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G:\คุมงวด\งวด 67\รายงานการเบิกจ่ายขึ้นระบบ\"/>
    </mc:Choice>
  </mc:AlternateContent>
  <xr:revisionPtr revIDLastSave="0" documentId="13_ncr:1_{EC5E7693-5204-4A62-8C13-1A18409A142A}" xr6:coauthVersionLast="47" xr6:coauthVersionMax="47" xr10:uidLastSave="{00000000-0000-0000-0000-000000000000}"/>
  <bookViews>
    <workbookView xWindow="-108" yWindow="-108" windowWidth="23256" windowHeight="12456" activeTab="4" xr2:uid="{CA6ECDEC-3DB6-42B9-B9A3-AB49A7FE8FA7}"/>
  </bookViews>
  <sheets>
    <sheet name="เงินกันไว้เบิกเหลื่อมปี งบปี " sheetId="3" r:id="rId1"/>
    <sheet name="งบลงทุน" sheetId="4" r:id="rId2"/>
    <sheet name="งบประจำและงบพัฒนาคุณภาพการศึกษา" sheetId="1" r:id="rId3"/>
    <sheet name="งบสพฐ." sheetId="2" r:id="rId4"/>
    <sheet name="รายงานผลการเบิกจ่าย" sheetId="5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_xlnm.Print_Titles" localSheetId="2">งบประจำและงบพัฒนาคุณภาพการศึกษา!$1:$7</definedName>
    <definedName name="_xlnm.Print_Titles" localSheetId="1">งบลงทุน!$1:$5</definedName>
    <definedName name="_xlnm.Print_Titles" localSheetId="3">งบสพฐ.!$1:$4</definedName>
    <definedName name="_xlnm.Print_Titles" localSheetId="0">'เงินกันไว้เบิกเหลื่อมปี งบปี '!$1:$4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71" i="3" l="1"/>
  <c r="B71" i="3"/>
  <c r="B69" i="3"/>
  <c r="B68" i="3"/>
  <c r="B66" i="3"/>
  <c r="B65" i="3"/>
  <c r="K64" i="3"/>
  <c r="J64" i="3"/>
  <c r="I64" i="3"/>
  <c r="H64" i="3"/>
  <c r="H63" i="3" s="1"/>
  <c r="H62" i="3" s="1"/>
  <c r="G64" i="3"/>
  <c r="F64" i="3"/>
  <c r="F63" i="3" s="1"/>
  <c r="F62" i="3" s="1"/>
  <c r="E64" i="3"/>
  <c r="D64" i="3"/>
  <c r="C64" i="3"/>
  <c r="B64" i="3"/>
  <c r="A64" i="3"/>
  <c r="K63" i="3"/>
  <c r="K62" i="3" s="1"/>
  <c r="J63" i="3"/>
  <c r="I63" i="3"/>
  <c r="E63" i="3"/>
  <c r="E62" i="3" s="1"/>
  <c r="D63" i="3"/>
  <c r="D62" i="3" s="1"/>
  <c r="C63" i="3"/>
  <c r="B63" i="3"/>
  <c r="A63" i="3"/>
  <c r="J62" i="3"/>
  <c r="J61" i="3" s="1"/>
  <c r="J60" i="3" s="1"/>
  <c r="I62" i="3"/>
  <c r="I61" i="3" s="1"/>
  <c r="I60" i="3" s="1"/>
  <c r="A62" i="3"/>
  <c r="C61" i="3"/>
  <c r="B61" i="3"/>
  <c r="A61" i="3"/>
  <c r="C60" i="3"/>
  <c r="B60" i="3"/>
  <c r="A60" i="3"/>
  <c r="K59" i="3"/>
  <c r="J59" i="3"/>
  <c r="I59" i="3"/>
  <c r="I58" i="3" s="1"/>
  <c r="H59" i="3"/>
  <c r="H58" i="3" s="1"/>
  <c r="G59" i="3"/>
  <c r="F59" i="3"/>
  <c r="E59" i="3"/>
  <c r="D59" i="3"/>
  <c r="C59" i="3"/>
  <c r="B59" i="3"/>
  <c r="A59" i="3"/>
  <c r="K58" i="3"/>
  <c r="J58" i="3"/>
  <c r="F58" i="3"/>
  <c r="E58" i="3"/>
  <c r="D58" i="3"/>
  <c r="C58" i="3"/>
  <c r="B58" i="3"/>
  <c r="A58" i="3"/>
  <c r="K57" i="3"/>
  <c r="J57" i="3"/>
  <c r="I57" i="3"/>
  <c r="H57" i="3"/>
  <c r="G57" i="3"/>
  <c r="F57" i="3"/>
  <c r="F55" i="3" s="1"/>
  <c r="F54" i="3" s="1"/>
  <c r="F53" i="3" s="1"/>
  <c r="E57" i="3"/>
  <c r="D57" i="3"/>
  <c r="C57" i="3"/>
  <c r="B57" i="3"/>
  <c r="A57" i="3"/>
  <c r="K56" i="3"/>
  <c r="K55" i="3" s="1"/>
  <c r="K54" i="3" s="1"/>
  <c r="K53" i="3" s="1"/>
  <c r="J56" i="3"/>
  <c r="J55" i="3" s="1"/>
  <c r="J54" i="3" s="1"/>
  <c r="J53" i="3" s="1"/>
  <c r="I56" i="3"/>
  <c r="I55" i="3" s="1"/>
  <c r="I54" i="3" s="1"/>
  <c r="I53" i="3" s="1"/>
  <c r="H56" i="3"/>
  <c r="G56" i="3"/>
  <c r="F56" i="3"/>
  <c r="E56" i="3"/>
  <c r="E55" i="3" s="1"/>
  <c r="E54" i="3" s="1"/>
  <c r="E53" i="3" s="1"/>
  <c r="D56" i="3"/>
  <c r="D55" i="3" s="1"/>
  <c r="D54" i="3" s="1"/>
  <c r="D53" i="3" s="1"/>
  <c r="C56" i="3"/>
  <c r="B56" i="3"/>
  <c r="A56" i="3"/>
  <c r="H55" i="3"/>
  <c r="H54" i="3" s="1"/>
  <c r="H53" i="3" s="1"/>
  <c r="C55" i="3"/>
  <c r="B55" i="3"/>
  <c r="A55" i="3"/>
  <c r="C54" i="3"/>
  <c r="B54" i="3"/>
  <c r="B67" i="3" s="1"/>
  <c r="A54" i="3"/>
  <c r="C53" i="3"/>
  <c r="B53" i="3"/>
  <c r="K52" i="3"/>
  <c r="J52" i="3"/>
  <c r="I52" i="3"/>
  <c r="H52" i="3"/>
  <c r="F52" i="3"/>
  <c r="E52" i="3"/>
  <c r="D52" i="3"/>
  <c r="C52" i="3"/>
  <c r="B52" i="3"/>
  <c r="A52" i="3"/>
  <c r="K51" i="3"/>
  <c r="J51" i="3"/>
  <c r="I51" i="3"/>
  <c r="H51" i="3"/>
  <c r="F51" i="3"/>
  <c r="E51" i="3"/>
  <c r="D51" i="3"/>
  <c r="B51" i="3"/>
  <c r="A51" i="3"/>
  <c r="K50" i="3"/>
  <c r="J50" i="3"/>
  <c r="I50" i="3"/>
  <c r="H50" i="3"/>
  <c r="F50" i="3"/>
  <c r="E50" i="3"/>
  <c r="D50" i="3"/>
  <c r="C50" i="3"/>
  <c r="B50" i="3"/>
  <c r="A50" i="3"/>
  <c r="K49" i="3"/>
  <c r="J49" i="3"/>
  <c r="I49" i="3"/>
  <c r="H49" i="3"/>
  <c r="F49" i="3"/>
  <c r="E49" i="3"/>
  <c r="D49" i="3"/>
  <c r="C49" i="3"/>
  <c r="B49" i="3"/>
  <c r="A49" i="3"/>
  <c r="K48" i="3"/>
  <c r="J48" i="3"/>
  <c r="I48" i="3"/>
  <c r="H48" i="3"/>
  <c r="F48" i="3"/>
  <c r="E48" i="3"/>
  <c r="D48" i="3"/>
  <c r="C48" i="3"/>
  <c r="B48" i="3"/>
  <c r="A48" i="3"/>
  <c r="K47" i="3"/>
  <c r="J47" i="3"/>
  <c r="I47" i="3"/>
  <c r="H47" i="3"/>
  <c r="F47" i="3"/>
  <c r="E47" i="3"/>
  <c r="D47" i="3"/>
  <c r="B47" i="3"/>
  <c r="A47" i="3"/>
  <c r="K46" i="3"/>
  <c r="J46" i="3"/>
  <c r="I46" i="3"/>
  <c r="H46" i="3"/>
  <c r="F46" i="3"/>
  <c r="E46" i="3"/>
  <c r="D46" i="3"/>
  <c r="C46" i="3"/>
  <c r="B46" i="3"/>
  <c r="A46" i="3"/>
  <c r="K45" i="3"/>
  <c r="J45" i="3"/>
  <c r="I45" i="3"/>
  <c r="H45" i="3"/>
  <c r="F45" i="3"/>
  <c r="E45" i="3"/>
  <c r="D45" i="3"/>
  <c r="B45" i="3"/>
  <c r="A45" i="3"/>
  <c r="K44" i="3"/>
  <c r="J44" i="3"/>
  <c r="I44" i="3"/>
  <c r="H44" i="3"/>
  <c r="H43" i="3" s="1"/>
  <c r="F44" i="3"/>
  <c r="F43" i="3" s="1"/>
  <c r="E44" i="3"/>
  <c r="E43" i="3" s="1"/>
  <c r="D44" i="3"/>
  <c r="C44" i="3"/>
  <c r="B44" i="3"/>
  <c r="A44" i="3"/>
  <c r="K43" i="3"/>
  <c r="J43" i="3"/>
  <c r="I43" i="3"/>
  <c r="D43" i="3"/>
  <c r="B43" i="3"/>
  <c r="A43" i="3"/>
  <c r="K42" i="3"/>
  <c r="J42" i="3"/>
  <c r="I42" i="3"/>
  <c r="H42" i="3"/>
  <c r="F42" i="3"/>
  <c r="E42" i="3"/>
  <c r="D42" i="3"/>
  <c r="C42" i="3"/>
  <c r="B42" i="3"/>
  <c r="A42" i="3"/>
  <c r="K41" i="3"/>
  <c r="J41" i="3"/>
  <c r="I41" i="3"/>
  <c r="H41" i="3"/>
  <c r="F41" i="3"/>
  <c r="E41" i="3"/>
  <c r="D41" i="3"/>
  <c r="C41" i="3"/>
  <c r="B41" i="3"/>
  <c r="A41" i="3"/>
  <c r="K40" i="3"/>
  <c r="I40" i="3"/>
  <c r="I39" i="3" s="1"/>
  <c r="H40" i="3"/>
  <c r="H39" i="3" s="1"/>
  <c r="F40" i="3"/>
  <c r="D40" i="3"/>
  <c r="C40" i="3"/>
  <c r="B40" i="3"/>
  <c r="A40" i="3"/>
  <c r="K39" i="3"/>
  <c r="J39" i="3"/>
  <c r="F39" i="3"/>
  <c r="E39" i="3"/>
  <c r="D39" i="3"/>
  <c r="C39" i="3"/>
  <c r="B39" i="3"/>
  <c r="A39" i="3"/>
  <c r="K38" i="3"/>
  <c r="J38" i="3"/>
  <c r="I38" i="3"/>
  <c r="H38" i="3"/>
  <c r="F38" i="3"/>
  <c r="E38" i="3"/>
  <c r="D38" i="3"/>
  <c r="C38" i="3"/>
  <c r="B38" i="3"/>
  <c r="A38" i="3"/>
  <c r="K36" i="3"/>
  <c r="J36" i="3"/>
  <c r="H36" i="3"/>
  <c r="F36" i="3"/>
  <c r="D36" i="3"/>
  <c r="C36" i="3"/>
  <c r="B36" i="3"/>
  <c r="A36" i="3"/>
  <c r="K35" i="3"/>
  <c r="J35" i="3"/>
  <c r="H35" i="3"/>
  <c r="C35" i="3"/>
  <c r="B35" i="3"/>
  <c r="A35" i="3"/>
  <c r="K34" i="3"/>
  <c r="I34" i="3"/>
  <c r="H34" i="3"/>
  <c r="F34" i="3"/>
  <c r="D34" i="3"/>
  <c r="C34" i="3"/>
  <c r="B34" i="3"/>
  <c r="A34" i="3"/>
  <c r="K33" i="3"/>
  <c r="J33" i="3"/>
  <c r="I33" i="3"/>
  <c r="H33" i="3"/>
  <c r="F33" i="3"/>
  <c r="E33" i="3"/>
  <c r="D33" i="3"/>
  <c r="B33" i="3"/>
  <c r="A33" i="3"/>
  <c r="K32" i="3"/>
  <c r="J32" i="3"/>
  <c r="J31" i="3" s="1"/>
  <c r="I32" i="3"/>
  <c r="I31" i="3" s="1"/>
  <c r="I30" i="3" s="1"/>
  <c r="I29" i="3" s="1"/>
  <c r="H32" i="3"/>
  <c r="H31" i="3" s="1"/>
  <c r="H30" i="3" s="1"/>
  <c r="F32" i="3"/>
  <c r="E32" i="3"/>
  <c r="D32" i="3"/>
  <c r="C32" i="3"/>
  <c r="B32" i="3"/>
  <c r="K31" i="3"/>
  <c r="K30" i="3" s="1"/>
  <c r="F31" i="3"/>
  <c r="E31" i="3"/>
  <c r="D31" i="3"/>
  <c r="C31" i="3"/>
  <c r="B31" i="3"/>
  <c r="A31" i="3"/>
  <c r="C30" i="3"/>
  <c r="B30" i="3"/>
  <c r="G29" i="3"/>
  <c r="B29" i="3"/>
  <c r="K28" i="3"/>
  <c r="K27" i="3" s="1"/>
  <c r="J28" i="3"/>
  <c r="J27" i="3" s="1"/>
  <c r="J22" i="3" s="1"/>
  <c r="I28" i="3"/>
  <c r="I27" i="3" s="1"/>
  <c r="H28" i="3"/>
  <c r="F28" i="3"/>
  <c r="E28" i="3"/>
  <c r="D28" i="3"/>
  <c r="D27" i="3" s="1"/>
  <c r="C28" i="3"/>
  <c r="B28" i="3"/>
  <c r="A28" i="3"/>
  <c r="H27" i="3"/>
  <c r="F27" i="3"/>
  <c r="E27" i="3"/>
  <c r="C27" i="3"/>
  <c r="B27" i="3"/>
  <c r="A27" i="3"/>
  <c r="K26" i="3"/>
  <c r="K25" i="3" s="1"/>
  <c r="J26" i="3"/>
  <c r="I26" i="3"/>
  <c r="H26" i="3"/>
  <c r="F26" i="3"/>
  <c r="F25" i="3" s="1"/>
  <c r="E26" i="3"/>
  <c r="E25" i="3" s="1"/>
  <c r="D26" i="3"/>
  <c r="D25" i="3" s="1"/>
  <c r="C26" i="3"/>
  <c r="B26" i="3"/>
  <c r="A26" i="3"/>
  <c r="J25" i="3"/>
  <c r="I25" i="3"/>
  <c r="H25" i="3"/>
  <c r="C25" i="3"/>
  <c r="B25" i="3"/>
  <c r="A25" i="3"/>
  <c r="K24" i="3"/>
  <c r="J24" i="3"/>
  <c r="I24" i="3"/>
  <c r="I23" i="3" s="1"/>
  <c r="I22" i="3" s="1"/>
  <c r="H24" i="3"/>
  <c r="H23" i="3" s="1"/>
  <c r="H22" i="3" s="1"/>
  <c r="F24" i="3"/>
  <c r="F23" i="3" s="1"/>
  <c r="F22" i="3" s="1"/>
  <c r="E24" i="3"/>
  <c r="D24" i="3"/>
  <c r="C24" i="3"/>
  <c r="B24" i="3"/>
  <c r="A24" i="3"/>
  <c r="K23" i="3"/>
  <c r="K22" i="3" s="1"/>
  <c r="J23" i="3"/>
  <c r="E23" i="3"/>
  <c r="E22" i="3" s="1"/>
  <c r="D23" i="3"/>
  <c r="C23" i="3"/>
  <c r="B23" i="3"/>
  <c r="A23" i="3"/>
  <c r="C22" i="3"/>
  <c r="B22" i="3"/>
  <c r="K21" i="3"/>
  <c r="J21" i="3"/>
  <c r="I21" i="3"/>
  <c r="H21" i="3"/>
  <c r="H20" i="3" s="1"/>
  <c r="H15" i="3" s="1"/>
  <c r="H14" i="3" s="1"/>
  <c r="H66" i="3" s="1"/>
  <c r="G21" i="3"/>
  <c r="F21" i="3"/>
  <c r="F20" i="3" s="1"/>
  <c r="E21" i="3"/>
  <c r="D21" i="3"/>
  <c r="C21" i="3"/>
  <c r="B21" i="3"/>
  <c r="A21" i="3"/>
  <c r="K20" i="3"/>
  <c r="J20" i="3"/>
  <c r="I20" i="3"/>
  <c r="E20" i="3"/>
  <c r="D20" i="3"/>
  <c r="C20" i="3"/>
  <c r="B20" i="3"/>
  <c r="A20" i="3"/>
  <c r="K19" i="3"/>
  <c r="K18" i="3" s="1"/>
  <c r="J19" i="3"/>
  <c r="J18" i="3" s="1"/>
  <c r="I19" i="3"/>
  <c r="I18" i="3" s="1"/>
  <c r="H19" i="3"/>
  <c r="F19" i="3"/>
  <c r="E19" i="3"/>
  <c r="D19" i="3"/>
  <c r="D18" i="3" s="1"/>
  <c r="C19" i="3"/>
  <c r="B19" i="3"/>
  <c r="A19" i="3"/>
  <c r="H18" i="3"/>
  <c r="F18" i="3"/>
  <c r="E18" i="3"/>
  <c r="C18" i="3"/>
  <c r="B18" i="3"/>
  <c r="A18" i="3"/>
  <c r="K17" i="3"/>
  <c r="K16" i="3" s="1"/>
  <c r="J17" i="3"/>
  <c r="I17" i="3"/>
  <c r="H17" i="3"/>
  <c r="F17" i="3"/>
  <c r="F16" i="3" s="1"/>
  <c r="F15" i="3" s="1"/>
  <c r="F14" i="3" s="1"/>
  <c r="F66" i="3" s="1"/>
  <c r="E17" i="3"/>
  <c r="E16" i="3" s="1"/>
  <c r="E15" i="3" s="1"/>
  <c r="E14" i="3" s="1"/>
  <c r="E66" i="3" s="1"/>
  <c r="D17" i="3"/>
  <c r="D16" i="3" s="1"/>
  <c r="C17" i="3"/>
  <c r="B17" i="3"/>
  <c r="A17" i="3"/>
  <c r="J16" i="3"/>
  <c r="J15" i="3" s="1"/>
  <c r="I16" i="3"/>
  <c r="I15" i="3" s="1"/>
  <c r="I14" i="3" s="1"/>
  <c r="I66" i="3" s="1"/>
  <c r="H16" i="3"/>
  <c r="C16" i="3"/>
  <c r="B16" i="3"/>
  <c r="A16" i="3"/>
  <c r="C15" i="3"/>
  <c r="B15" i="3"/>
  <c r="C14" i="3"/>
  <c r="B14" i="3"/>
  <c r="J13" i="3"/>
  <c r="I13" i="3"/>
  <c r="H13" i="3"/>
  <c r="F13" i="3"/>
  <c r="E13" i="3"/>
  <c r="D13" i="3"/>
  <c r="B13" i="3"/>
  <c r="J12" i="3"/>
  <c r="I12" i="3"/>
  <c r="H12" i="3"/>
  <c r="G12" i="3"/>
  <c r="F12" i="3"/>
  <c r="E12" i="3"/>
  <c r="D12" i="3"/>
  <c r="K12" i="3" s="1"/>
  <c r="B12" i="3"/>
  <c r="J11" i="3"/>
  <c r="I11" i="3"/>
  <c r="H11" i="3"/>
  <c r="G11" i="3"/>
  <c r="F11" i="3"/>
  <c r="F10" i="3" s="1"/>
  <c r="F9" i="3" s="1"/>
  <c r="E11" i="3"/>
  <c r="E10" i="3" s="1"/>
  <c r="E9" i="3" s="1"/>
  <c r="D11" i="3"/>
  <c r="D10" i="3" s="1"/>
  <c r="D9" i="3" s="1"/>
  <c r="B11" i="3"/>
  <c r="J10" i="3"/>
  <c r="J9" i="3" s="1"/>
  <c r="I10" i="3"/>
  <c r="I9" i="3" s="1"/>
  <c r="H10" i="3"/>
  <c r="H9" i="3" s="1"/>
  <c r="C10" i="3"/>
  <c r="B10" i="3"/>
  <c r="B9" i="3"/>
  <c r="C8" i="3"/>
  <c r="B8" i="3"/>
  <c r="C7" i="3"/>
  <c r="B7" i="3"/>
  <c r="B6" i="3"/>
  <c r="A2" i="3"/>
  <c r="A1" i="3"/>
  <c r="K67" i="3" l="1"/>
  <c r="K61" i="3"/>
  <c r="K60" i="3" s="1"/>
  <c r="H65" i="3"/>
  <c r="H8" i="3"/>
  <c r="H7" i="3" s="1"/>
  <c r="H6" i="3" s="1"/>
  <c r="F8" i="3"/>
  <c r="F7" i="3" s="1"/>
  <c r="F6" i="3" s="1"/>
  <c r="F65" i="3"/>
  <c r="J30" i="3"/>
  <c r="J29" i="3" s="1"/>
  <c r="D67" i="3"/>
  <c r="D61" i="3"/>
  <c r="D60" i="3" s="1"/>
  <c r="H67" i="3"/>
  <c r="H61" i="3"/>
  <c r="H60" i="3" s="1"/>
  <c r="D8" i="3"/>
  <c r="D7" i="3" s="1"/>
  <c r="D6" i="3" s="1"/>
  <c r="D65" i="3"/>
  <c r="K29" i="3"/>
  <c r="H29" i="3"/>
  <c r="E8" i="3"/>
  <c r="E7" i="3" s="1"/>
  <c r="E6" i="3" s="1"/>
  <c r="E65" i="3"/>
  <c r="J14" i="3"/>
  <c r="J66" i="3" s="1"/>
  <c r="H68" i="3"/>
  <c r="I65" i="3"/>
  <c r="I8" i="3"/>
  <c r="I7" i="3" s="1"/>
  <c r="I6" i="3" s="1"/>
  <c r="D30" i="3"/>
  <c r="E61" i="3"/>
  <c r="E60" i="3" s="1"/>
  <c r="E67" i="3"/>
  <c r="E68" i="3" s="1"/>
  <c r="F61" i="3"/>
  <c r="F60" i="3" s="1"/>
  <c r="F67" i="3"/>
  <c r="F68" i="3" s="1"/>
  <c r="J8" i="3"/>
  <c r="J7" i="3" s="1"/>
  <c r="J6" i="3" s="1"/>
  <c r="J65" i="3"/>
  <c r="D22" i="3"/>
  <c r="E30" i="3"/>
  <c r="E29" i="3" s="1"/>
  <c r="D15" i="3"/>
  <c r="D14" i="3" s="1"/>
  <c r="D66" i="3" s="1"/>
  <c r="D68" i="3" s="1"/>
  <c r="K15" i="3"/>
  <c r="K14" i="3" s="1"/>
  <c r="K66" i="3" s="1"/>
  <c r="K68" i="3" s="1"/>
  <c r="F30" i="3"/>
  <c r="F29" i="3" s="1"/>
  <c r="K11" i="3"/>
  <c r="K10" i="3" s="1"/>
  <c r="K9" i="3" s="1"/>
  <c r="I67" i="3"/>
  <c r="I68" i="3" s="1"/>
  <c r="J67" i="3"/>
  <c r="F69" i="3" l="1"/>
  <c r="I69" i="3"/>
  <c r="H69" i="3"/>
  <c r="J68" i="3"/>
  <c r="J69" i="3" s="1"/>
  <c r="K65" i="3"/>
  <c r="K69" i="3" s="1"/>
  <c r="K8" i="3"/>
  <c r="K7" i="3" s="1"/>
  <c r="K6" i="3" s="1"/>
  <c r="D29" i="3"/>
  <c r="E69" i="3"/>
  <c r="D69" i="3"/>
  <c r="E70" i="3" l="1"/>
  <c r="E71" i="3"/>
  <c r="H71" i="3"/>
  <c r="I70" i="3"/>
  <c r="I71" i="3"/>
  <c r="D71" i="3" l="1"/>
  <c r="H26" i="5" l="1"/>
  <c r="I26" i="5" s="1"/>
  <c r="H23" i="5"/>
  <c r="I23" i="5" s="1"/>
  <c r="J22" i="5"/>
  <c r="H22" i="5"/>
  <c r="G22" i="5"/>
  <c r="I22" i="5" s="1"/>
  <c r="J21" i="5"/>
  <c r="K21" i="5" s="1"/>
  <c r="H21" i="5"/>
  <c r="I21" i="5" s="1"/>
  <c r="G21" i="5"/>
  <c r="H20" i="5"/>
  <c r="G20" i="5"/>
  <c r="J20" i="5" s="1"/>
  <c r="K19" i="5"/>
  <c r="J19" i="5"/>
  <c r="I19" i="5"/>
  <c r="H19" i="5"/>
  <c r="G19" i="5"/>
  <c r="K17" i="5"/>
  <c r="J17" i="5"/>
  <c r="H17" i="5"/>
  <c r="G17" i="5"/>
  <c r="I17" i="5" s="1"/>
  <c r="F13" i="5"/>
  <c r="K12" i="5"/>
  <c r="J12" i="5"/>
  <c r="H12" i="5"/>
  <c r="G12" i="5"/>
  <c r="I12" i="5" s="1"/>
  <c r="F8" i="5"/>
  <c r="C5" i="5"/>
  <c r="F320" i="4"/>
  <c r="C307" i="4"/>
  <c r="C306" i="4"/>
  <c r="C308" i="4" s="1"/>
  <c r="G305" i="4"/>
  <c r="F305" i="4"/>
  <c r="E305" i="4"/>
  <c r="D305" i="4"/>
  <c r="C305" i="4"/>
  <c r="B305" i="4"/>
  <c r="A305" i="4"/>
  <c r="G304" i="4"/>
  <c r="J304" i="4" s="1"/>
  <c r="F304" i="4"/>
  <c r="E304" i="4"/>
  <c r="D304" i="4"/>
  <c r="C304" i="4"/>
  <c r="B304" i="4"/>
  <c r="A304" i="4"/>
  <c r="G303" i="4"/>
  <c r="F303" i="4"/>
  <c r="E303" i="4"/>
  <c r="D303" i="4"/>
  <c r="J303" i="4" s="1"/>
  <c r="C303" i="4"/>
  <c r="B303" i="4"/>
  <c r="A303" i="4"/>
  <c r="G302" i="4"/>
  <c r="F302" i="4"/>
  <c r="F294" i="4" s="1"/>
  <c r="F291" i="4" s="1"/>
  <c r="F290" i="4" s="1"/>
  <c r="F289" i="4" s="1"/>
  <c r="F288" i="4" s="1"/>
  <c r="E302" i="4"/>
  <c r="D302" i="4"/>
  <c r="C302" i="4"/>
  <c r="B302" i="4"/>
  <c r="A302" i="4"/>
  <c r="J301" i="4"/>
  <c r="G301" i="4"/>
  <c r="F301" i="4"/>
  <c r="E301" i="4"/>
  <c r="D301" i="4"/>
  <c r="C301" i="4"/>
  <c r="B301" i="4"/>
  <c r="A301" i="4"/>
  <c r="G300" i="4"/>
  <c r="F300" i="4"/>
  <c r="E300" i="4"/>
  <c r="D300" i="4"/>
  <c r="J300" i="4" s="1"/>
  <c r="C300" i="4"/>
  <c r="B300" i="4"/>
  <c r="A300" i="4"/>
  <c r="G299" i="4"/>
  <c r="F299" i="4"/>
  <c r="E299" i="4"/>
  <c r="D299" i="4"/>
  <c r="J299" i="4" s="1"/>
  <c r="C299" i="4"/>
  <c r="B299" i="4"/>
  <c r="A299" i="4"/>
  <c r="G298" i="4"/>
  <c r="J298" i="4" s="1"/>
  <c r="F298" i="4"/>
  <c r="E298" i="4"/>
  <c r="D298" i="4"/>
  <c r="C298" i="4"/>
  <c r="B298" i="4"/>
  <c r="A298" i="4"/>
  <c r="G297" i="4"/>
  <c r="F297" i="4"/>
  <c r="E297" i="4"/>
  <c r="D297" i="4"/>
  <c r="C297" i="4"/>
  <c r="B297" i="4"/>
  <c r="A297" i="4"/>
  <c r="G296" i="4"/>
  <c r="F296" i="4"/>
  <c r="E296" i="4"/>
  <c r="D296" i="4"/>
  <c r="C296" i="4"/>
  <c r="B296" i="4"/>
  <c r="A296" i="4"/>
  <c r="G295" i="4"/>
  <c r="G294" i="4" s="1"/>
  <c r="G291" i="4" s="1"/>
  <c r="G290" i="4" s="1"/>
  <c r="G289" i="4" s="1"/>
  <c r="G288" i="4" s="1"/>
  <c r="F295" i="4"/>
  <c r="E295" i="4"/>
  <c r="D295" i="4"/>
  <c r="C295" i="4"/>
  <c r="B295" i="4"/>
  <c r="A295" i="4"/>
  <c r="K294" i="4"/>
  <c r="I294" i="4"/>
  <c r="H294" i="4"/>
  <c r="C294" i="4"/>
  <c r="B294" i="4"/>
  <c r="A294" i="4"/>
  <c r="K292" i="4"/>
  <c r="B292" i="4"/>
  <c r="I291" i="4"/>
  <c r="H291" i="4"/>
  <c r="C291" i="4"/>
  <c r="B291" i="4"/>
  <c r="I290" i="4"/>
  <c r="I289" i="4" s="1"/>
  <c r="I288" i="4" s="1"/>
  <c r="H290" i="4"/>
  <c r="C290" i="4"/>
  <c r="B290" i="4"/>
  <c r="A290" i="4"/>
  <c r="H289" i="4"/>
  <c r="H288" i="4" s="1"/>
  <c r="C289" i="4"/>
  <c r="B289" i="4"/>
  <c r="A289" i="4"/>
  <c r="K288" i="4"/>
  <c r="G287" i="4"/>
  <c r="F287" i="4"/>
  <c r="E287" i="4"/>
  <c r="D287" i="4"/>
  <c r="J287" i="4" s="1"/>
  <c r="B287" i="4"/>
  <c r="A287" i="4"/>
  <c r="G286" i="4"/>
  <c r="G285" i="4" s="1"/>
  <c r="F286" i="4"/>
  <c r="F285" i="4" s="1"/>
  <c r="E286" i="4"/>
  <c r="D286" i="4"/>
  <c r="C286" i="4"/>
  <c r="B286" i="4"/>
  <c r="I285" i="4"/>
  <c r="I284" i="4" s="1"/>
  <c r="I259" i="4" s="1"/>
  <c r="I118" i="4" s="1"/>
  <c r="H285" i="4"/>
  <c r="H284" i="4" s="1"/>
  <c r="H259" i="4" s="1"/>
  <c r="D285" i="4"/>
  <c r="D284" i="4" s="1"/>
  <c r="C285" i="4"/>
  <c r="B285" i="4"/>
  <c r="G284" i="4"/>
  <c r="G259" i="4" s="1"/>
  <c r="F284" i="4"/>
  <c r="F259" i="4" s="1"/>
  <c r="B284" i="4"/>
  <c r="J282" i="4"/>
  <c r="J281" i="4"/>
  <c r="J280" i="4"/>
  <c r="I280" i="4"/>
  <c r="H280" i="4"/>
  <c r="G278" i="4"/>
  <c r="F278" i="4"/>
  <c r="E278" i="4"/>
  <c r="J278" i="4" s="1"/>
  <c r="D278" i="4"/>
  <c r="C278" i="4"/>
  <c r="B278" i="4"/>
  <c r="A278" i="4"/>
  <c r="G277" i="4"/>
  <c r="G276" i="4" s="1"/>
  <c r="F277" i="4"/>
  <c r="E277" i="4"/>
  <c r="D277" i="4"/>
  <c r="D276" i="4" s="1"/>
  <c r="C277" i="4"/>
  <c r="B277" i="4"/>
  <c r="A277" i="4"/>
  <c r="I276" i="4"/>
  <c r="H276" i="4"/>
  <c r="F276" i="4"/>
  <c r="C276" i="4"/>
  <c r="B276" i="4"/>
  <c r="A276" i="4"/>
  <c r="G275" i="4"/>
  <c r="F275" i="4"/>
  <c r="E275" i="4"/>
  <c r="D275" i="4"/>
  <c r="C275" i="4"/>
  <c r="B275" i="4"/>
  <c r="A275" i="4"/>
  <c r="G274" i="4"/>
  <c r="F274" i="4"/>
  <c r="F273" i="4" s="1"/>
  <c r="E274" i="4"/>
  <c r="D274" i="4"/>
  <c r="C274" i="4"/>
  <c r="B274" i="4"/>
  <c r="A274" i="4"/>
  <c r="I273" i="4"/>
  <c r="H273" i="4"/>
  <c r="E273" i="4"/>
  <c r="C273" i="4"/>
  <c r="B273" i="4"/>
  <c r="A273" i="4"/>
  <c r="G272" i="4"/>
  <c r="F272" i="4"/>
  <c r="E272" i="4"/>
  <c r="D272" i="4"/>
  <c r="C272" i="4"/>
  <c r="B272" i="4"/>
  <c r="A272" i="4"/>
  <c r="G271" i="4"/>
  <c r="G270" i="4" s="1"/>
  <c r="F271" i="4"/>
  <c r="F270" i="4" s="1"/>
  <c r="E271" i="4"/>
  <c r="D271" i="4"/>
  <c r="C271" i="4"/>
  <c r="B271" i="4"/>
  <c r="A271" i="4"/>
  <c r="I270" i="4"/>
  <c r="H270" i="4"/>
  <c r="C270" i="4"/>
  <c r="B270" i="4"/>
  <c r="A270" i="4"/>
  <c r="G269" i="4"/>
  <c r="F269" i="4"/>
  <c r="E269" i="4"/>
  <c r="J269" i="4" s="1"/>
  <c r="D269" i="4"/>
  <c r="C269" i="4"/>
  <c r="B269" i="4"/>
  <c r="A269" i="4"/>
  <c r="G268" i="4"/>
  <c r="J268" i="4" s="1"/>
  <c r="F268" i="4"/>
  <c r="E268" i="4"/>
  <c r="D268" i="4"/>
  <c r="C268" i="4"/>
  <c r="B268" i="4"/>
  <c r="A268" i="4"/>
  <c r="G267" i="4"/>
  <c r="F267" i="4"/>
  <c r="E267" i="4"/>
  <c r="D267" i="4"/>
  <c r="C267" i="4"/>
  <c r="B267" i="4"/>
  <c r="A267" i="4"/>
  <c r="G266" i="4"/>
  <c r="F266" i="4"/>
  <c r="F265" i="4" s="1"/>
  <c r="E266" i="4"/>
  <c r="E265" i="4" s="1"/>
  <c r="D266" i="4"/>
  <c r="C266" i="4"/>
  <c r="B266" i="4"/>
  <c r="A266" i="4"/>
  <c r="I265" i="4"/>
  <c r="H265" i="4"/>
  <c r="C265" i="4"/>
  <c r="B265" i="4"/>
  <c r="A265" i="4"/>
  <c r="K264" i="4"/>
  <c r="H264" i="4"/>
  <c r="B264" i="4"/>
  <c r="A264" i="4"/>
  <c r="G263" i="4"/>
  <c r="F263" i="4"/>
  <c r="E263" i="4"/>
  <c r="D263" i="4"/>
  <c r="J263" i="4" s="1"/>
  <c r="C263" i="4"/>
  <c r="B263" i="4"/>
  <c r="A263" i="4"/>
  <c r="G262" i="4"/>
  <c r="G261" i="4" s="1"/>
  <c r="G260" i="4" s="1"/>
  <c r="F262" i="4"/>
  <c r="F261" i="4" s="1"/>
  <c r="F260" i="4" s="1"/>
  <c r="E262" i="4"/>
  <c r="E261" i="4" s="1"/>
  <c r="E260" i="4" s="1"/>
  <c r="D262" i="4"/>
  <c r="C262" i="4"/>
  <c r="B262" i="4"/>
  <c r="A262" i="4"/>
  <c r="I261" i="4"/>
  <c r="I260" i="4" s="1"/>
  <c r="H261" i="4"/>
  <c r="C261" i="4"/>
  <c r="B261" i="4"/>
  <c r="A261" i="4"/>
  <c r="H260" i="4"/>
  <c r="H258" i="4" s="1"/>
  <c r="B260" i="4"/>
  <c r="D259" i="4"/>
  <c r="B259" i="4"/>
  <c r="H257" i="4"/>
  <c r="C257" i="4"/>
  <c r="B257" i="4"/>
  <c r="A257" i="4"/>
  <c r="G256" i="4"/>
  <c r="F256" i="4"/>
  <c r="E256" i="4"/>
  <c r="D256" i="4"/>
  <c r="J256" i="4" s="1"/>
  <c r="J255" i="4"/>
  <c r="J254" i="4" s="1"/>
  <c r="G255" i="4"/>
  <c r="F255" i="4"/>
  <c r="E255" i="4"/>
  <c r="D255" i="4"/>
  <c r="D254" i="4" s="1"/>
  <c r="C255" i="4"/>
  <c r="B255" i="4"/>
  <c r="A255" i="4"/>
  <c r="I254" i="4"/>
  <c r="H254" i="4"/>
  <c r="G254" i="4"/>
  <c r="F254" i="4"/>
  <c r="E254" i="4"/>
  <c r="C254" i="4"/>
  <c r="B254" i="4"/>
  <c r="G253" i="4"/>
  <c r="F253" i="4"/>
  <c r="E253" i="4"/>
  <c r="D253" i="4"/>
  <c r="C253" i="4"/>
  <c r="B253" i="4"/>
  <c r="A253" i="4"/>
  <c r="I252" i="4"/>
  <c r="H252" i="4"/>
  <c r="F252" i="4"/>
  <c r="E252" i="4"/>
  <c r="D252" i="4"/>
  <c r="C252" i="4"/>
  <c r="B252" i="4"/>
  <c r="B251" i="4"/>
  <c r="B250" i="4"/>
  <c r="B249" i="4"/>
  <c r="B248" i="4"/>
  <c r="B247" i="4"/>
  <c r="B246" i="4"/>
  <c r="B245" i="4"/>
  <c r="B244" i="4"/>
  <c r="B243" i="4"/>
  <c r="B242" i="4"/>
  <c r="B241" i="4"/>
  <c r="B240" i="4"/>
  <c r="C239" i="4"/>
  <c r="B239" i="4"/>
  <c r="B238" i="4"/>
  <c r="B237" i="4"/>
  <c r="G236" i="4"/>
  <c r="F236" i="4"/>
  <c r="F235" i="4" s="1"/>
  <c r="E236" i="4"/>
  <c r="E235" i="4" s="1"/>
  <c r="D236" i="4"/>
  <c r="C236" i="4"/>
  <c r="B236" i="4"/>
  <c r="A236" i="4"/>
  <c r="I235" i="4"/>
  <c r="H235" i="4"/>
  <c r="G235" i="4"/>
  <c r="C235" i="4"/>
  <c r="B235" i="4"/>
  <c r="G234" i="4"/>
  <c r="F234" i="4"/>
  <c r="E234" i="4"/>
  <c r="D234" i="4"/>
  <c r="J234" i="4" s="1"/>
  <c r="C234" i="4"/>
  <c r="B234" i="4"/>
  <c r="A234" i="4"/>
  <c r="G233" i="4"/>
  <c r="F233" i="4"/>
  <c r="E233" i="4"/>
  <c r="D233" i="4"/>
  <c r="C233" i="4"/>
  <c r="B233" i="4"/>
  <c r="A233" i="4"/>
  <c r="C232" i="4"/>
  <c r="B232" i="4"/>
  <c r="A232" i="4"/>
  <c r="G231" i="4"/>
  <c r="F231" i="4"/>
  <c r="E231" i="4"/>
  <c r="E229" i="4" s="1"/>
  <c r="D231" i="4"/>
  <c r="J231" i="4" s="1"/>
  <c r="C231" i="4"/>
  <c r="B231" i="4"/>
  <c r="A231" i="4"/>
  <c r="G230" i="4"/>
  <c r="G229" i="4" s="1"/>
  <c r="F230" i="4"/>
  <c r="E230" i="4"/>
  <c r="D230" i="4"/>
  <c r="C230" i="4"/>
  <c r="B230" i="4"/>
  <c r="A230" i="4"/>
  <c r="I229" i="4"/>
  <c r="H229" i="4"/>
  <c r="D229" i="4"/>
  <c r="C229" i="4"/>
  <c r="B229" i="4"/>
  <c r="A229" i="4"/>
  <c r="G228" i="4"/>
  <c r="F228" i="4"/>
  <c r="E228" i="4"/>
  <c r="D228" i="4"/>
  <c r="C228" i="4"/>
  <c r="B228" i="4"/>
  <c r="J227" i="4"/>
  <c r="G227" i="4"/>
  <c r="F227" i="4"/>
  <c r="E227" i="4"/>
  <c r="D227" i="4"/>
  <c r="C227" i="4"/>
  <c r="B227" i="4"/>
  <c r="J226" i="4"/>
  <c r="J225" i="4" s="1"/>
  <c r="G226" i="4"/>
  <c r="F226" i="4"/>
  <c r="E226" i="4"/>
  <c r="E225" i="4" s="1"/>
  <c r="D226" i="4"/>
  <c r="D225" i="4" s="1"/>
  <c r="C226" i="4"/>
  <c r="B226" i="4"/>
  <c r="A226" i="4"/>
  <c r="I225" i="4"/>
  <c r="H225" i="4"/>
  <c r="G225" i="4"/>
  <c r="F225" i="4"/>
  <c r="C225" i="4"/>
  <c r="B225" i="4"/>
  <c r="A225" i="4"/>
  <c r="J224" i="4"/>
  <c r="G224" i="4"/>
  <c r="F224" i="4"/>
  <c r="E224" i="4"/>
  <c r="D224" i="4"/>
  <c r="C224" i="4"/>
  <c r="B224" i="4"/>
  <c r="A224" i="4"/>
  <c r="G223" i="4"/>
  <c r="F223" i="4"/>
  <c r="E223" i="4"/>
  <c r="D223" i="4"/>
  <c r="J223" i="4" s="1"/>
  <c r="C223" i="4"/>
  <c r="B223" i="4"/>
  <c r="A223" i="4"/>
  <c r="G222" i="4"/>
  <c r="F222" i="4"/>
  <c r="J222" i="4" s="1"/>
  <c r="E222" i="4"/>
  <c r="D222" i="4"/>
  <c r="C222" i="4"/>
  <c r="B222" i="4"/>
  <c r="A222" i="4"/>
  <c r="J221" i="4"/>
  <c r="G221" i="4"/>
  <c r="F221" i="4"/>
  <c r="E221" i="4"/>
  <c r="D221" i="4"/>
  <c r="C221" i="4"/>
  <c r="B221" i="4"/>
  <c r="G220" i="4"/>
  <c r="F220" i="4"/>
  <c r="E220" i="4"/>
  <c r="D220" i="4"/>
  <c r="J220" i="4" s="1"/>
  <c r="C220" i="4"/>
  <c r="B220" i="4"/>
  <c r="A220" i="4"/>
  <c r="G219" i="4"/>
  <c r="F219" i="4"/>
  <c r="E219" i="4"/>
  <c r="D219" i="4"/>
  <c r="C219" i="4"/>
  <c r="B219" i="4"/>
  <c r="G218" i="4"/>
  <c r="F218" i="4"/>
  <c r="J218" i="4" s="1"/>
  <c r="E218" i="4"/>
  <c r="D218" i="4"/>
  <c r="C218" i="4"/>
  <c r="B218" i="4"/>
  <c r="A218" i="4"/>
  <c r="J217" i="4"/>
  <c r="G217" i="4"/>
  <c r="F217" i="4"/>
  <c r="E217" i="4"/>
  <c r="D217" i="4"/>
  <c r="C217" i="4"/>
  <c r="B217" i="4"/>
  <c r="G216" i="4"/>
  <c r="F216" i="4"/>
  <c r="E216" i="4"/>
  <c r="D216" i="4"/>
  <c r="J216" i="4" s="1"/>
  <c r="C216" i="4"/>
  <c r="B216" i="4"/>
  <c r="A216" i="4"/>
  <c r="G215" i="4"/>
  <c r="F215" i="4"/>
  <c r="E215" i="4"/>
  <c r="D215" i="4"/>
  <c r="C215" i="4"/>
  <c r="B215" i="4"/>
  <c r="G214" i="4"/>
  <c r="F214" i="4"/>
  <c r="J214" i="4" s="1"/>
  <c r="E214" i="4"/>
  <c r="D214" i="4"/>
  <c r="C214" i="4"/>
  <c r="B214" i="4"/>
  <c r="A214" i="4"/>
  <c r="B213" i="4"/>
  <c r="G212" i="4"/>
  <c r="F212" i="4"/>
  <c r="E212" i="4"/>
  <c r="D212" i="4"/>
  <c r="J212" i="4" s="1"/>
  <c r="C212" i="4"/>
  <c r="B212" i="4"/>
  <c r="G211" i="4"/>
  <c r="F211" i="4"/>
  <c r="E211" i="4"/>
  <c r="D211" i="4"/>
  <c r="C211" i="4"/>
  <c r="B211" i="4"/>
  <c r="A211" i="4"/>
  <c r="G210" i="4"/>
  <c r="F210" i="4"/>
  <c r="J210" i="4" s="1"/>
  <c r="E210" i="4"/>
  <c r="D210" i="4"/>
  <c r="C210" i="4"/>
  <c r="B210" i="4"/>
  <c r="G209" i="4"/>
  <c r="J209" i="4" s="1"/>
  <c r="F209" i="4"/>
  <c r="E209" i="4"/>
  <c r="D209" i="4"/>
  <c r="C209" i="4"/>
  <c r="B209" i="4"/>
  <c r="A209" i="4"/>
  <c r="G208" i="4"/>
  <c r="F208" i="4"/>
  <c r="E208" i="4"/>
  <c r="D208" i="4"/>
  <c r="J208" i="4" s="1"/>
  <c r="C208" i="4"/>
  <c r="B208" i="4"/>
  <c r="G207" i="4"/>
  <c r="F207" i="4"/>
  <c r="E207" i="4"/>
  <c r="D207" i="4"/>
  <c r="J207" i="4" s="1"/>
  <c r="C207" i="4"/>
  <c r="B207" i="4"/>
  <c r="A207" i="4"/>
  <c r="G206" i="4"/>
  <c r="F206" i="4"/>
  <c r="J206" i="4" s="1"/>
  <c r="E206" i="4"/>
  <c r="D206" i="4"/>
  <c r="C206" i="4"/>
  <c r="B206" i="4"/>
  <c r="G205" i="4"/>
  <c r="J205" i="4" s="1"/>
  <c r="F205" i="4"/>
  <c r="E205" i="4"/>
  <c r="D205" i="4"/>
  <c r="C205" i="4"/>
  <c r="B205" i="4"/>
  <c r="A205" i="4"/>
  <c r="G204" i="4"/>
  <c r="F204" i="4"/>
  <c r="E204" i="4"/>
  <c r="D204" i="4"/>
  <c r="J204" i="4" s="1"/>
  <c r="C204" i="4"/>
  <c r="B204" i="4"/>
  <c r="G203" i="4"/>
  <c r="F203" i="4"/>
  <c r="E203" i="4"/>
  <c r="D203" i="4"/>
  <c r="C203" i="4"/>
  <c r="B203" i="4"/>
  <c r="A203" i="4"/>
  <c r="G202" i="4"/>
  <c r="F202" i="4"/>
  <c r="J202" i="4" s="1"/>
  <c r="E202" i="4"/>
  <c r="D202" i="4"/>
  <c r="C202" i="4"/>
  <c r="B202" i="4"/>
  <c r="G201" i="4"/>
  <c r="J201" i="4" s="1"/>
  <c r="F201" i="4"/>
  <c r="E201" i="4"/>
  <c r="D201" i="4"/>
  <c r="C201" i="4"/>
  <c r="B201" i="4"/>
  <c r="A201" i="4"/>
  <c r="G200" i="4"/>
  <c r="F200" i="4"/>
  <c r="E200" i="4"/>
  <c r="D200" i="4"/>
  <c r="J200" i="4" s="1"/>
  <c r="C200" i="4"/>
  <c r="B200" i="4"/>
  <c r="G199" i="4"/>
  <c r="F199" i="4"/>
  <c r="E199" i="4"/>
  <c r="D199" i="4"/>
  <c r="J199" i="4" s="1"/>
  <c r="C199" i="4"/>
  <c r="B199" i="4"/>
  <c r="A199" i="4"/>
  <c r="G198" i="4"/>
  <c r="F198" i="4"/>
  <c r="J198" i="4" s="1"/>
  <c r="E198" i="4"/>
  <c r="D198" i="4"/>
  <c r="C198" i="4"/>
  <c r="B198" i="4"/>
  <c r="G197" i="4"/>
  <c r="J197" i="4" s="1"/>
  <c r="F197" i="4"/>
  <c r="E197" i="4"/>
  <c r="D197" i="4"/>
  <c r="C197" i="4"/>
  <c r="B197" i="4"/>
  <c r="A197" i="4"/>
  <c r="G196" i="4"/>
  <c r="F196" i="4"/>
  <c r="E196" i="4"/>
  <c r="D196" i="4"/>
  <c r="J196" i="4" s="1"/>
  <c r="C196" i="4"/>
  <c r="B196" i="4"/>
  <c r="G195" i="4"/>
  <c r="F195" i="4"/>
  <c r="E195" i="4"/>
  <c r="D195" i="4"/>
  <c r="C195" i="4"/>
  <c r="B195" i="4"/>
  <c r="A195" i="4"/>
  <c r="G194" i="4"/>
  <c r="F194" i="4"/>
  <c r="J194" i="4" s="1"/>
  <c r="E194" i="4"/>
  <c r="D194" i="4"/>
  <c r="C194" i="4"/>
  <c r="B194" i="4"/>
  <c r="G193" i="4"/>
  <c r="J193" i="4" s="1"/>
  <c r="F193" i="4"/>
  <c r="E193" i="4"/>
  <c r="D193" i="4"/>
  <c r="C193" i="4"/>
  <c r="B193" i="4"/>
  <c r="J192" i="4"/>
  <c r="G192" i="4"/>
  <c r="F192" i="4"/>
  <c r="E192" i="4"/>
  <c r="D192" i="4"/>
  <c r="C192" i="4"/>
  <c r="B192" i="4"/>
  <c r="G191" i="4"/>
  <c r="F191" i="4"/>
  <c r="E191" i="4"/>
  <c r="D191" i="4"/>
  <c r="J191" i="4" s="1"/>
  <c r="C191" i="4"/>
  <c r="B191" i="4"/>
  <c r="A191" i="4"/>
  <c r="G190" i="4"/>
  <c r="F190" i="4"/>
  <c r="E190" i="4"/>
  <c r="D190" i="4"/>
  <c r="C190" i="4"/>
  <c r="B190" i="4"/>
  <c r="G189" i="4"/>
  <c r="F189" i="4"/>
  <c r="J189" i="4" s="1"/>
  <c r="E189" i="4"/>
  <c r="D189" i="4"/>
  <c r="C189" i="4"/>
  <c r="B189" i="4"/>
  <c r="A189" i="4"/>
  <c r="J188" i="4"/>
  <c r="G188" i="4"/>
  <c r="F188" i="4"/>
  <c r="E188" i="4"/>
  <c r="D188" i="4"/>
  <c r="C188" i="4"/>
  <c r="B188" i="4"/>
  <c r="G187" i="4"/>
  <c r="F187" i="4"/>
  <c r="E187" i="4"/>
  <c r="D187" i="4"/>
  <c r="J187" i="4" s="1"/>
  <c r="C187" i="4"/>
  <c r="B187" i="4"/>
  <c r="A187" i="4"/>
  <c r="G186" i="4"/>
  <c r="F186" i="4"/>
  <c r="E186" i="4"/>
  <c r="D186" i="4"/>
  <c r="C186" i="4"/>
  <c r="B186" i="4"/>
  <c r="G185" i="4"/>
  <c r="F185" i="4"/>
  <c r="J185" i="4" s="1"/>
  <c r="E185" i="4"/>
  <c r="D185" i="4"/>
  <c r="C185" i="4"/>
  <c r="B185" i="4"/>
  <c r="A185" i="4"/>
  <c r="J184" i="4"/>
  <c r="G184" i="4"/>
  <c r="F184" i="4"/>
  <c r="E184" i="4"/>
  <c r="D184" i="4"/>
  <c r="C184" i="4"/>
  <c r="B184" i="4"/>
  <c r="G183" i="4"/>
  <c r="F183" i="4"/>
  <c r="E183" i="4"/>
  <c r="D183" i="4"/>
  <c r="C183" i="4"/>
  <c r="B183" i="4"/>
  <c r="A183" i="4"/>
  <c r="G182" i="4"/>
  <c r="F182" i="4"/>
  <c r="E182" i="4"/>
  <c r="E180" i="4" s="1"/>
  <c r="D182" i="4"/>
  <c r="C182" i="4"/>
  <c r="B182" i="4"/>
  <c r="G181" i="4"/>
  <c r="F181" i="4"/>
  <c r="E181" i="4"/>
  <c r="D181" i="4"/>
  <c r="C181" i="4"/>
  <c r="B181" i="4"/>
  <c r="A181" i="4"/>
  <c r="I180" i="4"/>
  <c r="H180" i="4"/>
  <c r="C180" i="4"/>
  <c r="B180" i="4"/>
  <c r="A180" i="4"/>
  <c r="I179" i="4"/>
  <c r="I178" i="4" s="1"/>
  <c r="H179" i="4"/>
  <c r="H178" i="4" s="1"/>
  <c r="B179" i="4"/>
  <c r="C178" i="4"/>
  <c r="B178" i="4"/>
  <c r="A178" i="4"/>
  <c r="G174" i="4"/>
  <c r="F174" i="4"/>
  <c r="J174" i="4" s="1"/>
  <c r="E174" i="4"/>
  <c r="D174" i="4"/>
  <c r="C174" i="4"/>
  <c r="B174" i="4"/>
  <c r="A174" i="4"/>
  <c r="J173" i="4"/>
  <c r="J172" i="4" s="1"/>
  <c r="G173" i="4"/>
  <c r="F173" i="4"/>
  <c r="E173" i="4"/>
  <c r="D173" i="4"/>
  <c r="D172" i="4" s="1"/>
  <c r="C173" i="4"/>
  <c r="B173" i="4"/>
  <c r="A173" i="4"/>
  <c r="I172" i="4"/>
  <c r="H172" i="4"/>
  <c r="G172" i="4"/>
  <c r="E172" i="4"/>
  <c r="C172" i="4"/>
  <c r="B172" i="4"/>
  <c r="A172" i="4"/>
  <c r="C171" i="4"/>
  <c r="B171" i="4"/>
  <c r="G170" i="4"/>
  <c r="F170" i="4"/>
  <c r="F169" i="4" s="1"/>
  <c r="E170" i="4"/>
  <c r="E169" i="4" s="1"/>
  <c r="D170" i="4"/>
  <c r="D169" i="4" s="1"/>
  <c r="C170" i="4"/>
  <c r="B170" i="4"/>
  <c r="A170" i="4"/>
  <c r="I169" i="4"/>
  <c r="H169" i="4"/>
  <c r="G169" i="4"/>
  <c r="C169" i="4"/>
  <c r="B169" i="4"/>
  <c r="A169" i="4"/>
  <c r="G168" i="4"/>
  <c r="F168" i="4"/>
  <c r="E168" i="4"/>
  <c r="D168" i="4"/>
  <c r="J168" i="4" s="1"/>
  <c r="J166" i="4" s="1"/>
  <c r="C168" i="4"/>
  <c r="B168" i="4"/>
  <c r="A168" i="4"/>
  <c r="J167" i="4"/>
  <c r="G167" i="4"/>
  <c r="G166" i="4" s="1"/>
  <c r="F167" i="4"/>
  <c r="F166" i="4" s="1"/>
  <c r="E167" i="4"/>
  <c r="D167" i="4"/>
  <c r="C167" i="4"/>
  <c r="B167" i="4"/>
  <c r="A167" i="4"/>
  <c r="I166" i="4"/>
  <c r="H166" i="4"/>
  <c r="E166" i="4"/>
  <c r="C166" i="4"/>
  <c r="B166" i="4"/>
  <c r="G165" i="4"/>
  <c r="G164" i="4" s="1"/>
  <c r="F165" i="4"/>
  <c r="F164" i="4" s="1"/>
  <c r="E165" i="4"/>
  <c r="D165" i="4"/>
  <c r="C165" i="4"/>
  <c r="B165" i="4"/>
  <c r="A165" i="4"/>
  <c r="I164" i="4"/>
  <c r="I163" i="4" s="1"/>
  <c r="I162" i="4" s="1"/>
  <c r="I161" i="4" s="1"/>
  <c r="H164" i="4"/>
  <c r="E164" i="4"/>
  <c r="E163" i="4" s="1"/>
  <c r="E162" i="4" s="1"/>
  <c r="E161" i="4" s="1"/>
  <c r="D164" i="4"/>
  <c r="C164" i="4"/>
  <c r="B164" i="4"/>
  <c r="K163" i="4"/>
  <c r="H163" i="4"/>
  <c r="H162" i="4" s="1"/>
  <c r="H161" i="4" s="1"/>
  <c r="G163" i="4"/>
  <c r="G162" i="4" s="1"/>
  <c r="G161" i="4" s="1"/>
  <c r="B163" i="4"/>
  <c r="K162" i="4"/>
  <c r="K161" i="4" s="1"/>
  <c r="B162" i="4"/>
  <c r="C161" i="4"/>
  <c r="B161" i="4"/>
  <c r="G159" i="4"/>
  <c r="F159" i="4"/>
  <c r="E159" i="4"/>
  <c r="D159" i="4"/>
  <c r="D158" i="4" s="1"/>
  <c r="D157" i="4" s="1"/>
  <c r="D151" i="4" s="1"/>
  <c r="D150" i="4" s="1"/>
  <c r="C159" i="4"/>
  <c r="B159" i="4"/>
  <c r="A159" i="4"/>
  <c r="I158" i="4"/>
  <c r="H158" i="4"/>
  <c r="H157" i="4" s="1"/>
  <c r="G158" i="4"/>
  <c r="G157" i="4" s="1"/>
  <c r="F158" i="4"/>
  <c r="F157" i="4" s="1"/>
  <c r="E158" i="4"/>
  <c r="C158" i="4"/>
  <c r="B158" i="4"/>
  <c r="K157" i="4"/>
  <c r="I157" i="4"/>
  <c r="E157" i="4"/>
  <c r="B157" i="4"/>
  <c r="A157" i="4"/>
  <c r="G154" i="4"/>
  <c r="F154" i="4"/>
  <c r="E154" i="4"/>
  <c r="D154" i="4"/>
  <c r="C154" i="4"/>
  <c r="B154" i="4"/>
  <c r="A154" i="4"/>
  <c r="I153" i="4"/>
  <c r="H153" i="4"/>
  <c r="G153" i="4"/>
  <c r="F153" i="4"/>
  <c r="E153" i="4"/>
  <c r="E152" i="4" s="1"/>
  <c r="D153" i="4"/>
  <c r="D152" i="4" s="1"/>
  <c r="C153" i="4"/>
  <c r="B153" i="4"/>
  <c r="K152" i="4"/>
  <c r="I152" i="4"/>
  <c r="H152" i="4"/>
  <c r="H151" i="4" s="1"/>
  <c r="H150" i="4" s="1"/>
  <c r="G152" i="4"/>
  <c r="F152" i="4"/>
  <c r="B152" i="4"/>
  <c r="I151" i="4"/>
  <c r="I150" i="4" s="1"/>
  <c r="E151" i="4"/>
  <c r="E150" i="4" s="1"/>
  <c r="C151" i="4"/>
  <c r="B151" i="4"/>
  <c r="C150" i="4"/>
  <c r="B150" i="4"/>
  <c r="A150" i="4"/>
  <c r="C149" i="4"/>
  <c r="B149" i="4"/>
  <c r="A149" i="4"/>
  <c r="G148" i="4"/>
  <c r="F148" i="4"/>
  <c r="E148" i="4"/>
  <c r="D148" i="4"/>
  <c r="C148" i="4"/>
  <c r="B148" i="4"/>
  <c r="A148" i="4"/>
  <c r="C147" i="4"/>
  <c r="B147" i="4"/>
  <c r="A147" i="4"/>
  <c r="G146" i="4"/>
  <c r="F146" i="4"/>
  <c r="F143" i="4" s="1"/>
  <c r="E146" i="4"/>
  <c r="D146" i="4"/>
  <c r="C146" i="4"/>
  <c r="B146" i="4"/>
  <c r="A146" i="4"/>
  <c r="C145" i="4"/>
  <c r="B145" i="4"/>
  <c r="A145" i="4"/>
  <c r="G144" i="4"/>
  <c r="F144" i="4"/>
  <c r="E144" i="4"/>
  <c r="E143" i="4" s="1"/>
  <c r="D144" i="4"/>
  <c r="C144" i="4"/>
  <c r="B144" i="4"/>
  <c r="A144" i="4"/>
  <c r="I143" i="4"/>
  <c r="H143" i="4"/>
  <c r="H139" i="4" s="1"/>
  <c r="G143" i="4"/>
  <c r="C143" i="4"/>
  <c r="B143" i="4"/>
  <c r="C142" i="4"/>
  <c r="B142" i="4"/>
  <c r="A142" i="4"/>
  <c r="G141" i="4"/>
  <c r="G140" i="4" s="1"/>
  <c r="G139" i="4" s="1"/>
  <c r="F141" i="4"/>
  <c r="F140" i="4" s="1"/>
  <c r="E141" i="4"/>
  <c r="E140" i="4" s="1"/>
  <c r="E139" i="4" s="1"/>
  <c r="D141" i="4"/>
  <c r="C141" i="4"/>
  <c r="B141" i="4"/>
  <c r="A141" i="4"/>
  <c r="I140" i="4"/>
  <c r="I139" i="4" s="1"/>
  <c r="H140" i="4"/>
  <c r="D140" i="4"/>
  <c r="C140" i="4"/>
  <c r="B140" i="4"/>
  <c r="K139" i="4"/>
  <c r="B139" i="4"/>
  <c r="C138" i="4"/>
  <c r="B138" i="4"/>
  <c r="A138" i="4"/>
  <c r="G137" i="4"/>
  <c r="F137" i="4"/>
  <c r="E137" i="4"/>
  <c r="D137" i="4"/>
  <c r="C137" i="4"/>
  <c r="B137" i="4"/>
  <c r="A137" i="4"/>
  <c r="C136" i="4"/>
  <c r="B136" i="4"/>
  <c r="A136" i="4"/>
  <c r="G135" i="4"/>
  <c r="F135" i="4"/>
  <c r="E135" i="4"/>
  <c r="E134" i="4" s="1"/>
  <c r="D135" i="4"/>
  <c r="C135" i="4"/>
  <c r="B135" i="4"/>
  <c r="A135" i="4"/>
  <c r="I134" i="4"/>
  <c r="H134" i="4"/>
  <c r="H130" i="4" s="1"/>
  <c r="G134" i="4"/>
  <c r="F134" i="4"/>
  <c r="C134" i="4"/>
  <c r="B134" i="4"/>
  <c r="A134" i="4"/>
  <c r="C133" i="4"/>
  <c r="B133" i="4"/>
  <c r="A133" i="4"/>
  <c r="G132" i="4"/>
  <c r="G131" i="4" s="1"/>
  <c r="F132" i="4"/>
  <c r="J132" i="4" s="1"/>
  <c r="J131" i="4" s="1"/>
  <c r="E132" i="4"/>
  <c r="D132" i="4"/>
  <c r="C132" i="4"/>
  <c r="B132" i="4"/>
  <c r="A132" i="4"/>
  <c r="I131" i="4"/>
  <c r="H131" i="4"/>
  <c r="F131" i="4"/>
  <c r="F130" i="4" s="1"/>
  <c r="E131" i="4"/>
  <c r="E130" i="4" s="1"/>
  <c r="E120" i="4" s="1"/>
  <c r="D131" i="4"/>
  <c r="C131" i="4"/>
  <c r="B131" i="4"/>
  <c r="A131" i="4"/>
  <c r="K130" i="4"/>
  <c r="I130" i="4"/>
  <c r="I120" i="4" s="1"/>
  <c r="B130" i="4"/>
  <c r="A130" i="4"/>
  <c r="C128" i="4"/>
  <c r="B128" i="4"/>
  <c r="A128" i="4"/>
  <c r="G127" i="4"/>
  <c r="J127" i="4" s="1"/>
  <c r="F127" i="4"/>
  <c r="E127" i="4"/>
  <c r="D127" i="4"/>
  <c r="C127" i="4"/>
  <c r="B127" i="4"/>
  <c r="A127" i="4"/>
  <c r="C126" i="4"/>
  <c r="B126" i="4"/>
  <c r="A126" i="4"/>
  <c r="G125" i="4"/>
  <c r="F125" i="4"/>
  <c r="J125" i="4" s="1"/>
  <c r="E125" i="4"/>
  <c r="D125" i="4"/>
  <c r="C125" i="4"/>
  <c r="B125" i="4"/>
  <c r="A125" i="4"/>
  <c r="C124" i="4"/>
  <c r="B124" i="4"/>
  <c r="A124" i="4"/>
  <c r="G123" i="4"/>
  <c r="F123" i="4"/>
  <c r="E123" i="4"/>
  <c r="D123" i="4"/>
  <c r="J123" i="4" s="1"/>
  <c r="C123" i="4"/>
  <c r="B123" i="4"/>
  <c r="A123" i="4"/>
  <c r="J122" i="4"/>
  <c r="J121" i="4" s="1"/>
  <c r="G122" i="4"/>
  <c r="F122" i="4"/>
  <c r="E122" i="4"/>
  <c r="D122" i="4"/>
  <c r="C122" i="4"/>
  <c r="B122" i="4"/>
  <c r="A122" i="4"/>
  <c r="K121" i="4"/>
  <c r="I121" i="4"/>
  <c r="H121" i="4"/>
  <c r="G121" i="4"/>
  <c r="F121" i="4"/>
  <c r="E121" i="4"/>
  <c r="D121" i="4"/>
  <c r="B121" i="4"/>
  <c r="A121" i="4"/>
  <c r="B120" i="4"/>
  <c r="C119" i="4"/>
  <c r="B119" i="4"/>
  <c r="H118" i="4"/>
  <c r="B118" i="4"/>
  <c r="B117" i="4"/>
  <c r="B258" i="4" s="1"/>
  <c r="C116" i="4"/>
  <c r="B116" i="4"/>
  <c r="A116" i="4"/>
  <c r="G115" i="4"/>
  <c r="F115" i="4"/>
  <c r="E115" i="4"/>
  <c r="D115" i="4"/>
  <c r="J115" i="4" s="1"/>
  <c r="C115" i="4"/>
  <c r="B115" i="4"/>
  <c r="G114" i="4"/>
  <c r="F114" i="4"/>
  <c r="E114" i="4"/>
  <c r="D114" i="4"/>
  <c r="J114" i="4" s="1"/>
  <c r="C114" i="4"/>
  <c r="B114" i="4"/>
  <c r="A114" i="4"/>
  <c r="G113" i="4"/>
  <c r="F113" i="4"/>
  <c r="E113" i="4"/>
  <c r="D113" i="4"/>
  <c r="C113" i="4"/>
  <c r="B113" i="4"/>
  <c r="J112" i="4"/>
  <c r="G112" i="4"/>
  <c r="F112" i="4"/>
  <c r="E112" i="4"/>
  <c r="D112" i="4"/>
  <c r="C112" i="4"/>
  <c r="B112" i="4"/>
  <c r="A112" i="4"/>
  <c r="I111" i="4"/>
  <c r="H111" i="4"/>
  <c r="F111" i="4"/>
  <c r="E111" i="4"/>
  <c r="D111" i="4"/>
  <c r="C111" i="4"/>
  <c r="B111" i="4"/>
  <c r="A111" i="4"/>
  <c r="G110" i="4"/>
  <c r="J110" i="4" s="1"/>
  <c r="F110" i="4"/>
  <c r="E110" i="4"/>
  <c r="D110" i="4"/>
  <c r="C110" i="4"/>
  <c r="B110" i="4"/>
  <c r="J109" i="4"/>
  <c r="G109" i="4"/>
  <c r="F109" i="4"/>
  <c r="E109" i="4"/>
  <c r="D109" i="4"/>
  <c r="C109" i="4"/>
  <c r="B109" i="4"/>
  <c r="A109" i="4"/>
  <c r="G108" i="4"/>
  <c r="F108" i="4"/>
  <c r="E108" i="4"/>
  <c r="D108" i="4"/>
  <c r="J108" i="4" s="1"/>
  <c r="C108" i="4"/>
  <c r="B108" i="4"/>
  <c r="G107" i="4"/>
  <c r="F107" i="4"/>
  <c r="E107" i="4"/>
  <c r="D107" i="4"/>
  <c r="C107" i="4"/>
  <c r="B107" i="4"/>
  <c r="A107" i="4"/>
  <c r="G106" i="4"/>
  <c r="F106" i="4"/>
  <c r="J106" i="4" s="1"/>
  <c r="E106" i="4"/>
  <c r="D106" i="4"/>
  <c r="C106" i="4"/>
  <c r="B106" i="4"/>
  <c r="G105" i="4"/>
  <c r="G104" i="4" s="1"/>
  <c r="F105" i="4"/>
  <c r="E105" i="4"/>
  <c r="D105" i="4"/>
  <c r="C105" i="4"/>
  <c r="B105" i="4"/>
  <c r="A105" i="4"/>
  <c r="I104" i="4"/>
  <c r="H104" i="4"/>
  <c r="E104" i="4"/>
  <c r="C104" i="4"/>
  <c r="B104" i="4"/>
  <c r="I103" i="4"/>
  <c r="I102" i="4" s="1"/>
  <c r="H103" i="4"/>
  <c r="H102" i="4" s="1"/>
  <c r="H101" i="4" s="1"/>
  <c r="H100" i="4" s="1"/>
  <c r="B103" i="4"/>
  <c r="B102" i="4"/>
  <c r="K101" i="4"/>
  <c r="I101" i="4"/>
  <c r="I100" i="4" s="1"/>
  <c r="C101" i="4"/>
  <c r="B101" i="4"/>
  <c r="K100" i="4"/>
  <c r="C100" i="4"/>
  <c r="B100" i="4"/>
  <c r="A100" i="4"/>
  <c r="K99" i="4"/>
  <c r="B99" i="4"/>
  <c r="A99" i="4"/>
  <c r="J98" i="4"/>
  <c r="C96" i="4"/>
  <c r="B96" i="4"/>
  <c r="G95" i="4"/>
  <c r="F95" i="4"/>
  <c r="E95" i="4"/>
  <c r="D95" i="4"/>
  <c r="D94" i="4" s="1"/>
  <c r="D92" i="4" s="1"/>
  <c r="C95" i="4"/>
  <c r="B95" i="4"/>
  <c r="A95" i="4"/>
  <c r="I94" i="4"/>
  <c r="H94" i="4"/>
  <c r="G94" i="4"/>
  <c r="G93" i="4" s="1"/>
  <c r="F94" i="4"/>
  <c r="F93" i="4" s="1"/>
  <c r="E94" i="4"/>
  <c r="C94" i="4"/>
  <c r="B94" i="4"/>
  <c r="I93" i="4"/>
  <c r="H93" i="4"/>
  <c r="E93" i="4"/>
  <c r="D93" i="4"/>
  <c r="B93" i="4"/>
  <c r="I92" i="4"/>
  <c r="H92" i="4"/>
  <c r="F92" i="4"/>
  <c r="E92" i="4"/>
  <c r="C92" i="4"/>
  <c r="B92" i="4"/>
  <c r="B91" i="4"/>
  <c r="J90" i="4"/>
  <c r="J89" i="4" s="1"/>
  <c r="I90" i="4"/>
  <c r="I89" i="4" s="1"/>
  <c r="I88" i="4" s="1"/>
  <c r="I87" i="4" s="1"/>
  <c r="H90" i="4"/>
  <c r="G90" i="4"/>
  <c r="F90" i="4"/>
  <c r="F89" i="4" s="1"/>
  <c r="F88" i="4" s="1"/>
  <c r="F87" i="4" s="1"/>
  <c r="E90" i="4"/>
  <c r="D90" i="4"/>
  <c r="D89" i="4" s="1"/>
  <c r="C90" i="4"/>
  <c r="B90" i="4"/>
  <c r="A90" i="4"/>
  <c r="H89" i="4"/>
  <c r="H88" i="4" s="1"/>
  <c r="H87" i="4" s="1"/>
  <c r="G89" i="4"/>
  <c r="G88" i="4" s="1"/>
  <c r="E89" i="4"/>
  <c r="C89" i="4"/>
  <c r="B89" i="4"/>
  <c r="E88" i="4"/>
  <c r="E87" i="4" s="1"/>
  <c r="D88" i="4"/>
  <c r="C87" i="4"/>
  <c r="B87" i="4"/>
  <c r="J86" i="4"/>
  <c r="J85" i="4"/>
  <c r="J84" i="4" s="1"/>
  <c r="G85" i="4"/>
  <c r="F85" i="4"/>
  <c r="E85" i="4"/>
  <c r="E84" i="4" s="1"/>
  <c r="D85" i="4"/>
  <c r="C85" i="4"/>
  <c r="B85" i="4"/>
  <c r="A85" i="4"/>
  <c r="I84" i="4"/>
  <c r="H84" i="4"/>
  <c r="G84" i="4"/>
  <c r="F84" i="4"/>
  <c r="D84" i="4"/>
  <c r="C84" i="4"/>
  <c r="B84" i="4"/>
  <c r="A84" i="4"/>
  <c r="J83" i="4"/>
  <c r="B83" i="4"/>
  <c r="G82" i="4"/>
  <c r="G81" i="4" s="1"/>
  <c r="F82" i="4"/>
  <c r="E82" i="4"/>
  <c r="E81" i="4" s="1"/>
  <c r="D82" i="4"/>
  <c r="C82" i="4"/>
  <c r="B82" i="4"/>
  <c r="A82" i="4"/>
  <c r="I81" i="4"/>
  <c r="I60" i="4" s="1"/>
  <c r="H81" i="4"/>
  <c r="F81" i="4"/>
  <c r="C81" i="4"/>
  <c r="B81" i="4"/>
  <c r="G80" i="4"/>
  <c r="F80" i="4"/>
  <c r="E80" i="4"/>
  <c r="D80" i="4"/>
  <c r="J80" i="4" s="1"/>
  <c r="B80" i="4"/>
  <c r="G79" i="4"/>
  <c r="F79" i="4"/>
  <c r="F78" i="4" s="1"/>
  <c r="E79" i="4"/>
  <c r="D79" i="4"/>
  <c r="J79" i="4" s="1"/>
  <c r="J78" i="4" s="1"/>
  <c r="C79" i="4"/>
  <c r="B79" i="4"/>
  <c r="A79" i="4"/>
  <c r="I78" i="4"/>
  <c r="H78" i="4"/>
  <c r="G78" i="4"/>
  <c r="E78" i="4"/>
  <c r="C78" i="4"/>
  <c r="B78" i="4"/>
  <c r="B77" i="4"/>
  <c r="G76" i="4"/>
  <c r="F76" i="4"/>
  <c r="E76" i="4"/>
  <c r="D76" i="4"/>
  <c r="J76" i="4" s="1"/>
  <c r="C76" i="4"/>
  <c r="B76" i="4"/>
  <c r="A76" i="4"/>
  <c r="B75" i="4"/>
  <c r="G74" i="4"/>
  <c r="F74" i="4"/>
  <c r="E74" i="4"/>
  <c r="D74" i="4"/>
  <c r="J74" i="4" s="1"/>
  <c r="C74" i="4"/>
  <c r="B74" i="4"/>
  <c r="A74" i="4"/>
  <c r="B73" i="4"/>
  <c r="G72" i="4"/>
  <c r="F72" i="4"/>
  <c r="E72" i="4"/>
  <c r="D72" i="4"/>
  <c r="J72" i="4" s="1"/>
  <c r="C72" i="4"/>
  <c r="B72" i="4"/>
  <c r="A72" i="4"/>
  <c r="G71" i="4"/>
  <c r="F71" i="4"/>
  <c r="E71" i="4"/>
  <c r="J71" i="4" s="1"/>
  <c r="D71" i="4"/>
  <c r="B71" i="4"/>
  <c r="G70" i="4"/>
  <c r="F70" i="4"/>
  <c r="E70" i="4"/>
  <c r="D70" i="4"/>
  <c r="C70" i="4"/>
  <c r="B70" i="4"/>
  <c r="A70" i="4"/>
  <c r="G69" i="4"/>
  <c r="J69" i="4" s="1"/>
  <c r="F69" i="4"/>
  <c r="E69" i="4"/>
  <c r="D69" i="4"/>
  <c r="B69" i="4"/>
  <c r="G68" i="4"/>
  <c r="J68" i="4" s="1"/>
  <c r="F68" i="4"/>
  <c r="E68" i="4"/>
  <c r="D68" i="4"/>
  <c r="C68" i="4"/>
  <c r="B68" i="4"/>
  <c r="A68" i="4"/>
  <c r="G67" i="4"/>
  <c r="F67" i="4"/>
  <c r="E67" i="4"/>
  <c r="D67" i="4"/>
  <c r="J67" i="4" s="1"/>
  <c r="B67" i="4"/>
  <c r="G66" i="4"/>
  <c r="F66" i="4"/>
  <c r="E66" i="4"/>
  <c r="D66" i="4"/>
  <c r="J66" i="4" s="1"/>
  <c r="C66" i="4"/>
  <c r="B66" i="4"/>
  <c r="A66" i="4"/>
  <c r="B65" i="4"/>
  <c r="G64" i="4"/>
  <c r="F64" i="4"/>
  <c r="E64" i="4"/>
  <c r="D64" i="4"/>
  <c r="J64" i="4" s="1"/>
  <c r="C64" i="4"/>
  <c r="B64" i="4"/>
  <c r="A64" i="4"/>
  <c r="B63" i="4"/>
  <c r="G62" i="4"/>
  <c r="F62" i="4"/>
  <c r="F61" i="4" s="1"/>
  <c r="E62" i="4"/>
  <c r="D62" i="4"/>
  <c r="J62" i="4" s="1"/>
  <c r="C62" i="4"/>
  <c r="B62" i="4"/>
  <c r="A62" i="4"/>
  <c r="I61" i="4"/>
  <c r="H61" i="4"/>
  <c r="H60" i="4" s="1"/>
  <c r="G61" i="4"/>
  <c r="G60" i="4" s="1"/>
  <c r="C61" i="4"/>
  <c r="B61" i="4"/>
  <c r="B60" i="4"/>
  <c r="C59" i="4"/>
  <c r="B59" i="4"/>
  <c r="G58" i="4"/>
  <c r="J58" i="4" s="1"/>
  <c r="F58" i="4"/>
  <c r="E58" i="4"/>
  <c r="D58" i="4"/>
  <c r="C58" i="4"/>
  <c r="B58" i="4"/>
  <c r="A58" i="4"/>
  <c r="G57" i="4"/>
  <c r="F57" i="4"/>
  <c r="E57" i="4"/>
  <c r="D57" i="4"/>
  <c r="J57" i="4" s="1"/>
  <c r="C57" i="4"/>
  <c r="B57" i="4"/>
  <c r="B56" i="4"/>
  <c r="G55" i="4"/>
  <c r="F55" i="4"/>
  <c r="F54" i="4" s="1"/>
  <c r="E55" i="4"/>
  <c r="D55" i="4"/>
  <c r="C55" i="4"/>
  <c r="B55" i="4"/>
  <c r="A55" i="4"/>
  <c r="I54" i="4"/>
  <c r="H54" i="4"/>
  <c r="G54" i="4"/>
  <c r="D54" i="4"/>
  <c r="C54" i="4"/>
  <c r="B54" i="4"/>
  <c r="G53" i="4"/>
  <c r="F53" i="4"/>
  <c r="E53" i="4"/>
  <c r="D53" i="4"/>
  <c r="J53" i="4" s="1"/>
  <c r="C53" i="4"/>
  <c r="B53" i="4"/>
  <c r="G52" i="4"/>
  <c r="F52" i="4"/>
  <c r="E52" i="4"/>
  <c r="J52" i="4" s="1"/>
  <c r="D52" i="4"/>
  <c r="C52" i="4"/>
  <c r="B52" i="4"/>
  <c r="A52" i="4"/>
  <c r="G51" i="4"/>
  <c r="F51" i="4"/>
  <c r="E51" i="4"/>
  <c r="D51" i="4"/>
  <c r="C51" i="4"/>
  <c r="B51" i="4"/>
  <c r="J50" i="4"/>
  <c r="G50" i="4"/>
  <c r="F50" i="4"/>
  <c r="E50" i="4"/>
  <c r="D50" i="4"/>
  <c r="C50" i="4"/>
  <c r="B50" i="4"/>
  <c r="A50" i="4"/>
  <c r="G49" i="4"/>
  <c r="F49" i="4"/>
  <c r="E49" i="4"/>
  <c r="D49" i="4"/>
  <c r="J49" i="4" s="1"/>
  <c r="C49" i="4"/>
  <c r="B49" i="4"/>
  <c r="G48" i="4"/>
  <c r="F48" i="4"/>
  <c r="F47" i="4" s="1"/>
  <c r="E48" i="4"/>
  <c r="D48" i="4"/>
  <c r="C48" i="4"/>
  <c r="B48" i="4"/>
  <c r="A48" i="4"/>
  <c r="K47" i="4"/>
  <c r="I47" i="4"/>
  <c r="H47" i="4"/>
  <c r="C47" i="4"/>
  <c r="B47" i="4"/>
  <c r="G46" i="4"/>
  <c r="F46" i="4"/>
  <c r="E46" i="4"/>
  <c r="J46" i="4" s="1"/>
  <c r="D46" i="4"/>
  <c r="B46" i="4"/>
  <c r="G45" i="4"/>
  <c r="F45" i="4"/>
  <c r="E45" i="4"/>
  <c r="J45" i="4" s="1"/>
  <c r="D45" i="4"/>
  <c r="C45" i="4"/>
  <c r="B45" i="4"/>
  <c r="A45" i="4"/>
  <c r="G44" i="4"/>
  <c r="J44" i="4" s="1"/>
  <c r="F44" i="4"/>
  <c r="E44" i="4"/>
  <c r="D44" i="4"/>
  <c r="B44" i="4"/>
  <c r="G43" i="4"/>
  <c r="F43" i="4"/>
  <c r="E43" i="4"/>
  <c r="D43" i="4"/>
  <c r="C43" i="4"/>
  <c r="B43" i="4"/>
  <c r="A43" i="4"/>
  <c r="G42" i="4"/>
  <c r="F42" i="4"/>
  <c r="E42" i="4"/>
  <c r="D42" i="4"/>
  <c r="J42" i="4" s="1"/>
  <c r="B42" i="4"/>
  <c r="G41" i="4"/>
  <c r="F41" i="4"/>
  <c r="E41" i="4"/>
  <c r="D41" i="4"/>
  <c r="J41" i="4" s="1"/>
  <c r="C41" i="4"/>
  <c r="B41" i="4"/>
  <c r="A41" i="4"/>
  <c r="G40" i="4"/>
  <c r="F40" i="4"/>
  <c r="E40" i="4"/>
  <c r="D40" i="4"/>
  <c r="B40" i="4"/>
  <c r="G39" i="4"/>
  <c r="F39" i="4"/>
  <c r="E39" i="4"/>
  <c r="D39" i="4"/>
  <c r="C39" i="4"/>
  <c r="B39" i="4"/>
  <c r="A39" i="4"/>
  <c r="I38" i="4"/>
  <c r="H38" i="4"/>
  <c r="D38" i="4"/>
  <c r="C38" i="4"/>
  <c r="B38" i="4"/>
  <c r="B37" i="4"/>
  <c r="G36" i="4"/>
  <c r="F36" i="4"/>
  <c r="F35" i="4" s="1"/>
  <c r="E36" i="4"/>
  <c r="D36" i="4"/>
  <c r="C36" i="4"/>
  <c r="B36" i="4"/>
  <c r="A36" i="4"/>
  <c r="I35" i="4"/>
  <c r="H35" i="4"/>
  <c r="H34" i="4" s="1"/>
  <c r="G35" i="4"/>
  <c r="D35" i="4"/>
  <c r="C35" i="4"/>
  <c r="B35" i="4"/>
  <c r="B34" i="4"/>
  <c r="G33" i="4"/>
  <c r="G32" i="4" s="1"/>
  <c r="F33" i="4"/>
  <c r="F32" i="4" s="1"/>
  <c r="E33" i="4"/>
  <c r="E32" i="4" s="1"/>
  <c r="D33" i="4"/>
  <c r="C33" i="4"/>
  <c r="B33" i="4"/>
  <c r="I32" i="4"/>
  <c r="I29" i="4" s="1"/>
  <c r="H32" i="4"/>
  <c r="D32" i="4"/>
  <c r="C32" i="4"/>
  <c r="B32" i="4"/>
  <c r="G31" i="4"/>
  <c r="F31" i="4"/>
  <c r="E31" i="4"/>
  <c r="E30" i="4" s="1"/>
  <c r="D31" i="4"/>
  <c r="C31" i="4"/>
  <c r="B31" i="4"/>
  <c r="I30" i="4"/>
  <c r="H30" i="4"/>
  <c r="H29" i="4" s="1"/>
  <c r="H28" i="4" s="1"/>
  <c r="H27" i="4" s="1"/>
  <c r="G30" i="4"/>
  <c r="F30" i="4"/>
  <c r="C30" i="4"/>
  <c r="B30" i="4"/>
  <c r="K29" i="4"/>
  <c r="F29" i="4"/>
  <c r="E29" i="4"/>
  <c r="B29" i="4"/>
  <c r="B28" i="4"/>
  <c r="B88" i="4" s="1"/>
  <c r="C27" i="4"/>
  <c r="B27" i="4"/>
  <c r="C26" i="4"/>
  <c r="B26" i="4"/>
  <c r="J25" i="4"/>
  <c r="G25" i="4"/>
  <c r="F25" i="4"/>
  <c r="E25" i="4"/>
  <c r="D25" i="4"/>
  <c r="B25" i="4"/>
  <c r="A25" i="4"/>
  <c r="C24" i="4"/>
  <c r="C25" i="4" s="1"/>
  <c r="B24" i="4"/>
  <c r="A24" i="4"/>
  <c r="G23" i="4"/>
  <c r="F23" i="4"/>
  <c r="E23" i="4"/>
  <c r="D23" i="4"/>
  <c r="J23" i="4" s="1"/>
  <c r="B23" i="4"/>
  <c r="A23" i="4"/>
  <c r="C22" i="4"/>
  <c r="C23" i="4" s="1"/>
  <c r="B22" i="4"/>
  <c r="A22" i="4"/>
  <c r="G21" i="4"/>
  <c r="F21" i="4"/>
  <c r="F19" i="4" s="1"/>
  <c r="E21" i="4"/>
  <c r="E19" i="4" s="1"/>
  <c r="E11" i="4" s="1"/>
  <c r="D21" i="4"/>
  <c r="B21" i="4"/>
  <c r="A21" i="4"/>
  <c r="C20" i="4"/>
  <c r="C21" i="4" s="1"/>
  <c r="B20" i="4"/>
  <c r="A20" i="4"/>
  <c r="I19" i="4"/>
  <c r="H19" i="4"/>
  <c r="G19" i="4"/>
  <c r="D19" i="4"/>
  <c r="C19" i="4"/>
  <c r="B19" i="4"/>
  <c r="A19" i="4"/>
  <c r="J18" i="4"/>
  <c r="G18" i="4"/>
  <c r="F18" i="4"/>
  <c r="E18" i="4"/>
  <c r="D18" i="4"/>
  <c r="C18" i="4"/>
  <c r="B18" i="4"/>
  <c r="A18" i="4"/>
  <c r="C17" i="4"/>
  <c r="B17" i="4"/>
  <c r="A17" i="4"/>
  <c r="G16" i="4"/>
  <c r="G12" i="4" s="1"/>
  <c r="G11" i="4" s="1"/>
  <c r="F16" i="4"/>
  <c r="E16" i="4"/>
  <c r="D16" i="4"/>
  <c r="C16" i="4"/>
  <c r="B16" i="4"/>
  <c r="A16" i="4"/>
  <c r="C15" i="4"/>
  <c r="B15" i="4"/>
  <c r="A15" i="4"/>
  <c r="G14" i="4"/>
  <c r="F14" i="4"/>
  <c r="F12" i="4" s="1"/>
  <c r="F11" i="4" s="1"/>
  <c r="E14" i="4"/>
  <c r="D14" i="4"/>
  <c r="D12" i="4" s="1"/>
  <c r="D11" i="4" s="1"/>
  <c r="C14" i="4"/>
  <c r="B14" i="4"/>
  <c r="A14" i="4"/>
  <c r="C13" i="4"/>
  <c r="B13" i="4"/>
  <c r="A13" i="4"/>
  <c r="I12" i="4"/>
  <c r="H12" i="4"/>
  <c r="H11" i="4" s="1"/>
  <c r="E12" i="4"/>
  <c r="C12" i="4"/>
  <c r="B12" i="4"/>
  <c r="A12" i="4"/>
  <c r="I11" i="4"/>
  <c r="C11" i="4"/>
  <c r="B11" i="4"/>
  <c r="I10" i="4"/>
  <c r="I9" i="4" s="1"/>
  <c r="C10" i="4"/>
  <c r="B10" i="4"/>
  <c r="A10" i="4"/>
  <c r="C9" i="4"/>
  <c r="B9" i="4"/>
  <c r="A9" i="4"/>
  <c r="B8" i="4"/>
  <c r="K7" i="4"/>
  <c r="B7" i="4"/>
  <c r="B6" i="4"/>
  <c r="A6" i="4"/>
  <c r="B3" i="4"/>
  <c r="I124" i="1"/>
  <c r="H124" i="1"/>
  <c r="G124" i="1"/>
  <c r="E124" i="1"/>
  <c r="F124" i="1" s="1"/>
  <c r="J124" i="1" s="1"/>
  <c r="C124" i="1"/>
  <c r="B124" i="1"/>
  <c r="A124" i="1"/>
  <c r="I123" i="1"/>
  <c r="H123" i="1"/>
  <c r="G123" i="1"/>
  <c r="G119" i="1" s="1"/>
  <c r="F123" i="1"/>
  <c r="J123" i="1" s="1"/>
  <c r="E123" i="1"/>
  <c r="C123" i="1"/>
  <c r="B123" i="1"/>
  <c r="A123" i="1"/>
  <c r="I122" i="1"/>
  <c r="H122" i="1"/>
  <c r="G122" i="1"/>
  <c r="E122" i="1"/>
  <c r="F122" i="1" s="1"/>
  <c r="J122" i="1" s="1"/>
  <c r="B122" i="1"/>
  <c r="A122" i="1"/>
  <c r="I121" i="1"/>
  <c r="H121" i="1"/>
  <c r="G121" i="1"/>
  <c r="E121" i="1"/>
  <c r="E119" i="1" s="1"/>
  <c r="C121" i="1"/>
  <c r="B121" i="1"/>
  <c r="A121" i="1"/>
  <c r="I120" i="1"/>
  <c r="I119" i="1" s="1"/>
  <c r="H120" i="1"/>
  <c r="H119" i="1" s="1"/>
  <c r="G120" i="1"/>
  <c r="E120" i="1"/>
  <c r="F120" i="1" s="1"/>
  <c r="C120" i="1"/>
  <c r="B120" i="1"/>
  <c r="A120" i="1"/>
  <c r="D119" i="1"/>
  <c r="C119" i="1"/>
  <c r="B119" i="1"/>
  <c r="A119" i="1"/>
  <c r="I112" i="1"/>
  <c r="J112" i="1" s="1"/>
  <c r="H112" i="1"/>
  <c r="G112" i="1"/>
  <c r="E112" i="1"/>
  <c r="F112" i="1" s="1"/>
  <c r="I111" i="1"/>
  <c r="H111" i="1"/>
  <c r="G111" i="1"/>
  <c r="E111" i="1"/>
  <c r="E110" i="1" s="1"/>
  <c r="D111" i="1"/>
  <c r="C111" i="1"/>
  <c r="B111" i="1"/>
  <c r="A111" i="1"/>
  <c r="H110" i="1"/>
  <c r="G110" i="1"/>
  <c r="G109" i="1" s="1"/>
  <c r="C110" i="1"/>
  <c r="B110" i="1"/>
  <c r="A110" i="1"/>
  <c r="C109" i="1"/>
  <c r="B109" i="1"/>
  <c r="A109" i="1"/>
  <c r="I108" i="1"/>
  <c r="J108" i="1" s="1"/>
  <c r="H108" i="1"/>
  <c r="G108" i="1"/>
  <c r="D108" i="1"/>
  <c r="F108" i="1" s="1"/>
  <c r="C108" i="1"/>
  <c r="B108" i="1"/>
  <c r="A108" i="1"/>
  <c r="I107" i="1"/>
  <c r="H107" i="1"/>
  <c r="G107" i="1"/>
  <c r="F107" i="1"/>
  <c r="J107" i="1" s="1"/>
  <c r="D107" i="1"/>
  <c r="C107" i="1"/>
  <c r="B107" i="1"/>
  <c r="A107" i="1"/>
  <c r="I106" i="1"/>
  <c r="H106" i="1"/>
  <c r="G106" i="1"/>
  <c r="D106" i="1"/>
  <c r="F106" i="1" s="1"/>
  <c r="J106" i="1" s="1"/>
  <c r="C106" i="1"/>
  <c r="B106" i="1"/>
  <c r="A106" i="1"/>
  <c r="I105" i="1"/>
  <c r="H105" i="1"/>
  <c r="G105" i="1"/>
  <c r="F105" i="1"/>
  <c r="J105" i="1" s="1"/>
  <c r="D105" i="1"/>
  <c r="C105" i="1"/>
  <c r="B105" i="1"/>
  <c r="A105" i="1"/>
  <c r="I104" i="1"/>
  <c r="H104" i="1"/>
  <c r="G104" i="1"/>
  <c r="D104" i="1"/>
  <c r="F104" i="1" s="1"/>
  <c r="J104" i="1" s="1"/>
  <c r="C104" i="1"/>
  <c r="B104" i="1"/>
  <c r="A104" i="1"/>
  <c r="I103" i="1"/>
  <c r="H103" i="1"/>
  <c r="G103" i="1"/>
  <c r="F103" i="1"/>
  <c r="J103" i="1" s="1"/>
  <c r="D103" i="1"/>
  <c r="C103" i="1"/>
  <c r="B103" i="1"/>
  <c r="A103" i="1"/>
  <c r="I102" i="1"/>
  <c r="J102" i="1" s="1"/>
  <c r="H102" i="1"/>
  <c r="G102" i="1"/>
  <c r="D102" i="1"/>
  <c r="F102" i="1" s="1"/>
  <c r="C102" i="1"/>
  <c r="B102" i="1"/>
  <c r="A102" i="1"/>
  <c r="I101" i="1"/>
  <c r="H101" i="1"/>
  <c r="G101" i="1"/>
  <c r="F101" i="1"/>
  <c r="J101" i="1" s="1"/>
  <c r="D101" i="1"/>
  <c r="C101" i="1"/>
  <c r="B101" i="1"/>
  <c r="A101" i="1"/>
  <c r="I100" i="1"/>
  <c r="H100" i="1"/>
  <c r="G100" i="1"/>
  <c r="D100" i="1"/>
  <c r="D99" i="1" s="1"/>
  <c r="C100" i="1"/>
  <c r="B100" i="1"/>
  <c r="A100" i="1"/>
  <c r="H99" i="1"/>
  <c r="G99" i="1"/>
  <c r="G98" i="1" s="1"/>
  <c r="E99" i="1"/>
  <c r="C99" i="1"/>
  <c r="B99" i="1"/>
  <c r="A99" i="1"/>
  <c r="C98" i="1"/>
  <c r="B98" i="1"/>
  <c r="G97" i="1"/>
  <c r="C97" i="1"/>
  <c r="B97" i="1"/>
  <c r="A97" i="1"/>
  <c r="I96" i="1"/>
  <c r="H96" i="1"/>
  <c r="G96" i="1"/>
  <c r="E96" i="1"/>
  <c r="F96" i="1" s="1"/>
  <c r="J96" i="1" s="1"/>
  <c r="D96" i="1"/>
  <c r="C96" i="1"/>
  <c r="B96" i="1"/>
  <c r="A96" i="1"/>
  <c r="I95" i="1"/>
  <c r="H95" i="1"/>
  <c r="G95" i="1"/>
  <c r="E95" i="1"/>
  <c r="D95" i="1"/>
  <c r="F95" i="1" s="1"/>
  <c r="J95" i="1" s="1"/>
  <c r="C95" i="1"/>
  <c r="B95" i="1"/>
  <c r="A95" i="1"/>
  <c r="I94" i="1"/>
  <c r="H94" i="1"/>
  <c r="G94" i="1"/>
  <c r="E94" i="1"/>
  <c r="D94" i="1"/>
  <c r="F94" i="1" s="1"/>
  <c r="C94" i="1"/>
  <c r="B94" i="1"/>
  <c r="A94" i="1"/>
  <c r="I93" i="1"/>
  <c r="H93" i="1"/>
  <c r="G93" i="1"/>
  <c r="E93" i="1"/>
  <c r="F93" i="1" s="1"/>
  <c r="J93" i="1" s="1"/>
  <c r="D93" i="1"/>
  <c r="C93" i="1"/>
  <c r="B93" i="1"/>
  <c r="A93" i="1"/>
  <c r="I92" i="1"/>
  <c r="H92" i="1"/>
  <c r="G92" i="1"/>
  <c r="E92" i="1"/>
  <c r="D92" i="1"/>
  <c r="F92" i="1" s="1"/>
  <c r="J92" i="1" s="1"/>
  <c r="C92" i="1"/>
  <c r="B92" i="1"/>
  <c r="A92" i="1"/>
  <c r="I91" i="1"/>
  <c r="H91" i="1"/>
  <c r="G91" i="1"/>
  <c r="E91" i="1"/>
  <c r="D91" i="1"/>
  <c r="F91" i="1" s="1"/>
  <c r="J91" i="1" s="1"/>
  <c r="C91" i="1"/>
  <c r="B91" i="1"/>
  <c r="A91" i="1"/>
  <c r="I90" i="1"/>
  <c r="H90" i="1"/>
  <c r="G90" i="1"/>
  <c r="E90" i="1"/>
  <c r="F90" i="1" s="1"/>
  <c r="J90" i="1" s="1"/>
  <c r="D90" i="1"/>
  <c r="C90" i="1"/>
  <c r="B90" i="1"/>
  <c r="A90" i="1"/>
  <c r="I89" i="1"/>
  <c r="J89" i="1" s="1"/>
  <c r="H89" i="1"/>
  <c r="G89" i="1"/>
  <c r="E89" i="1"/>
  <c r="D89" i="1"/>
  <c r="F89" i="1" s="1"/>
  <c r="C89" i="1"/>
  <c r="B89" i="1"/>
  <c r="A89" i="1"/>
  <c r="I88" i="1"/>
  <c r="H88" i="1"/>
  <c r="G88" i="1"/>
  <c r="E88" i="1"/>
  <c r="D88" i="1"/>
  <c r="F88" i="1" s="1"/>
  <c r="J88" i="1" s="1"/>
  <c r="C88" i="1"/>
  <c r="B88" i="1"/>
  <c r="A88" i="1"/>
  <c r="I87" i="1"/>
  <c r="H87" i="1"/>
  <c r="G87" i="1"/>
  <c r="E87" i="1"/>
  <c r="F87" i="1" s="1"/>
  <c r="J87" i="1" s="1"/>
  <c r="D87" i="1"/>
  <c r="C87" i="1"/>
  <c r="B87" i="1"/>
  <c r="A87" i="1"/>
  <c r="I86" i="1"/>
  <c r="H86" i="1"/>
  <c r="G86" i="1"/>
  <c r="E86" i="1"/>
  <c r="D86" i="1"/>
  <c r="F86" i="1" s="1"/>
  <c r="J86" i="1" s="1"/>
  <c r="C86" i="1"/>
  <c r="B86" i="1"/>
  <c r="A86" i="1"/>
  <c r="I85" i="1"/>
  <c r="H85" i="1"/>
  <c r="G85" i="1"/>
  <c r="E85" i="1"/>
  <c r="D85" i="1"/>
  <c r="F85" i="1" s="1"/>
  <c r="C85" i="1"/>
  <c r="B85" i="1"/>
  <c r="A85" i="1"/>
  <c r="I84" i="1"/>
  <c r="H84" i="1"/>
  <c r="G84" i="1"/>
  <c r="E84" i="1"/>
  <c r="F84" i="1" s="1"/>
  <c r="J84" i="1" s="1"/>
  <c r="D84" i="1"/>
  <c r="C84" i="1"/>
  <c r="B84" i="1"/>
  <c r="A84" i="1"/>
  <c r="I83" i="1"/>
  <c r="H83" i="1"/>
  <c r="G83" i="1"/>
  <c r="E83" i="1"/>
  <c r="D83" i="1"/>
  <c r="F83" i="1" s="1"/>
  <c r="J83" i="1" s="1"/>
  <c r="C83" i="1"/>
  <c r="B83" i="1"/>
  <c r="A83" i="1"/>
  <c r="I82" i="1"/>
  <c r="H82" i="1"/>
  <c r="G82" i="1"/>
  <c r="G79" i="1" s="1"/>
  <c r="E82" i="1"/>
  <c r="D82" i="1"/>
  <c r="F82" i="1" s="1"/>
  <c r="J82" i="1" s="1"/>
  <c r="C82" i="1"/>
  <c r="B82" i="1"/>
  <c r="A82" i="1"/>
  <c r="I81" i="1"/>
  <c r="H81" i="1"/>
  <c r="G81" i="1"/>
  <c r="E81" i="1"/>
  <c r="F81" i="1" s="1"/>
  <c r="J81" i="1" s="1"/>
  <c r="C81" i="1"/>
  <c r="B81" i="1"/>
  <c r="A81" i="1"/>
  <c r="I80" i="1"/>
  <c r="I79" i="1" s="1"/>
  <c r="I67" i="1" s="1"/>
  <c r="H80" i="1"/>
  <c r="H79" i="1" s="1"/>
  <c r="G80" i="1"/>
  <c r="E80" i="1"/>
  <c r="D80" i="1"/>
  <c r="C80" i="1"/>
  <c r="B80" i="1"/>
  <c r="A80" i="1"/>
  <c r="K79" i="1"/>
  <c r="C79" i="1"/>
  <c r="B79" i="1"/>
  <c r="A79" i="1"/>
  <c r="I77" i="1"/>
  <c r="H77" i="1"/>
  <c r="G77" i="1"/>
  <c r="F77" i="1"/>
  <c r="J77" i="1" s="1"/>
  <c r="E77" i="1"/>
  <c r="D77" i="1"/>
  <c r="C77" i="1"/>
  <c r="B77" i="1"/>
  <c r="A77" i="1"/>
  <c r="I76" i="1"/>
  <c r="J76" i="1" s="1"/>
  <c r="H76" i="1"/>
  <c r="G76" i="1"/>
  <c r="F76" i="1"/>
  <c r="E76" i="1"/>
  <c r="D76" i="1"/>
  <c r="D68" i="1" s="1"/>
  <c r="C76" i="1"/>
  <c r="B76" i="1"/>
  <c r="A76" i="1"/>
  <c r="I75" i="1"/>
  <c r="H75" i="1"/>
  <c r="G75" i="1"/>
  <c r="J75" i="1" s="1"/>
  <c r="F75" i="1"/>
  <c r="E75" i="1"/>
  <c r="D75" i="1"/>
  <c r="C75" i="1"/>
  <c r="B75" i="1"/>
  <c r="A75" i="1"/>
  <c r="I74" i="1"/>
  <c r="H74" i="1"/>
  <c r="G74" i="1"/>
  <c r="F74" i="1"/>
  <c r="J74" i="1" s="1"/>
  <c r="E74" i="1"/>
  <c r="D74" i="1"/>
  <c r="C74" i="1"/>
  <c r="B74" i="1"/>
  <c r="A74" i="1"/>
  <c r="J73" i="1"/>
  <c r="I73" i="1"/>
  <c r="H73" i="1"/>
  <c r="G73" i="1"/>
  <c r="F73" i="1"/>
  <c r="E73" i="1"/>
  <c r="D73" i="1"/>
  <c r="C73" i="1"/>
  <c r="B73" i="1"/>
  <c r="A73" i="1"/>
  <c r="I72" i="1"/>
  <c r="H72" i="1"/>
  <c r="G72" i="1"/>
  <c r="F72" i="1"/>
  <c r="E72" i="1"/>
  <c r="D72" i="1"/>
  <c r="C72" i="1"/>
  <c r="B72" i="1"/>
  <c r="I71" i="1"/>
  <c r="H71" i="1"/>
  <c r="G71" i="1"/>
  <c r="F71" i="1"/>
  <c r="J71" i="1" s="1"/>
  <c r="E71" i="1"/>
  <c r="D71" i="1"/>
  <c r="C71" i="1"/>
  <c r="B71" i="1"/>
  <c r="I70" i="1"/>
  <c r="H70" i="1"/>
  <c r="G70" i="1"/>
  <c r="F70" i="1"/>
  <c r="E70" i="1"/>
  <c r="D70" i="1"/>
  <c r="C70" i="1"/>
  <c r="B70" i="1"/>
  <c r="A70" i="1"/>
  <c r="I69" i="1"/>
  <c r="H69" i="1"/>
  <c r="G69" i="1"/>
  <c r="G68" i="1" s="1"/>
  <c r="G67" i="1" s="1"/>
  <c r="F69" i="1"/>
  <c r="E69" i="1"/>
  <c r="E68" i="1" s="1"/>
  <c r="D69" i="1"/>
  <c r="C69" i="1"/>
  <c r="B69" i="1"/>
  <c r="A69" i="1"/>
  <c r="I68" i="1"/>
  <c r="C68" i="1"/>
  <c r="B68" i="1"/>
  <c r="A68" i="1"/>
  <c r="C67" i="1"/>
  <c r="B67" i="1"/>
  <c r="A67" i="1"/>
  <c r="I66" i="1"/>
  <c r="H66" i="1"/>
  <c r="G66" i="1"/>
  <c r="F66" i="1"/>
  <c r="E66" i="1"/>
  <c r="D66" i="1"/>
  <c r="C66" i="1"/>
  <c r="B66" i="1"/>
  <c r="A66" i="1"/>
  <c r="I65" i="1"/>
  <c r="H65" i="1"/>
  <c r="G65" i="1"/>
  <c r="E65" i="1"/>
  <c r="D65" i="1"/>
  <c r="F65" i="1" s="1"/>
  <c r="J65" i="1" s="1"/>
  <c r="C65" i="1"/>
  <c r="B65" i="1"/>
  <c r="A65" i="1"/>
  <c r="I64" i="1"/>
  <c r="H64" i="1"/>
  <c r="G64" i="1"/>
  <c r="F64" i="1"/>
  <c r="D64" i="1"/>
  <c r="C64" i="1"/>
  <c r="B64" i="1"/>
  <c r="A64" i="1"/>
  <c r="I63" i="1"/>
  <c r="H63" i="1"/>
  <c r="G63" i="1"/>
  <c r="F63" i="1"/>
  <c r="J63" i="1" s="1"/>
  <c r="D63" i="1"/>
  <c r="C63" i="1"/>
  <c r="B63" i="1"/>
  <c r="A63" i="1"/>
  <c r="I62" i="1"/>
  <c r="H62" i="1"/>
  <c r="G62" i="1"/>
  <c r="F62" i="1"/>
  <c r="D62" i="1"/>
  <c r="C62" i="1"/>
  <c r="B62" i="1"/>
  <c r="A62" i="1"/>
  <c r="I61" i="1"/>
  <c r="H61" i="1"/>
  <c r="G61" i="1"/>
  <c r="D61" i="1"/>
  <c r="F61" i="1" s="1"/>
  <c r="J61" i="1" s="1"/>
  <c r="C61" i="1"/>
  <c r="B61" i="1"/>
  <c r="A61" i="1"/>
  <c r="I60" i="1"/>
  <c r="H60" i="1"/>
  <c r="G60" i="1"/>
  <c r="J60" i="1" s="1"/>
  <c r="F60" i="1"/>
  <c r="D60" i="1"/>
  <c r="C60" i="1"/>
  <c r="B60" i="1"/>
  <c r="A60" i="1"/>
  <c r="I59" i="1"/>
  <c r="H59" i="1"/>
  <c r="G59" i="1"/>
  <c r="D59" i="1"/>
  <c r="F59" i="1" s="1"/>
  <c r="J59" i="1" s="1"/>
  <c r="C59" i="1"/>
  <c r="B59" i="1"/>
  <c r="A59" i="1"/>
  <c r="I58" i="1"/>
  <c r="H58" i="1"/>
  <c r="G58" i="1"/>
  <c r="J58" i="1" s="1"/>
  <c r="F58" i="1"/>
  <c r="D58" i="1"/>
  <c r="B58" i="1"/>
  <c r="A58" i="1"/>
  <c r="J57" i="1"/>
  <c r="I57" i="1"/>
  <c r="H57" i="1"/>
  <c r="G57" i="1"/>
  <c r="F57" i="1"/>
  <c r="D57" i="1"/>
  <c r="C57" i="1"/>
  <c r="C58" i="1" s="1"/>
  <c r="B57" i="1"/>
  <c r="A57" i="1"/>
  <c r="I56" i="1"/>
  <c r="H56" i="1"/>
  <c r="H54" i="1" s="1"/>
  <c r="G56" i="1"/>
  <c r="F56" i="1"/>
  <c r="D56" i="1"/>
  <c r="C56" i="1"/>
  <c r="B56" i="1"/>
  <c r="A56" i="1"/>
  <c r="I55" i="1"/>
  <c r="H55" i="1"/>
  <c r="G55" i="1"/>
  <c r="D55" i="1"/>
  <c r="C55" i="1"/>
  <c r="B55" i="1"/>
  <c r="A55" i="1"/>
  <c r="I54" i="1"/>
  <c r="C54" i="1"/>
  <c r="B54" i="1"/>
  <c r="A54" i="1"/>
  <c r="C53" i="1"/>
  <c r="B53" i="1"/>
  <c r="C52" i="1"/>
  <c r="C51" i="1"/>
  <c r="B51" i="1"/>
  <c r="A51" i="1"/>
  <c r="C50" i="1"/>
  <c r="B50" i="1"/>
  <c r="A50" i="1"/>
  <c r="I49" i="1"/>
  <c r="H49" i="1"/>
  <c r="G49" i="1"/>
  <c r="E49" i="1"/>
  <c r="F49" i="1" s="1"/>
  <c r="J49" i="1" s="1"/>
  <c r="C49" i="1"/>
  <c r="B49" i="1"/>
  <c r="I48" i="1"/>
  <c r="H48" i="1"/>
  <c r="G48" i="1"/>
  <c r="J48" i="1" s="1"/>
  <c r="F48" i="1"/>
  <c r="E48" i="1"/>
  <c r="C48" i="1"/>
  <c r="B48" i="1"/>
  <c r="I47" i="1"/>
  <c r="H47" i="1"/>
  <c r="G47" i="1"/>
  <c r="E47" i="1"/>
  <c r="F47" i="1" s="1"/>
  <c r="J47" i="1" s="1"/>
  <c r="C47" i="1"/>
  <c r="B47" i="1"/>
  <c r="I46" i="1"/>
  <c r="H46" i="1"/>
  <c r="G46" i="1"/>
  <c r="E46" i="1"/>
  <c r="F46" i="1" s="1"/>
  <c r="J46" i="1" s="1"/>
  <c r="C46" i="1"/>
  <c r="B46" i="1"/>
  <c r="I45" i="1"/>
  <c r="H45" i="1"/>
  <c r="G45" i="1"/>
  <c r="F45" i="1"/>
  <c r="E45" i="1"/>
  <c r="C45" i="1"/>
  <c r="B45" i="1"/>
  <c r="J44" i="1"/>
  <c r="I44" i="1"/>
  <c r="H44" i="1"/>
  <c r="G44" i="1"/>
  <c r="E44" i="1"/>
  <c r="F44" i="1" s="1"/>
  <c r="C44" i="1"/>
  <c r="B44" i="1"/>
  <c r="I43" i="1"/>
  <c r="H43" i="1"/>
  <c r="G43" i="1"/>
  <c r="E43" i="1"/>
  <c r="F43" i="1" s="1"/>
  <c r="C43" i="1"/>
  <c r="B43" i="1"/>
  <c r="I42" i="1"/>
  <c r="H42" i="1"/>
  <c r="G42" i="1"/>
  <c r="F42" i="1"/>
  <c r="E42" i="1"/>
  <c r="C42" i="1"/>
  <c r="B42" i="1"/>
  <c r="I41" i="1"/>
  <c r="H41" i="1"/>
  <c r="G41" i="1"/>
  <c r="E41" i="1"/>
  <c r="F41" i="1" s="1"/>
  <c r="J41" i="1" s="1"/>
  <c r="C41" i="1"/>
  <c r="E40" i="1"/>
  <c r="C40" i="1"/>
  <c r="B40" i="1"/>
  <c r="F39" i="1"/>
  <c r="D38" i="1"/>
  <c r="F38" i="1" s="1"/>
  <c r="C38" i="1"/>
  <c r="B38" i="1"/>
  <c r="F37" i="1"/>
  <c r="D37" i="1"/>
  <c r="C37" i="1"/>
  <c r="B37" i="1"/>
  <c r="D36" i="1"/>
  <c r="F36" i="1" s="1"/>
  <c r="C36" i="1"/>
  <c r="B36" i="1"/>
  <c r="I35" i="1"/>
  <c r="I29" i="1" s="1"/>
  <c r="H35" i="1"/>
  <c r="G35" i="1"/>
  <c r="J35" i="1" s="1"/>
  <c r="F35" i="1"/>
  <c r="E35" i="1"/>
  <c r="B35" i="1"/>
  <c r="I34" i="1"/>
  <c r="H34" i="1"/>
  <c r="G34" i="1"/>
  <c r="E34" i="1"/>
  <c r="F34" i="1" s="1"/>
  <c r="J34" i="1" s="1"/>
  <c r="B34" i="1"/>
  <c r="I33" i="1"/>
  <c r="H33" i="1"/>
  <c r="G33" i="1"/>
  <c r="E33" i="1"/>
  <c r="F33" i="1" s="1"/>
  <c r="J33" i="1" s="1"/>
  <c r="B33" i="1"/>
  <c r="I32" i="1"/>
  <c r="H32" i="1"/>
  <c r="G32" i="1"/>
  <c r="F32" i="1"/>
  <c r="J32" i="1" s="1"/>
  <c r="E32" i="1"/>
  <c r="B32" i="1"/>
  <c r="I31" i="1"/>
  <c r="H31" i="1"/>
  <c r="G31" i="1"/>
  <c r="F31" i="1"/>
  <c r="J31" i="1" s="1"/>
  <c r="E31" i="1"/>
  <c r="B31" i="1"/>
  <c r="I30" i="1"/>
  <c r="H30" i="1"/>
  <c r="G30" i="1"/>
  <c r="G29" i="1" s="1"/>
  <c r="F30" i="1"/>
  <c r="J30" i="1" s="1"/>
  <c r="E30" i="1"/>
  <c r="B30" i="1"/>
  <c r="H29" i="1"/>
  <c r="C29" i="1"/>
  <c r="B29" i="1"/>
  <c r="K28" i="1"/>
  <c r="D28" i="1"/>
  <c r="C28" i="1"/>
  <c r="B28" i="1"/>
  <c r="I26" i="1"/>
  <c r="H26" i="1"/>
  <c r="G26" i="1"/>
  <c r="E26" i="1"/>
  <c r="D26" i="1"/>
  <c r="F26" i="1" s="1"/>
  <c r="C26" i="1"/>
  <c r="B26" i="1"/>
  <c r="A26" i="1"/>
  <c r="I25" i="1"/>
  <c r="H25" i="1"/>
  <c r="G25" i="1"/>
  <c r="F25" i="1"/>
  <c r="J25" i="1" s="1"/>
  <c r="D25" i="1"/>
  <c r="B25" i="1"/>
  <c r="A25" i="1"/>
  <c r="I24" i="1"/>
  <c r="H24" i="1"/>
  <c r="G24" i="1"/>
  <c r="F24" i="1"/>
  <c r="D24" i="1"/>
  <c r="B24" i="1"/>
  <c r="A24" i="1"/>
  <c r="I23" i="1"/>
  <c r="H23" i="1"/>
  <c r="G23" i="1"/>
  <c r="D23" i="1"/>
  <c r="F23" i="1" s="1"/>
  <c r="J23" i="1" s="1"/>
  <c r="C23" i="1"/>
  <c r="B23" i="1"/>
  <c r="A23" i="1"/>
  <c r="I22" i="1"/>
  <c r="H22" i="1"/>
  <c r="G22" i="1"/>
  <c r="F22" i="1"/>
  <c r="J22" i="1" s="1"/>
  <c r="D22" i="1"/>
  <c r="C22" i="1"/>
  <c r="B22" i="1"/>
  <c r="A22" i="1"/>
  <c r="I21" i="1"/>
  <c r="I13" i="1" s="1"/>
  <c r="H21" i="1"/>
  <c r="G21" i="1"/>
  <c r="D21" i="1"/>
  <c r="F21" i="1" s="1"/>
  <c r="C21" i="1"/>
  <c r="B21" i="1"/>
  <c r="A21" i="1"/>
  <c r="I20" i="1"/>
  <c r="H20" i="1"/>
  <c r="G20" i="1"/>
  <c r="F20" i="1"/>
  <c r="J20" i="1" s="1"/>
  <c r="D20" i="1"/>
  <c r="C20" i="1"/>
  <c r="B20" i="1"/>
  <c r="A20" i="1"/>
  <c r="I19" i="1"/>
  <c r="H19" i="1"/>
  <c r="G19" i="1"/>
  <c r="D19" i="1"/>
  <c r="F19" i="1" s="1"/>
  <c r="J19" i="1" s="1"/>
  <c r="C19" i="1"/>
  <c r="B19" i="1"/>
  <c r="A19" i="1"/>
  <c r="I18" i="1"/>
  <c r="H18" i="1"/>
  <c r="G18" i="1"/>
  <c r="F18" i="1"/>
  <c r="D18" i="1"/>
  <c r="C18" i="1"/>
  <c r="B18" i="1"/>
  <c r="A18" i="1"/>
  <c r="I17" i="1"/>
  <c r="H17" i="1"/>
  <c r="G17" i="1"/>
  <c r="D17" i="1"/>
  <c r="F17" i="1" s="1"/>
  <c r="J17" i="1" s="1"/>
  <c r="C17" i="1"/>
  <c r="B17" i="1"/>
  <c r="A17" i="1"/>
  <c r="D16" i="1"/>
  <c r="C16" i="1"/>
  <c r="B16" i="1"/>
  <c r="J15" i="1"/>
  <c r="I15" i="1"/>
  <c r="H15" i="1"/>
  <c r="G15" i="1"/>
  <c r="D15" i="1"/>
  <c r="F15" i="1" s="1"/>
  <c r="C15" i="1"/>
  <c r="C13" i="1" s="1"/>
  <c r="B15" i="1"/>
  <c r="A15" i="1"/>
  <c r="C14" i="1"/>
  <c r="B14" i="1"/>
  <c r="H13" i="1"/>
  <c r="E13" i="1"/>
  <c r="B13" i="1"/>
  <c r="C12" i="1"/>
  <c r="B12" i="1"/>
  <c r="C11" i="1"/>
  <c r="C10" i="1"/>
  <c r="B10" i="1"/>
  <c r="C9" i="1"/>
  <c r="B9" i="1"/>
  <c r="B8" i="1"/>
  <c r="A8" i="1"/>
  <c r="H5" i="1"/>
  <c r="H404" i="2"/>
  <c r="G404" i="2"/>
  <c r="F404" i="2"/>
  <c r="E404" i="2"/>
  <c r="D404" i="2"/>
  <c r="C404" i="2"/>
  <c r="B404" i="2"/>
  <c r="A404" i="2"/>
  <c r="G403" i="2"/>
  <c r="F403" i="2"/>
  <c r="E403" i="2"/>
  <c r="D403" i="2"/>
  <c r="H403" i="2" s="1"/>
  <c r="C403" i="2"/>
  <c r="B403" i="2"/>
  <c r="A403" i="2"/>
  <c r="G402" i="2"/>
  <c r="F402" i="2"/>
  <c r="E402" i="2"/>
  <c r="H402" i="2" s="1"/>
  <c r="D402" i="2"/>
  <c r="C402" i="2"/>
  <c r="B402" i="2"/>
  <c r="G401" i="2"/>
  <c r="G398" i="2" s="1"/>
  <c r="G397" i="2" s="1"/>
  <c r="F401" i="2"/>
  <c r="F398" i="2" s="1"/>
  <c r="F397" i="2" s="1"/>
  <c r="E401" i="2"/>
  <c r="D401" i="2"/>
  <c r="C401" i="2"/>
  <c r="B401" i="2"/>
  <c r="A401" i="2"/>
  <c r="H400" i="2"/>
  <c r="G400" i="2"/>
  <c r="F400" i="2"/>
  <c r="E400" i="2"/>
  <c r="D400" i="2"/>
  <c r="C400" i="2"/>
  <c r="B400" i="2"/>
  <c r="A400" i="2"/>
  <c r="G399" i="2"/>
  <c r="F399" i="2"/>
  <c r="E399" i="2"/>
  <c r="D399" i="2"/>
  <c r="C399" i="2"/>
  <c r="B399" i="2"/>
  <c r="A399" i="2"/>
  <c r="C398" i="2"/>
  <c r="B398" i="2"/>
  <c r="C397" i="2"/>
  <c r="B397" i="2"/>
  <c r="A397" i="2"/>
  <c r="G396" i="2"/>
  <c r="F396" i="2"/>
  <c r="E396" i="2"/>
  <c r="D396" i="2"/>
  <c r="C396" i="2"/>
  <c r="B396" i="2"/>
  <c r="A396" i="2"/>
  <c r="G395" i="2"/>
  <c r="F395" i="2"/>
  <c r="F394" i="2" s="1"/>
  <c r="F393" i="2" s="1"/>
  <c r="E395" i="2"/>
  <c r="D395" i="2"/>
  <c r="C395" i="2"/>
  <c r="B395" i="2"/>
  <c r="A395" i="2"/>
  <c r="G394" i="2"/>
  <c r="G393" i="2" s="1"/>
  <c r="C394" i="2"/>
  <c r="B394" i="2"/>
  <c r="C393" i="2"/>
  <c r="B393" i="2"/>
  <c r="A393" i="2"/>
  <c r="G392" i="2"/>
  <c r="F392" i="2"/>
  <c r="E392" i="2"/>
  <c r="D392" i="2"/>
  <c r="H392" i="2" s="1"/>
  <c r="C392" i="2"/>
  <c r="B392" i="2"/>
  <c r="A392" i="2"/>
  <c r="G391" i="2"/>
  <c r="G388" i="2" s="1"/>
  <c r="F391" i="2"/>
  <c r="F388" i="2" s="1"/>
  <c r="E391" i="2"/>
  <c r="D391" i="2"/>
  <c r="C391" i="2"/>
  <c r="B391" i="2"/>
  <c r="A391" i="2"/>
  <c r="H390" i="2"/>
  <c r="G390" i="2"/>
  <c r="F390" i="2"/>
  <c r="E390" i="2"/>
  <c r="D390" i="2"/>
  <c r="C390" i="2"/>
  <c r="B390" i="2"/>
  <c r="A390" i="2"/>
  <c r="G389" i="2"/>
  <c r="F389" i="2"/>
  <c r="E389" i="2"/>
  <c r="D389" i="2"/>
  <c r="C389" i="2"/>
  <c r="B389" i="2"/>
  <c r="A389" i="2"/>
  <c r="B388" i="2"/>
  <c r="I387" i="2"/>
  <c r="C387" i="2"/>
  <c r="B387" i="2"/>
  <c r="A387" i="2"/>
  <c r="B386" i="2"/>
  <c r="C385" i="2"/>
  <c r="B385" i="2"/>
  <c r="A385" i="2"/>
  <c r="C384" i="2"/>
  <c r="B384" i="2"/>
  <c r="A384" i="2"/>
  <c r="C379" i="2"/>
  <c r="H378" i="2"/>
  <c r="G378" i="2"/>
  <c r="F378" i="2"/>
  <c r="E378" i="2"/>
  <c r="C378" i="2"/>
  <c r="B378" i="2"/>
  <c r="A378" i="2"/>
  <c r="C377" i="2"/>
  <c r="G376" i="2"/>
  <c r="F376" i="2"/>
  <c r="E376" i="2"/>
  <c r="D376" i="2"/>
  <c r="H376" i="2" s="1"/>
  <c r="C376" i="2"/>
  <c r="B376" i="2"/>
  <c r="A376" i="2"/>
  <c r="C375" i="2"/>
  <c r="G374" i="2"/>
  <c r="H374" i="2" s="1"/>
  <c r="F374" i="2"/>
  <c r="E374" i="2"/>
  <c r="D374" i="2"/>
  <c r="C374" i="2"/>
  <c r="B374" i="2"/>
  <c r="A374" i="2"/>
  <c r="G372" i="2"/>
  <c r="F372" i="2"/>
  <c r="E372" i="2"/>
  <c r="D372" i="2"/>
  <c r="H372" i="2" s="1"/>
  <c r="C372" i="2"/>
  <c r="B372" i="2"/>
  <c r="A372" i="2"/>
  <c r="G371" i="2"/>
  <c r="F371" i="2"/>
  <c r="E371" i="2"/>
  <c r="D371" i="2"/>
  <c r="C371" i="2"/>
  <c r="B371" i="2"/>
  <c r="A371" i="2"/>
  <c r="H370" i="2"/>
  <c r="G370" i="2"/>
  <c r="F370" i="2"/>
  <c r="E370" i="2"/>
  <c r="D370" i="2"/>
  <c r="C370" i="2"/>
  <c r="B370" i="2"/>
  <c r="A370" i="2"/>
  <c r="G369" i="2"/>
  <c r="F369" i="2"/>
  <c r="E369" i="2"/>
  <c r="D369" i="2"/>
  <c r="C369" i="2"/>
  <c r="B369" i="2"/>
  <c r="A369" i="2"/>
  <c r="F368" i="2"/>
  <c r="F367" i="2" s="1"/>
  <c r="F366" i="2" s="1"/>
  <c r="F365" i="2" s="1"/>
  <c r="E368" i="2"/>
  <c r="E367" i="2" s="1"/>
  <c r="E366" i="2" s="1"/>
  <c r="C368" i="2"/>
  <c r="B368" i="2"/>
  <c r="C367" i="2"/>
  <c r="B367" i="2"/>
  <c r="A367" i="2"/>
  <c r="C366" i="2"/>
  <c r="B366" i="2"/>
  <c r="A366" i="2"/>
  <c r="E365" i="2"/>
  <c r="C365" i="2"/>
  <c r="B365" i="2"/>
  <c r="A365" i="2"/>
  <c r="G364" i="2"/>
  <c r="F364" i="2"/>
  <c r="E364" i="2"/>
  <c r="D364" i="2"/>
  <c r="G363" i="2"/>
  <c r="F363" i="2"/>
  <c r="E363" i="2"/>
  <c r="D363" i="2"/>
  <c r="C363" i="2"/>
  <c r="B363" i="2"/>
  <c r="G362" i="2"/>
  <c r="F362" i="2"/>
  <c r="F361" i="2" s="1"/>
  <c r="D362" i="2"/>
  <c r="C362" i="2"/>
  <c r="B362" i="2"/>
  <c r="G361" i="2"/>
  <c r="D361" i="2"/>
  <c r="C361" i="2"/>
  <c r="B361" i="2"/>
  <c r="H360" i="2"/>
  <c r="H359" i="2" s="1"/>
  <c r="H358" i="2" s="1"/>
  <c r="G360" i="2"/>
  <c r="F360" i="2"/>
  <c r="F359" i="2" s="1"/>
  <c r="E360" i="2"/>
  <c r="D360" i="2"/>
  <c r="C360" i="2"/>
  <c r="B360" i="2"/>
  <c r="A360" i="2"/>
  <c r="G359" i="2"/>
  <c r="G358" i="2" s="1"/>
  <c r="E359" i="2"/>
  <c r="D359" i="2"/>
  <c r="D358" i="2" s="1"/>
  <c r="D357" i="2" s="1"/>
  <c r="C359" i="2"/>
  <c r="B359" i="2"/>
  <c r="F358" i="2"/>
  <c r="F357" i="2" s="1"/>
  <c r="E358" i="2"/>
  <c r="C358" i="2"/>
  <c r="B358" i="2"/>
  <c r="A358" i="2"/>
  <c r="G357" i="2"/>
  <c r="C357" i="2"/>
  <c r="B357" i="2"/>
  <c r="A357" i="2"/>
  <c r="G356" i="2"/>
  <c r="F356" i="2"/>
  <c r="F355" i="2" s="1"/>
  <c r="F354" i="2" s="1"/>
  <c r="E356" i="2"/>
  <c r="D356" i="2"/>
  <c r="H356" i="2" s="1"/>
  <c r="H355" i="2" s="1"/>
  <c r="H354" i="2" s="1"/>
  <c r="C356" i="2"/>
  <c r="B356" i="2"/>
  <c r="G355" i="2"/>
  <c r="E355" i="2"/>
  <c r="C355" i="2"/>
  <c r="B355" i="2"/>
  <c r="G354" i="2"/>
  <c r="E354" i="2"/>
  <c r="D354" i="2"/>
  <c r="C354" i="2"/>
  <c r="B354" i="2"/>
  <c r="G353" i="2"/>
  <c r="F353" i="2"/>
  <c r="E353" i="2"/>
  <c r="D353" i="2"/>
  <c r="A353" i="2"/>
  <c r="G352" i="2"/>
  <c r="F352" i="2"/>
  <c r="E352" i="2"/>
  <c r="D352" i="2"/>
  <c r="H352" i="2" s="1"/>
  <c r="A352" i="2"/>
  <c r="G351" i="2"/>
  <c r="F351" i="2"/>
  <c r="E351" i="2"/>
  <c r="D351" i="2"/>
  <c r="A351" i="2"/>
  <c r="G350" i="2"/>
  <c r="F350" i="2"/>
  <c r="F347" i="2" s="1"/>
  <c r="F346" i="2" s="1"/>
  <c r="E350" i="2"/>
  <c r="D350" i="2"/>
  <c r="C350" i="2"/>
  <c r="B350" i="2"/>
  <c r="A350" i="2"/>
  <c r="G349" i="2"/>
  <c r="H349" i="2" s="1"/>
  <c r="F349" i="2"/>
  <c r="E349" i="2"/>
  <c r="D349" i="2"/>
  <c r="C349" i="2"/>
  <c r="B349" i="2"/>
  <c r="A349" i="2"/>
  <c r="G348" i="2"/>
  <c r="F348" i="2"/>
  <c r="E348" i="2"/>
  <c r="D348" i="2"/>
  <c r="C348" i="2"/>
  <c r="B348" i="2"/>
  <c r="A348" i="2"/>
  <c r="E347" i="2"/>
  <c r="E346" i="2" s="1"/>
  <c r="B347" i="2"/>
  <c r="C346" i="2"/>
  <c r="B346" i="2"/>
  <c r="G345" i="2"/>
  <c r="G344" i="2" s="1"/>
  <c r="F345" i="2"/>
  <c r="F344" i="2" s="1"/>
  <c r="F343" i="2" s="1"/>
  <c r="E345" i="2"/>
  <c r="D345" i="2"/>
  <c r="C345" i="2"/>
  <c r="B345" i="2"/>
  <c r="E344" i="2"/>
  <c r="D344" i="2"/>
  <c r="B344" i="2"/>
  <c r="G343" i="2"/>
  <c r="E343" i="2"/>
  <c r="D343" i="2"/>
  <c r="C343" i="2"/>
  <c r="B343" i="2"/>
  <c r="A343" i="2"/>
  <c r="G339" i="2"/>
  <c r="F339" i="2"/>
  <c r="E339" i="2"/>
  <c r="D339" i="2"/>
  <c r="H339" i="2" s="1"/>
  <c r="A339" i="2"/>
  <c r="G338" i="2"/>
  <c r="F338" i="2"/>
  <c r="E338" i="2"/>
  <c r="D338" i="2"/>
  <c r="H338" i="2" s="1"/>
  <c r="C338" i="2"/>
  <c r="B338" i="2"/>
  <c r="A338" i="2"/>
  <c r="G337" i="2"/>
  <c r="F337" i="2"/>
  <c r="E337" i="2"/>
  <c r="D337" i="2"/>
  <c r="H337" i="2" s="1"/>
  <c r="C337" i="2"/>
  <c r="B337" i="2"/>
  <c r="A337" i="2"/>
  <c r="G336" i="2"/>
  <c r="H336" i="2" s="1"/>
  <c r="F336" i="2"/>
  <c r="E336" i="2"/>
  <c r="D336" i="2"/>
  <c r="C336" i="2"/>
  <c r="B336" i="2"/>
  <c r="A336" i="2"/>
  <c r="G335" i="2"/>
  <c r="F335" i="2"/>
  <c r="E335" i="2"/>
  <c r="D335" i="2"/>
  <c r="C335" i="2"/>
  <c r="B335" i="2"/>
  <c r="A335" i="2"/>
  <c r="G334" i="2"/>
  <c r="F334" i="2"/>
  <c r="E334" i="2"/>
  <c r="D334" i="2"/>
  <c r="C334" i="2"/>
  <c r="B334" i="2"/>
  <c r="A334" i="2"/>
  <c r="G333" i="2"/>
  <c r="F333" i="2"/>
  <c r="E333" i="2"/>
  <c r="D333" i="2"/>
  <c r="C333" i="2"/>
  <c r="B333" i="2"/>
  <c r="A333" i="2"/>
  <c r="B332" i="2"/>
  <c r="C331" i="2"/>
  <c r="B331" i="2"/>
  <c r="A331" i="2"/>
  <c r="G330" i="2"/>
  <c r="F330" i="2"/>
  <c r="F328" i="2" s="1"/>
  <c r="F327" i="2" s="1"/>
  <c r="E330" i="2"/>
  <c r="D330" i="2"/>
  <c r="C330" i="2"/>
  <c r="B330" i="2"/>
  <c r="A330" i="2"/>
  <c r="G329" i="2"/>
  <c r="G328" i="2" s="1"/>
  <c r="G327" i="2" s="1"/>
  <c r="F329" i="2"/>
  <c r="E329" i="2"/>
  <c r="D329" i="2"/>
  <c r="C329" i="2"/>
  <c r="B329" i="2"/>
  <c r="A329" i="2"/>
  <c r="D328" i="2"/>
  <c r="C328" i="2"/>
  <c r="B328" i="2"/>
  <c r="D327" i="2"/>
  <c r="C327" i="2"/>
  <c r="B327" i="2"/>
  <c r="A327" i="2"/>
  <c r="G326" i="2"/>
  <c r="G323" i="2" s="1"/>
  <c r="G322" i="2" s="1"/>
  <c r="F326" i="2"/>
  <c r="F323" i="2" s="1"/>
  <c r="F322" i="2" s="1"/>
  <c r="E326" i="2"/>
  <c r="D326" i="2"/>
  <c r="C326" i="2"/>
  <c r="B326" i="2"/>
  <c r="A326" i="2"/>
  <c r="H325" i="2"/>
  <c r="G325" i="2"/>
  <c r="F325" i="2"/>
  <c r="E325" i="2"/>
  <c r="D325" i="2"/>
  <c r="C325" i="2"/>
  <c r="B325" i="2"/>
  <c r="A325" i="2"/>
  <c r="G324" i="2"/>
  <c r="F324" i="2"/>
  <c r="E324" i="2"/>
  <c r="E323" i="2" s="1"/>
  <c r="E322" i="2" s="1"/>
  <c r="D324" i="2"/>
  <c r="C324" i="2"/>
  <c r="B324" i="2"/>
  <c r="A324" i="2"/>
  <c r="C323" i="2"/>
  <c r="B323" i="2"/>
  <c r="C322" i="2"/>
  <c r="B322" i="2"/>
  <c r="A322" i="2"/>
  <c r="G321" i="2"/>
  <c r="F321" i="2"/>
  <c r="E321" i="2"/>
  <c r="D321" i="2"/>
  <c r="H321" i="2" s="1"/>
  <c r="C321" i="2"/>
  <c r="B321" i="2"/>
  <c r="A321" i="2"/>
  <c r="G320" i="2"/>
  <c r="F320" i="2"/>
  <c r="E320" i="2"/>
  <c r="D320" i="2"/>
  <c r="C320" i="2"/>
  <c r="B320" i="2"/>
  <c r="A320" i="2"/>
  <c r="H319" i="2"/>
  <c r="G319" i="2"/>
  <c r="F319" i="2"/>
  <c r="E319" i="2"/>
  <c r="D319" i="2"/>
  <c r="C319" i="2"/>
  <c r="B319" i="2"/>
  <c r="A319" i="2"/>
  <c r="G318" i="2"/>
  <c r="F318" i="2"/>
  <c r="E318" i="2"/>
  <c r="D318" i="2"/>
  <c r="C318" i="2"/>
  <c r="B318" i="2"/>
  <c r="A318" i="2"/>
  <c r="F317" i="2"/>
  <c r="F316" i="2" s="1"/>
  <c r="E317" i="2"/>
  <c r="E316" i="2" s="1"/>
  <c r="C317" i="2"/>
  <c r="B317" i="2"/>
  <c r="A317" i="2"/>
  <c r="C316" i="2"/>
  <c r="B316" i="2"/>
  <c r="A316" i="2"/>
  <c r="G315" i="2"/>
  <c r="F315" i="2"/>
  <c r="E315" i="2"/>
  <c r="D315" i="2"/>
  <c r="G314" i="2"/>
  <c r="G313" i="2" s="1"/>
  <c r="F314" i="2"/>
  <c r="F313" i="2" s="1"/>
  <c r="E314" i="2"/>
  <c r="C314" i="2"/>
  <c r="B314" i="2"/>
  <c r="A314" i="2"/>
  <c r="E313" i="2"/>
  <c r="C313" i="2"/>
  <c r="B313" i="2"/>
  <c r="A313" i="2"/>
  <c r="G312" i="2"/>
  <c r="F312" i="2"/>
  <c r="F309" i="2" s="1"/>
  <c r="F308" i="2" s="1"/>
  <c r="E312" i="2"/>
  <c r="D312" i="2"/>
  <c r="C312" i="2"/>
  <c r="B312" i="2"/>
  <c r="A312" i="2"/>
  <c r="H311" i="2"/>
  <c r="G311" i="2"/>
  <c r="F311" i="2"/>
  <c r="E311" i="2"/>
  <c r="D311" i="2"/>
  <c r="C311" i="2"/>
  <c r="B311" i="2"/>
  <c r="A311" i="2"/>
  <c r="G310" i="2"/>
  <c r="F310" i="2"/>
  <c r="E310" i="2"/>
  <c r="E309" i="2" s="1"/>
  <c r="E308" i="2" s="1"/>
  <c r="D310" i="2"/>
  <c r="C310" i="2"/>
  <c r="B310" i="2"/>
  <c r="A310" i="2"/>
  <c r="G309" i="2"/>
  <c r="G308" i="2" s="1"/>
  <c r="C309" i="2"/>
  <c r="B309" i="2"/>
  <c r="A309" i="2"/>
  <c r="C308" i="2"/>
  <c r="B308" i="2"/>
  <c r="A308" i="2"/>
  <c r="G307" i="2"/>
  <c r="F307" i="2"/>
  <c r="E307" i="2"/>
  <c r="D307" i="2"/>
  <c r="H307" i="2" s="1"/>
  <c r="G306" i="2"/>
  <c r="F306" i="2"/>
  <c r="E306" i="2"/>
  <c r="D306" i="2"/>
  <c r="H306" i="2" s="1"/>
  <c r="H305" i="2"/>
  <c r="G305" i="2"/>
  <c r="F305" i="2"/>
  <c r="E305" i="2"/>
  <c r="D305" i="2"/>
  <c r="H304" i="2"/>
  <c r="G304" i="2"/>
  <c r="F304" i="2"/>
  <c r="E304" i="2"/>
  <c r="D304" i="2"/>
  <c r="G303" i="2"/>
  <c r="F303" i="2"/>
  <c r="E303" i="2"/>
  <c r="D303" i="2"/>
  <c r="H303" i="2" s="1"/>
  <c r="G302" i="2"/>
  <c r="F302" i="2"/>
  <c r="E302" i="2"/>
  <c r="D302" i="2"/>
  <c r="G301" i="2"/>
  <c r="F301" i="2"/>
  <c r="E301" i="2"/>
  <c r="D301" i="2"/>
  <c r="H301" i="2" s="1"/>
  <c r="G300" i="2"/>
  <c r="F300" i="2"/>
  <c r="E300" i="2"/>
  <c r="D300" i="2"/>
  <c r="H300" i="2" s="1"/>
  <c r="H299" i="2"/>
  <c r="G299" i="2"/>
  <c r="F299" i="2"/>
  <c r="E299" i="2"/>
  <c r="D299" i="2"/>
  <c r="H298" i="2"/>
  <c r="G298" i="2"/>
  <c r="F298" i="2"/>
  <c r="E298" i="2"/>
  <c r="D298" i="2"/>
  <c r="G297" i="2"/>
  <c r="F297" i="2"/>
  <c r="E297" i="2"/>
  <c r="D297" i="2"/>
  <c r="G296" i="2"/>
  <c r="F296" i="2"/>
  <c r="E296" i="2"/>
  <c r="D296" i="2"/>
  <c r="H296" i="2" s="1"/>
  <c r="G295" i="2"/>
  <c r="F295" i="2"/>
  <c r="E295" i="2"/>
  <c r="D295" i="2"/>
  <c r="G294" i="2"/>
  <c r="F294" i="2"/>
  <c r="E294" i="2"/>
  <c r="D294" i="2"/>
  <c r="H294" i="2" s="1"/>
  <c r="H293" i="2"/>
  <c r="G293" i="2"/>
  <c r="F293" i="2"/>
  <c r="E293" i="2"/>
  <c r="D293" i="2"/>
  <c r="G292" i="2"/>
  <c r="H292" i="2" s="1"/>
  <c r="F292" i="2"/>
  <c r="E292" i="2"/>
  <c r="D292" i="2"/>
  <c r="G291" i="2"/>
  <c r="F291" i="2"/>
  <c r="E291" i="2"/>
  <c r="D291" i="2"/>
  <c r="G290" i="2"/>
  <c r="F290" i="2"/>
  <c r="F287" i="2" s="1"/>
  <c r="F286" i="2" s="1"/>
  <c r="E290" i="2"/>
  <c r="E287" i="2" s="1"/>
  <c r="E286" i="2" s="1"/>
  <c r="G288" i="2"/>
  <c r="F288" i="2"/>
  <c r="E288" i="2"/>
  <c r="D288" i="2"/>
  <c r="C288" i="2"/>
  <c r="B288" i="2"/>
  <c r="A288" i="2"/>
  <c r="C287" i="2"/>
  <c r="B287" i="2"/>
  <c r="A287" i="2"/>
  <c r="C286" i="2"/>
  <c r="B286" i="2"/>
  <c r="A286" i="2"/>
  <c r="C284" i="2"/>
  <c r="B284" i="2"/>
  <c r="G283" i="2"/>
  <c r="F283" i="2"/>
  <c r="E283" i="2"/>
  <c r="D283" i="2"/>
  <c r="H283" i="2" s="1"/>
  <c r="C283" i="2"/>
  <c r="B283" i="2"/>
  <c r="G282" i="2"/>
  <c r="G279" i="2" s="1"/>
  <c r="G278" i="2" s="1"/>
  <c r="F282" i="2"/>
  <c r="E282" i="2"/>
  <c r="D282" i="2"/>
  <c r="H282" i="2" s="1"/>
  <c r="C282" i="2"/>
  <c r="B282" i="2"/>
  <c r="A282" i="2"/>
  <c r="H281" i="2"/>
  <c r="G281" i="2"/>
  <c r="F281" i="2"/>
  <c r="E281" i="2"/>
  <c r="D281" i="2"/>
  <c r="C281" i="2"/>
  <c r="B281" i="2"/>
  <c r="A281" i="2"/>
  <c r="G280" i="2"/>
  <c r="F280" i="2"/>
  <c r="E280" i="2"/>
  <c r="E279" i="2" s="1"/>
  <c r="E278" i="2" s="1"/>
  <c r="D280" i="2"/>
  <c r="C280" i="2"/>
  <c r="B280" i="2"/>
  <c r="A280" i="2"/>
  <c r="F279" i="2"/>
  <c r="F278" i="2" s="1"/>
  <c r="C279" i="2"/>
  <c r="B279" i="2"/>
  <c r="A279" i="2"/>
  <c r="C278" i="2"/>
  <c r="B278" i="2"/>
  <c r="A278" i="2"/>
  <c r="G277" i="2"/>
  <c r="F277" i="2"/>
  <c r="E277" i="2"/>
  <c r="E275" i="2" s="1"/>
  <c r="D277" i="2"/>
  <c r="G276" i="2"/>
  <c r="F276" i="2"/>
  <c r="E276" i="2"/>
  <c r="D276" i="2"/>
  <c r="H276" i="2" s="1"/>
  <c r="I275" i="2"/>
  <c r="G275" i="2"/>
  <c r="G274" i="2" s="1"/>
  <c r="F275" i="2"/>
  <c r="F274" i="2" s="1"/>
  <c r="D275" i="2"/>
  <c r="D274" i="2" s="1"/>
  <c r="C275" i="2"/>
  <c r="B275" i="2"/>
  <c r="E274" i="2"/>
  <c r="C274" i="2"/>
  <c r="B274" i="2"/>
  <c r="A274" i="2"/>
  <c r="G273" i="2"/>
  <c r="F273" i="2"/>
  <c r="F269" i="2" s="1"/>
  <c r="F268" i="2" s="1"/>
  <c r="E273" i="2"/>
  <c r="D273" i="2"/>
  <c r="C273" i="2"/>
  <c r="B273" i="2"/>
  <c r="A273" i="2"/>
  <c r="H272" i="2"/>
  <c r="G272" i="2"/>
  <c r="F272" i="2"/>
  <c r="E272" i="2"/>
  <c r="D272" i="2"/>
  <c r="G271" i="2"/>
  <c r="H271" i="2" s="1"/>
  <c r="F271" i="2"/>
  <c r="E271" i="2"/>
  <c r="D271" i="2"/>
  <c r="C271" i="2"/>
  <c r="B271" i="2"/>
  <c r="A271" i="2"/>
  <c r="G270" i="2"/>
  <c r="F270" i="2"/>
  <c r="E270" i="2"/>
  <c r="D270" i="2"/>
  <c r="C270" i="2"/>
  <c r="B270" i="2"/>
  <c r="A270" i="2"/>
  <c r="E269" i="2"/>
  <c r="E268" i="2" s="1"/>
  <c r="C269" i="2"/>
  <c r="B269" i="2"/>
  <c r="I268" i="2"/>
  <c r="C268" i="2"/>
  <c r="B268" i="2"/>
  <c r="A268" i="2"/>
  <c r="G267" i="2"/>
  <c r="G266" i="2" s="1"/>
  <c r="G265" i="2" s="1"/>
  <c r="F267" i="2"/>
  <c r="E267" i="2"/>
  <c r="D267" i="2"/>
  <c r="C267" i="2"/>
  <c r="B267" i="2"/>
  <c r="A267" i="2"/>
  <c r="F266" i="2"/>
  <c r="E266" i="2"/>
  <c r="E265" i="2" s="1"/>
  <c r="C266" i="2"/>
  <c r="B266" i="2"/>
  <c r="F265" i="2"/>
  <c r="C265" i="2"/>
  <c r="B265" i="2"/>
  <c r="A265" i="2"/>
  <c r="H264" i="2"/>
  <c r="G264" i="2"/>
  <c r="F264" i="2"/>
  <c r="E264" i="2"/>
  <c r="D264" i="2"/>
  <c r="C264" i="2"/>
  <c r="B264" i="2"/>
  <c r="A264" i="2"/>
  <c r="G263" i="2"/>
  <c r="F263" i="2"/>
  <c r="E263" i="2"/>
  <c r="D263" i="2"/>
  <c r="H263" i="2" s="1"/>
  <c r="B263" i="2"/>
  <c r="A263" i="2"/>
  <c r="G262" i="2"/>
  <c r="F262" i="2"/>
  <c r="E262" i="2"/>
  <c r="D262" i="2"/>
  <c r="B262" i="2"/>
  <c r="A262" i="2"/>
  <c r="H261" i="2"/>
  <c r="G261" i="2"/>
  <c r="F261" i="2"/>
  <c r="F260" i="2" s="1"/>
  <c r="E261" i="2"/>
  <c r="D261" i="2"/>
  <c r="C261" i="2"/>
  <c r="B261" i="2"/>
  <c r="A261" i="2"/>
  <c r="E260" i="2"/>
  <c r="D260" i="2"/>
  <c r="C260" i="2"/>
  <c r="C263" i="2" s="1"/>
  <c r="B260" i="2"/>
  <c r="A260" i="2"/>
  <c r="G259" i="2"/>
  <c r="F259" i="2"/>
  <c r="E259" i="2"/>
  <c r="D259" i="2"/>
  <c r="C259" i="2"/>
  <c r="B259" i="2"/>
  <c r="A259" i="2"/>
  <c r="H258" i="2"/>
  <c r="G258" i="2"/>
  <c r="F258" i="2"/>
  <c r="E258" i="2"/>
  <c r="D258" i="2"/>
  <c r="C258" i="2"/>
  <c r="B258" i="2"/>
  <c r="A258" i="2"/>
  <c r="G257" i="2"/>
  <c r="F257" i="2"/>
  <c r="E257" i="2"/>
  <c r="D257" i="2"/>
  <c r="C257" i="2"/>
  <c r="B257" i="2"/>
  <c r="A257" i="2"/>
  <c r="C256" i="2"/>
  <c r="B256" i="2"/>
  <c r="A256" i="2"/>
  <c r="C255" i="2"/>
  <c r="B255" i="2"/>
  <c r="A255" i="2"/>
  <c r="G254" i="2"/>
  <c r="F254" i="2"/>
  <c r="F253" i="2" s="1"/>
  <c r="F252" i="2" s="1"/>
  <c r="E254" i="2"/>
  <c r="D254" i="2"/>
  <c r="C254" i="2"/>
  <c r="B254" i="2"/>
  <c r="A254" i="2"/>
  <c r="C253" i="2"/>
  <c r="B253" i="2"/>
  <c r="C252" i="2"/>
  <c r="B252" i="2"/>
  <c r="A252" i="2"/>
  <c r="C251" i="2"/>
  <c r="B251" i="2"/>
  <c r="A251" i="2"/>
  <c r="H250" i="2"/>
  <c r="G250" i="2"/>
  <c r="F250" i="2"/>
  <c r="E250" i="2"/>
  <c r="D250" i="2"/>
  <c r="C250" i="2"/>
  <c r="B250" i="2"/>
  <c r="A250" i="2"/>
  <c r="G249" i="2"/>
  <c r="G248" i="2" s="1"/>
  <c r="G247" i="2" s="1"/>
  <c r="F249" i="2"/>
  <c r="E249" i="2"/>
  <c r="D249" i="2"/>
  <c r="C249" i="2"/>
  <c r="B249" i="2"/>
  <c r="A249" i="2"/>
  <c r="F248" i="2"/>
  <c r="F247" i="2" s="1"/>
  <c r="E248" i="2"/>
  <c r="E247" i="2" s="1"/>
  <c r="C248" i="2"/>
  <c r="B248" i="2"/>
  <c r="C247" i="2"/>
  <c r="B247" i="2"/>
  <c r="A247" i="2"/>
  <c r="H246" i="2"/>
  <c r="H244" i="2" s="1"/>
  <c r="G246" i="2"/>
  <c r="F246" i="2"/>
  <c r="F244" i="2" s="1"/>
  <c r="E246" i="2"/>
  <c r="E244" i="2" s="1"/>
  <c r="E243" i="2" s="1"/>
  <c r="E242" i="2" s="1"/>
  <c r="E241" i="2" s="1"/>
  <c r="D246" i="2"/>
  <c r="C246" i="2"/>
  <c r="G245" i="2"/>
  <c r="F245" i="2"/>
  <c r="E245" i="2"/>
  <c r="D245" i="2"/>
  <c r="C245" i="2"/>
  <c r="B245" i="2"/>
  <c r="G244" i="2"/>
  <c r="D244" i="2"/>
  <c r="C244" i="2"/>
  <c r="B244" i="2"/>
  <c r="A244" i="2"/>
  <c r="F243" i="2"/>
  <c r="F242" i="2" s="1"/>
  <c r="F241" i="2" s="1"/>
  <c r="B243" i="2"/>
  <c r="A243" i="2"/>
  <c r="B242" i="2"/>
  <c r="C241" i="2"/>
  <c r="B241" i="2"/>
  <c r="A241" i="2"/>
  <c r="B240" i="2"/>
  <c r="A240" i="2"/>
  <c r="G238" i="2"/>
  <c r="G237" i="2" s="1"/>
  <c r="G236" i="2" s="1"/>
  <c r="F238" i="2"/>
  <c r="E238" i="2"/>
  <c r="D238" i="2"/>
  <c r="C238" i="2"/>
  <c r="B238" i="2"/>
  <c r="A238" i="2"/>
  <c r="F237" i="2"/>
  <c r="E237" i="2"/>
  <c r="E236" i="2" s="1"/>
  <c r="C237" i="2"/>
  <c r="B237" i="2"/>
  <c r="F236" i="2"/>
  <c r="C236" i="2"/>
  <c r="B236" i="2"/>
  <c r="A236" i="2"/>
  <c r="H235" i="2"/>
  <c r="G235" i="2"/>
  <c r="F235" i="2"/>
  <c r="E235" i="2"/>
  <c r="D235" i="2"/>
  <c r="C235" i="2"/>
  <c r="B235" i="2"/>
  <c r="G234" i="2"/>
  <c r="G233" i="2" s="1"/>
  <c r="F234" i="2"/>
  <c r="E234" i="2"/>
  <c r="D234" i="2"/>
  <c r="H234" i="2" s="1"/>
  <c r="C234" i="2"/>
  <c r="B234" i="2"/>
  <c r="A234" i="2"/>
  <c r="F233" i="2"/>
  <c r="E233" i="2"/>
  <c r="D233" i="2"/>
  <c r="C233" i="2"/>
  <c r="B233" i="2"/>
  <c r="G232" i="2"/>
  <c r="G231" i="2" s="1"/>
  <c r="F232" i="2"/>
  <c r="F231" i="2" s="1"/>
  <c r="E232" i="2"/>
  <c r="D232" i="2"/>
  <c r="C232" i="2"/>
  <c r="B232" i="2"/>
  <c r="A232" i="2"/>
  <c r="E231" i="2"/>
  <c r="C231" i="2"/>
  <c r="B231" i="2"/>
  <c r="A231" i="2"/>
  <c r="G230" i="2"/>
  <c r="F230" i="2"/>
  <c r="E230" i="2"/>
  <c r="D230" i="2"/>
  <c r="H230" i="2" s="1"/>
  <c r="C230" i="2"/>
  <c r="B230" i="2"/>
  <c r="A230" i="2"/>
  <c r="G229" i="2"/>
  <c r="G228" i="2" s="1"/>
  <c r="F229" i="2"/>
  <c r="E229" i="2"/>
  <c r="E228" i="2" s="1"/>
  <c r="D229" i="2"/>
  <c r="C229" i="2"/>
  <c r="B229" i="2"/>
  <c r="A229" i="2"/>
  <c r="F228" i="2"/>
  <c r="F227" i="2" s="1"/>
  <c r="C228" i="2"/>
  <c r="B228" i="2"/>
  <c r="A228" i="2"/>
  <c r="C227" i="2"/>
  <c r="B227" i="2"/>
  <c r="A227" i="2"/>
  <c r="B226" i="2"/>
  <c r="F225" i="2"/>
  <c r="C225" i="2"/>
  <c r="B225" i="2"/>
  <c r="A225" i="2"/>
  <c r="G224" i="2"/>
  <c r="G223" i="2" s="1"/>
  <c r="F224" i="2"/>
  <c r="E224" i="2"/>
  <c r="D224" i="2"/>
  <c r="C224" i="2"/>
  <c r="B224" i="2"/>
  <c r="A224" i="2"/>
  <c r="I223" i="2"/>
  <c r="F223" i="2"/>
  <c r="D223" i="2"/>
  <c r="C223" i="2"/>
  <c r="B223" i="2"/>
  <c r="A223" i="2"/>
  <c r="B222" i="2"/>
  <c r="G221" i="2"/>
  <c r="G220" i="2" s="1"/>
  <c r="F221" i="2"/>
  <c r="E221" i="2"/>
  <c r="D221" i="2"/>
  <c r="C221" i="2"/>
  <c r="B221" i="2"/>
  <c r="A221" i="2"/>
  <c r="I220" i="2"/>
  <c r="F220" i="2"/>
  <c r="F217" i="2" s="1"/>
  <c r="H217" i="2" s="1"/>
  <c r="E220" i="2"/>
  <c r="D220" i="2"/>
  <c r="C220" i="2"/>
  <c r="B220" i="2"/>
  <c r="A220" i="2"/>
  <c r="I219" i="2"/>
  <c r="I218" i="2" s="1"/>
  <c r="G219" i="2"/>
  <c r="E219" i="2"/>
  <c r="D219" i="2"/>
  <c r="C219" i="2"/>
  <c r="B219" i="2"/>
  <c r="A219" i="2"/>
  <c r="G218" i="2"/>
  <c r="E218" i="2"/>
  <c r="D218" i="2"/>
  <c r="C218" i="2"/>
  <c r="B218" i="2"/>
  <c r="A218" i="2"/>
  <c r="I217" i="2"/>
  <c r="I216" i="2" s="1"/>
  <c r="G217" i="2"/>
  <c r="E217" i="2"/>
  <c r="D217" i="2"/>
  <c r="C217" i="2"/>
  <c r="B217" i="2"/>
  <c r="A217" i="2"/>
  <c r="G216" i="2"/>
  <c r="E216" i="2"/>
  <c r="D216" i="2"/>
  <c r="C216" i="2"/>
  <c r="B216" i="2"/>
  <c r="A216" i="2"/>
  <c r="I215" i="2"/>
  <c r="I214" i="2" s="1"/>
  <c r="G215" i="2"/>
  <c r="E215" i="2"/>
  <c r="D215" i="2"/>
  <c r="C215" i="2"/>
  <c r="B215" i="2"/>
  <c r="A215" i="2"/>
  <c r="G214" i="2"/>
  <c r="E214" i="2"/>
  <c r="D214" i="2"/>
  <c r="C214" i="2"/>
  <c r="B214" i="2"/>
  <c r="A214" i="2"/>
  <c r="H213" i="2"/>
  <c r="G213" i="2"/>
  <c r="F213" i="2"/>
  <c r="E213" i="2"/>
  <c r="D213" i="2"/>
  <c r="C213" i="2"/>
  <c r="B213" i="2"/>
  <c r="A213" i="2"/>
  <c r="G212" i="2"/>
  <c r="G210" i="2" s="1"/>
  <c r="F212" i="2"/>
  <c r="E212" i="2"/>
  <c r="D212" i="2"/>
  <c r="H212" i="2" s="1"/>
  <c r="C212" i="2"/>
  <c r="B212" i="2"/>
  <c r="A212" i="2"/>
  <c r="G211" i="2"/>
  <c r="F211" i="2"/>
  <c r="F210" i="2" s="1"/>
  <c r="E211" i="2"/>
  <c r="E210" i="2" s="1"/>
  <c r="D211" i="2"/>
  <c r="C211" i="2"/>
  <c r="B211" i="2"/>
  <c r="A211" i="2"/>
  <c r="I210" i="2"/>
  <c r="C210" i="2"/>
  <c r="B210" i="2"/>
  <c r="A210" i="2"/>
  <c r="G209" i="2"/>
  <c r="F209" i="2"/>
  <c r="E209" i="2"/>
  <c r="D209" i="2"/>
  <c r="H209" i="2" s="1"/>
  <c r="C209" i="2"/>
  <c r="B209" i="2"/>
  <c r="A209" i="2"/>
  <c r="G208" i="2"/>
  <c r="F208" i="2"/>
  <c r="E208" i="2"/>
  <c r="D208" i="2"/>
  <c r="C208" i="2"/>
  <c r="B208" i="2"/>
  <c r="A208" i="2"/>
  <c r="G207" i="2"/>
  <c r="F207" i="2"/>
  <c r="E207" i="2"/>
  <c r="D207" i="2"/>
  <c r="C207" i="2"/>
  <c r="B207" i="2"/>
  <c r="A207" i="2"/>
  <c r="G206" i="2"/>
  <c r="H206" i="2" s="1"/>
  <c r="F206" i="2"/>
  <c r="E206" i="2"/>
  <c r="D206" i="2"/>
  <c r="C206" i="2"/>
  <c r="B206" i="2"/>
  <c r="A206" i="2"/>
  <c r="G205" i="2"/>
  <c r="F205" i="2"/>
  <c r="E205" i="2"/>
  <c r="D205" i="2"/>
  <c r="C205" i="2"/>
  <c r="B205" i="2"/>
  <c r="A205" i="2"/>
  <c r="F204" i="2"/>
  <c r="C204" i="2"/>
  <c r="B204" i="2"/>
  <c r="A204" i="2"/>
  <c r="G203" i="2"/>
  <c r="F203" i="2"/>
  <c r="E203" i="2"/>
  <c r="D203" i="2"/>
  <c r="H203" i="2" s="1"/>
  <c r="C203" i="2"/>
  <c r="B203" i="2"/>
  <c r="A203" i="2"/>
  <c r="G202" i="2"/>
  <c r="F202" i="2"/>
  <c r="F199" i="2" s="1"/>
  <c r="E202" i="2"/>
  <c r="D202" i="2"/>
  <c r="C202" i="2"/>
  <c r="B202" i="2"/>
  <c r="A202" i="2"/>
  <c r="B201" i="2"/>
  <c r="H200" i="2"/>
  <c r="G200" i="2"/>
  <c r="F200" i="2"/>
  <c r="E200" i="2"/>
  <c r="D200" i="2"/>
  <c r="C200" i="2"/>
  <c r="B200" i="2"/>
  <c r="A200" i="2"/>
  <c r="I199" i="2"/>
  <c r="G199" i="2"/>
  <c r="E199" i="2"/>
  <c r="D199" i="2"/>
  <c r="C199" i="2"/>
  <c r="B199" i="2"/>
  <c r="A199" i="2"/>
  <c r="G198" i="2"/>
  <c r="F198" i="2"/>
  <c r="H198" i="2" s="1"/>
  <c r="E198" i="2"/>
  <c r="D198" i="2"/>
  <c r="C198" i="2"/>
  <c r="B198" i="2"/>
  <c r="A198" i="2"/>
  <c r="G197" i="2"/>
  <c r="F197" i="2"/>
  <c r="E197" i="2"/>
  <c r="H197" i="2" s="1"/>
  <c r="D197" i="2"/>
  <c r="C197" i="2"/>
  <c r="B197" i="2"/>
  <c r="A197" i="2"/>
  <c r="G196" i="2"/>
  <c r="F196" i="2"/>
  <c r="F195" i="2" s="1"/>
  <c r="E196" i="2"/>
  <c r="D196" i="2"/>
  <c r="D195" i="2" s="1"/>
  <c r="C196" i="2"/>
  <c r="B196" i="2"/>
  <c r="A196" i="2"/>
  <c r="I195" i="2"/>
  <c r="G195" i="2"/>
  <c r="C195" i="2"/>
  <c r="B195" i="2"/>
  <c r="A195" i="2"/>
  <c r="G194" i="2"/>
  <c r="F194" i="2"/>
  <c r="E194" i="2"/>
  <c r="D194" i="2"/>
  <c r="H194" i="2" s="1"/>
  <c r="C194" i="2"/>
  <c r="B194" i="2"/>
  <c r="A194" i="2"/>
  <c r="G193" i="2"/>
  <c r="F193" i="2"/>
  <c r="E193" i="2"/>
  <c r="D193" i="2"/>
  <c r="C193" i="2"/>
  <c r="B193" i="2"/>
  <c r="A193" i="2"/>
  <c r="H192" i="2"/>
  <c r="G192" i="2"/>
  <c r="F192" i="2"/>
  <c r="E192" i="2"/>
  <c r="D192" i="2"/>
  <c r="C192" i="2"/>
  <c r="B192" i="2"/>
  <c r="A192" i="2"/>
  <c r="G191" i="2"/>
  <c r="F191" i="2"/>
  <c r="E191" i="2"/>
  <c r="D191" i="2"/>
  <c r="H191" i="2" s="1"/>
  <c r="C191" i="2"/>
  <c r="B191" i="2"/>
  <c r="A191" i="2"/>
  <c r="G190" i="2"/>
  <c r="F190" i="2"/>
  <c r="E190" i="2"/>
  <c r="E189" i="2" s="1"/>
  <c r="D190" i="2"/>
  <c r="H190" i="2" s="1"/>
  <c r="C190" i="2"/>
  <c r="B190" i="2"/>
  <c r="A190" i="2"/>
  <c r="I189" i="2"/>
  <c r="G189" i="2"/>
  <c r="C189" i="2"/>
  <c r="B189" i="2"/>
  <c r="A189" i="2"/>
  <c r="C188" i="2"/>
  <c r="B188" i="2"/>
  <c r="A188" i="2"/>
  <c r="C187" i="2"/>
  <c r="B187" i="2"/>
  <c r="C186" i="2"/>
  <c r="B186" i="2"/>
  <c r="A186" i="2"/>
  <c r="C185" i="2"/>
  <c r="B185" i="2"/>
  <c r="A185" i="2"/>
  <c r="B184" i="2"/>
  <c r="A184" i="2"/>
  <c r="G183" i="2"/>
  <c r="G182" i="2" s="1"/>
  <c r="G181" i="2" s="1"/>
  <c r="F183" i="2"/>
  <c r="E183" i="2"/>
  <c r="D183" i="2"/>
  <c r="C183" i="2"/>
  <c r="B183" i="2"/>
  <c r="A183" i="2"/>
  <c r="F182" i="2"/>
  <c r="F181" i="2" s="1"/>
  <c r="E182" i="2"/>
  <c r="C182" i="2"/>
  <c r="B182" i="2"/>
  <c r="A182" i="2"/>
  <c r="E181" i="2"/>
  <c r="C181" i="2"/>
  <c r="B181" i="2"/>
  <c r="A181" i="2"/>
  <c r="G180" i="2"/>
  <c r="G179" i="2" s="1"/>
  <c r="G178" i="2" s="1"/>
  <c r="F180" i="2"/>
  <c r="F179" i="2" s="1"/>
  <c r="F178" i="2" s="1"/>
  <c r="F172" i="2" s="1"/>
  <c r="E180" i="2"/>
  <c r="D180" i="2"/>
  <c r="C180" i="2"/>
  <c r="B180" i="2"/>
  <c r="E179" i="2"/>
  <c r="E178" i="2" s="1"/>
  <c r="C179" i="2"/>
  <c r="B179" i="2"/>
  <c r="C178" i="2"/>
  <c r="B178" i="2"/>
  <c r="G177" i="2"/>
  <c r="G174" i="2" s="1"/>
  <c r="G173" i="2" s="1"/>
  <c r="G172" i="2" s="1"/>
  <c r="F177" i="2"/>
  <c r="E177" i="2"/>
  <c r="D177" i="2"/>
  <c r="C177" i="2"/>
  <c r="B177" i="2"/>
  <c r="A177" i="2"/>
  <c r="G176" i="2"/>
  <c r="F176" i="2"/>
  <c r="H176" i="2" s="1"/>
  <c r="E176" i="2"/>
  <c r="D176" i="2"/>
  <c r="C176" i="2"/>
  <c r="B176" i="2"/>
  <c r="A176" i="2"/>
  <c r="G175" i="2"/>
  <c r="F175" i="2"/>
  <c r="E175" i="2"/>
  <c r="E174" i="2" s="1"/>
  <c r="E173" i="2" s="1"/>
  <c r="D175" i="2"/>
  <c r="H175" i="2" s="1"/>
  <c r="C175" i="2"/>
  <c r="B175" i="2"/>
  <c r="A175" i="2"/>
  <c r="F174" i="2"/>
  <c r="D174" i="2"/>
  <c r="D173" i="2" s="1"/>
  <c r="C174" i="2"/>
  <c r="B174" i="2"/>
  <c r="A174" i="2"/>
  <c r="F173" i="2"/>
  <c r="C173" i="2"/>
  <c r="B173" i="2"/>
  <c r="A173" i="2"/>
  <c r="I172" i="2"/>
  <c r="C172" i="2"/>
  <c r="B172" i="2"/>
  <c r="A172" i="2"/>
  <c r="H171" i="2"/>
  <c r="G171" i="2"/>
  <c r="F171" i="2"/>
  <c r="E171" i="2"/>
  <c r="D171" i="2"/>
  <c r="C171" i="2"/>
  <c r="B171" i="2"/>
  <c r="A171" i="2"/>
  <c r="G170" i="2"/>
  <c r="F170" i="2"/>
  <c r="E170" i="2"/>
  <c r="D170" i="2"/>
  <c r="H170" i="2" s="1"/>
  <c r="C170" i="2"/>
  <c r="B170" i="2"/>
  <c r="A170" i="2"/>
  <c r="G169" i="2"/>
  <c r="F169" i="2"/>
  <c r="F168" i="2" s="1"/>
  <c r="F167" i="2" s="1"/>
  <c r="E169" i="2"/>
  <c r="E168" i="2" s="1"/>
  <c r="E167" i="2" s="1"/>
  <c r="D169" i="2"/>
  <c r="H169" i="2" s="1"/>
  <c r="H168" i="2" s="1"/>
  <c r="H167" i="2" s="1"/>
  <c r="C169" i="2"/>
  <c r="B169" i="2"/>
  <c r="A169" i="2"/>
  <c r="G168" i="2"/>
  <c r="G167" i="2" s="1"/>
  <c r="C168" i="2"/>
  <c r="B168" i="2"/>
  <c r="C167" i="2"/>
  <c r="B167" i="2"/>
  <c r="A167" i="2"/>
  <c r="G166" i="2"/>
  <c r="G165" i="2" s="1"/>
  <c r="F166" i="2"/>
  <c r="F165" i="2" s="1"/>
  <c r="E166" i="2"/>
  <c r="E165" i="2" s="1"/>
  <c r="D166" i="2"/>
  <c r="C166" i="2"/>
  <c r="B166" i="2"/>
  <c r="A166" i="2"/>
  <c r="I165" i="2"/>
  <c r="D165" i="2"/>
  <c r="C165" i="2"/>
  <c r="B165" i="2"/>
  <c r="A165" i="2"/>
  <c r="G164" i="2"/>
  <c r="F164" i="2"/>
  <c r="E164" i="2"/>
  <c r="D164" i="2"/>
  <c r="C164" i="2"/>
  <c r="B164" i="2"/>
  <c r="A164" i="2"/>
  <c r="H163" i="2"/>
  <c r="G163" i="2"/>
  <c r="F163" i="2"/>
  <c r="E163" i="2"/>
  <c r="E162" i="2" s="1"/>
  <c r="D163" i="2"/>
  <c r="C163" i="2"/>
  <c r="B163" i="2"/>
  <c r="A163" i="2"/>
  <c r="G162" i="2"/>
  <c r="D162" i="2"/>
  <c r="C162" i="2"/>
  <c r="B162" i="2"/>
  <c r="E161" i="2"/>
  <c r="E160" i="2" s="1"/>
  <c r="C161" i="2"/>
  <c r="B161" i="2"/>
  <c r="A161" i="2"/>
  <c r="C160" i="2"/>
  <c r="B160" i="2"/>
  <c r="A160" i="2"/>
  <c r="G159" i="2"/>
  <c r="G158" i="2" s="1"/>
  <c r="G157" i="2" s="1"/>
  <c r="F159" i="2"/>
  <c r="H159" i="2" s="1"/>
  <c r="H158" i="2" s="1"/>
  <c r="H157" i="2" s="1"/>
  <c r="E159" i="2"/>
  <c r="D159" i="2"/>
  <c r="C159" i="2"/>
  <c r="B159" i="2"/>
  <c r="A159" i="2"/>
  <c r="I158" i="2"/>
  <c r="F158" i="2"/>
  <c r="F157" i="2" s="1"/>
  <c r="E158" i="2"/>
  <c r="E157" i="2" s="1"/>
  <c r="D158" i="2"/>
  <c r="D157" i="2" s="1"/>
  <c r="C158" i="2"/>
  <c r="B158" i="2"/>
  <c r="A158" i="2"/>
  <c r="I157" i="2"/>
  <c r="C157" i="2"/>
  <c r="B157" i="2"/>
  <c r="A157" i="2"/>
  <c r="G156" i="2"/>
  <c r="F156" i="2"/>
  <c r="E156" i="2"/>
  <c r="D156" i="2"/>
  <c r="H156" i="2" s="1"/>
  <c r="C156" i="2"/>
  <c r="B156" i="2"/>
  <c r="A156" i="2"/>
  <c r="G155" i="2"/>
  <c r="F155" i="2"/>
  <c r="E155" i="2"/>
  <c r="E154" i="2" s="1"/>
  <c r="D155" i="2"/>
  <c r="C155" i="2"/>
  <c r="B155" i="2"/>
  <c r="A155" i="2"/>
  <c r="G154" i="2"/>
  <c r="G145" i="2" s="1"/>
  <c r="G144" i="2" s="1"/>
  <c r="F154" i="2"/>
  <c r="C154" i="2"/>
  <c r="B154" i="2"/>
  <c r="A154" i="2"/>
  <c r="C153" i="2"/>
  <c r="B153" i="2"/>
  <c r="C152" i="2"/>
  <c r="B152" i="2"/>
  <c r="C151" i="2"/>
  <c r="B151" i="2"/>
  <c r="H150" i="2"/>
  <c r="G150" i="2"/>
  <c r="F150" i="2"/>
  <c r="E150" i="2"/>
  <c r="D150" i="2"/>
  <c r="C150" i="2"/>
  <c r="B150" i="2"/>
  <c r="A150" i="2"/>
  <c r="C149" i="2"/>
  <c r="B149" i="2"/>
  <c r="A149" i="2"/>
  <c r="C148" i="2"/>
  <c r="B148" i="2"/>
  <c r="A148" i="2"/>
  <c r="C147" i="2"/>
  <c r="B147" i="2"/>
  <c r="G146" i="2"/>
  <c r="F146" i="2"/>
  <c r="H146" i="2" s="1"/>
  <c r="E146" i="2"/>
  <c r="D146" i="2"/>
  <c r="C146" i="2"/>
  <c r="B146" i="2"/>
  <c r="A146" i="2"/>
  <c r="I145" i="2"/>
  <c r="F145" i="2"/>
  <c r="F144" i="2" s="1"/>
  <c r="E145" i="2"/>
  <c r="E144" i="2" s="1"/>
  <c r="C145" i="2"/>
  <c r="B145" i="2"/>
  <c r="A145" i="2"/>
  <c r="I144" i="2"/>
  <c r="C144" i="2"/>
  <c r="B144" i="2"/>
  <c r="A144" i="2"/>
  <c r="C143" i="2"/>
  <c r="B143" i="2"/>
  <c r="A143" i="2"/>
  <c r="C142" i="2"/>
  <c r="B142" i="2"/>
  <c r="A142" i="2"/>
  <c r="H141" i="2"/>
  <c r="G141" i="2"/>
  <c r="F141" i="2"/>
  <c r="E141" i="2"/>
  <c r="D141" i="2"/>
  <c r="C141" i="2"/>
  <c r="B141" i="2"/>
  <c r="A141" i="2"/>
  <c r="G140" i="2"/>
  <c r="F140" i="2"/>
  <c r="E140" i="2"/>
  <c r="D140" i="2"/>
  <c r="C140" i="2"/>
  <c r="B140" i="2"/>
  <c r="A140" i="2"/>
  <c r="C139" i="2"/>
  <c r="B139" i="2"/>
  <c r="A139" i="2"/>
  <c r="C138" i="2"/>
  <c r="B138" i="2"/>
  <c r="A138" i="2"/>
  <c r="G137" i="2"/>
  <c r="F137" i="2"/>
  <c r="H137" i="2" s="1"/>
  <c r="E137" i="2"/>
  <c r="D137" i="2"/>
  <c r="C137" i="2"/>
  <c r="B137" i="2"/>
  <c r="A137" i="2"/>
  <c r="H136" i="2"/>
  <c r="G136" i="2"/>
  <c r="F136" i="2"/>
  <c r="E136" i="2"/>
  <c r="D136" i="2"/>
  <c r="C136" i="2"/>
  <c r="B136" i="2"/>
  <c r="A136" i="2"/>
  <c r="C135" i="2"/>
  <c r="B135" i="2"/>
  <c r="A135" i="2"/>
  <c r="C134" i="2"/>
  <c r="B134" i="2"/>
  <c r="A134" i="2"/>
  <c r="G133" i="2"/>
  <c r="F133" i="2"/>
  <c r="E133" i="2"/>
  <c r="D133" i="2"/>
  <c r="H133" i="2" s="1"/>
  <c r="C133" i="2"/>
  <c r="B133" i="2"/>
  <c r="A133" i="2"/>
  <c r="G132" i="2"/>
  <c r="F132" i="2"/>
  <c r="H132" i="2" s="1"/>
  <c r="E132" i="2"/>
  <c r="D132" i="2"/>
  <c r="C132" i="2"/>
  <c r="B132" i="2"/>
  <c r="A132" i="2"/>
  <c r="H131" i="2"/>
  <c r="G131" i="2"/>
  <c r="F131" i="2"/>
  <c r="E131" i="2"/>
  <c r="D131" i="2"/>
  <c r="C131" i="2"/>
  <c r="B131" i="2"/>
  <c r="A131" i="2"/>
  <c r="C130" i="2"/>
  <c r="B130" i="2"/>
  <c r="A130" i="2"/>
  <c r="C129" i="2"/>
  <c r="B129" i="2"/>
  <c r="A129" i="2"/>
  <c r="G128" i="2"/>
  <c r="G127" i="2" s="1"/>
  <c r="G126" i="2" s="1"/>
  <c r="F128" i="2"/>
  <c r="E128" i="2"/>
  <c r="D128" i="2"/>
  <c r="C128" i="2"/>
  <c r="B128" i="2"/>
  <c r="A128" i="2"/>
  <c r="I127" i="2"/>
  <c r="I126" i="2" s="1"/>
  <c r="C127" i="2"/>
  <c r="B127" i="2"/>
  <c r="A127" i="2"/>
  <c r="C126" i="2"/>
  <c r="B126" i="2"/>
  <c r="A126" i="2"/>
  <c r="C125" i="2"/>
  <c r="B125" i="2"/>
  <c r="A125" i="2"/>
  <c r="C124" i="2"/>
  <c r="B124" i="2"/>
  <c r="A124" i="2"/>
  <c r="C123" i="2"/>
  <c r="B123" i="2"/>
  <c r="A123" i="2"/>
  <c r="G122" i="2"/>
  <c r="F122" i="2"/>
  <c r="E122" i="2"/>
  <c r="D122" i="2"/>
  <c r="C122" i="2"/>
  <c r="B122" i="2"/>
  <c r="A122" i="2"/>
  <c r="G121" i="2"/>
  <c r="G119" i="2" s="1"/>
  <c r="G118" i="2" s="1"/>
  <c r="E121" i="2"/>
  <c r="B121" i="2"/>
  <c r="A121" i="2"/>
  <c r="G120" i="2"/>
  <c r="F120" i="2"/>
  <c r="F119" i="2" s="1"/>
  <c r="F118" i="2" s="1"/>
  <c r="E120" i="2"/>
  <c r="E119" i="2" s="1"/>
  <c r="E118" i="2" s="1"/>
  <c r="D120" i="2"/>
  <c r="C120" i="2"/>
  <c r="B120" i="2"/>
  <c r="A120" i="2"/>
  <c r="I119" i="2"/>
  <c r="I118" i="2" s="1"/>
  <c r="C119" i="2"/>
  <c r="B119" i="2"/>
  <c r="A119" i="2"/>
  <c r="C118" i="2"/>
  <c r="B118" i="2"/>
  <c r="A118" i="2"/>
  <c r="C117" i="2"/>
  <c r="B117" i="2"/>
  <c r="A117" i="2"/>
  <c r="C116" i="2"/>
  <c r="B116" i="2"/>
  <c r="A116" i="2"/>
  <c r="C115" i="2"/>
  <c r="B115" i="2"/>
  <c r="A115" i="2"/>
  <c r="H114" i="2"/>
  <c r="H113" i="2" s="1"/>
  <c r="H112" i="2" s="1"/>
  <c r="G114" i="2"/>
  <c r="F114" i="2"/>
  <c r="E114" i="2"/>
  <c r="D114" i="2"/>
  <c r="D113" i="2" s="1"/>
  <c r="C114" i="2"/>
  <c r="B114" i="2"/>
  <c r="A114" i="2"/>
  <c r="I113" i="2"/>
  <c r="G113" i="2"/>
  <c r="G112" i="2" s="1"/>
  <c r="F113" i="2"/>
  <c r="F112" i="2" s="1"/>
  <c r="E113" i="2"/>
  <c r="E112" i="2" s="1"/>
  <c r="C113" i="2"/>
  <c r="B113" i="2"/>
  <c r="A113" i="2"/>
  <c r="I112" i="2"/>
  <c r="D112" i="2"/>
  <c r="C112" i="2"/>
  <c r="B112" i="2"/>
  <c r="A112" i="2"/>
  <c r="G111" i="2"/>
  <c r="G110" i="2" s="1"/>
  <c r="F111" i="2"/>
  <c r="F110" i="2" s="1"/>
  <c r="F109" i="2" s="1"/>
  <c r="E111" i="2"/>
  <c r="E110" i="2" s="1"/>
  <c r="E109" i="2" s="1"/>
  <c r="D111" i="2"/>
  <c r="D110" i="2" s="1"/>
  <c r="D109" i="2" s="1"/>
  <c r="C111" i="2"/>
  <c r="B111" i="2"/>
  <c r="A111" i="2"/>
  <c r="I110" i="2"/>
  <c r="I109" i="2" s="1"/>
  <c r="C110" i="2"/>
  <c r="B110" i="2"/>
  <c r="A110" i="2"/>
  <c r="G109" i="2"/>
  <c r="C109" i="2"/>
  <c r="B109" i="2"/>
  <c r="A109" i="2"/>
  <c r="G107" i="2"/>
  <c r="G106" i="2" s="1"/>
  <c r="F107" i="2"/>
  <c r="F106" i="2" s="1"/>
  <c r="E107" i="2"/>
  <c r="D107" i="2"/>
  <c r="C107" i="2"/>
  <c r="B107" i="2"/>
  <c r="A107" i="2"/>
  <c r="I106" i="2"/>
  <c r="I105" i="2" s="1"/>
  <c r="H106" i="2"/>
  <c r="E106" i="2"/>
  <c r="D106" i="2"/>
  <c r="D105" i="2" s="1"/>
  <c r="C106" i="2"/>
  <c r="B106" i="2"/>
  <c r="A106" i="2"/>
  <c r="H105" i="2"/>
  <c r="G105" i="2"/>
  <c r="F105" i="2"/>
  <c r="E105" i="2"/>
  <c r="C105" i="2"/>
  <c r="B105" i="2"/>
  <c r="A105" i="2"/>
  <c r="G104" i="2"/>
  <c r="F104" i="2"/>
  <c r="E104" i="2"/>
  <c r="D104" i="2"/>
  <c r="C104" i="2"/>
  <c r="B104" i="2"/>
  <c r="A104" i="2"/>
  <c r="I103" i="2"/>
  <c r="F103" i="2"/>
  <c r="F102" i="2" s="1"/>
  <c r="E103" i="2"/>
  <c r="E102" i="2" s="1"/>
  <c r="D103" i="2"/>
  <c r="C103" i="2"/>
  <c r="B103" i="2"/>
  <c r="A103" i="2"/>
  <c r="I102" i="2"/>
  <c r="D102" i="2"/>
  <c r="C102" i="2"/>
  <c r="B102" i="2"/>
  <c r="A102" i="2"/>
  <c r="G101" i="2"/>
  <c r="F101" i="2"/>
  <c r="E101" i="2"/>
  <c r="D101" i="2"/>
  <c r="C101" i="2"/>
  <c r="B101" i="2"/>
  <c r="A101" i="2"/>
  <c r="G100" i="2"/>
  <c r="F100" i="2"/>
  <c r="H100" i="2" s="1"/>
  <c r="E100" i="2"/>
  <c r="D100" i="2"/>
  <c r="C100" i="2"/>
  <c r="B100" i="2"/>
  <c r="A100" i="2"/>
  <c r="H99" i="2"/>
  <c r="G99" i="2"/>
  <c r="F99" i="2"/>
  <c r="E99" i="2"/>
  <c r="D99" i="2"/>
  <c r="C99" i="2"/>
  <c r="B99" i="2"/>
  <c r="A99" i="2"/>
  <c r="G98" i="2"/>
  <c r="F98" i="2"/>
  <c r="E98" i="2"/>
  <c r="D98" i="2"/>
  <c r="C98" i="2"/>
  <c r="B98" i="2"/>
  <c r="A98" i="2"/>
  <c r="G97" i="2"/>
  <c r="F97" i="2"/>
  <c r="E97" i="2"/>
  <c r="H97" i="2" s="1"/>
  <c r="D97" i="2"/>
  <c r="C97" i="2"/>
  <c r="B97" i="2"/>
  <c r="A97" i="2"/>
  <c r="G96" i="2"/>
  <c r="H96" i="2" s="1"/>
  <c r="F96" i="2"/>
  <c r="E96" i="2"/>
  <c r="D96" i="2"/>
  <c r="C96" i="2"/>
  <c r="B96" i="2"/>
  <c r="A96" i="2"/>
  <c r="G95" i="2"/>
  <c r="F95" i="2"/>
  <c r="E95" i="2"/>
  <c r="D95" i="2"/>
  <c r="H95" i="2" s="1"/>
  <c r="C95" i="2"/>
  <c r="B95" i="2"/>
  <c r="A95" i="2"/>
  <c r="G94" i="2"/>
  <c r="F94" i="2"/>
  <c r="E94" i="2"/>
  <c r="D94" i="2"/>
  <c r="C94" i="2"/>
  <c r="B94" i="2"/>
  <c r="A94" i="2"/>
  <c r="G93" i="2"/>
  <c r="F93" i="2"/>
  <c r="E93" i="2"/>
  <c r="D93" i="2"/>
  <c r="C93" i="2"/>
  <c r="B93" i="2"/>
  <c r="A93" i="2"/>
  <c r="I92" i="2"/>
  <c r="C92" i="2"/>
  <c r="B92" i="2"/>
  <c r="A92" i="2"/>
  <c r="I91" i="2"/>
  <c r="C91" i="2"/>
  <c r="B91" i="2"/>
  <c r="A91" i="2"/>
  <c r="G90" i="2"/>
  <c r="F90" i="2"/>
  <c r="E90" i="2"/>
  <c r="C90" i="2"/>
  <c r="B90" i="2"/>
  <c r="A90" i="2"/>
  <c r="I89" i="2"/>
  <c r="G89" i="2"/>
  <c r="G88" i="2" s="1"/>
  <c r="F89" i="2"/>
  <c r="F88" i="2" s="1"/>
  <c r="D89" i="2"/>
  <c r="C89" i="2"/>
  <c r="B89" i="2"/>
  <c r="A89" i="2"/>
  <c r="I88" i="2"/>
  <c r="D88" i="2"/>
  <c r="C88" i="2"/>
  <c r="B88" i="2"/>
  <c r="A88" i="2"/>
  <c r="G87" i="2"/>
  <c r="F87" i="2"/>
  <c r="E87" i="2"/>
  <c r="D87" i="2"/>
  <c r="H87" i="2" s="1"/>
  <c r="C87" i="2"/>
  <c r="B87" i="2"/>
  <c r="A87" i="2"/>
  <c r="G86" i="2"/>
  <c r="F86" i="2"/>
  <c r="H86" i="2" s="1"/>
  <c r="E86" i="2"/>
  <c r="D86" i="2"/>
  <c r="C86" i="2"/>
  <c r="B86" i="2"/>
  <c r="A86" i="2"/>
  <c r="H85" i="2"/>
  <c r="G85" i="2"/>
  <c r="F85" i="2"/>
  <c r="E85" i="2"/>
  <c r="D85" i="2"/>
  <c r="C85" i="2"/>
  <c r="B85" i="2"/>
  <c r="A85" i="2"/>
  <c r="G84" i="2"/>
  <c r="G81" i="2" s="1"/>
  <c r="G80" i="2" s="1"/>
  <c r="F84" i="2"/>
  <c r="F81" i="2" s="1"/>
  <c r="F80" i="2" s="1"/>
  <c r="E84" i="2"/>
  <c r="D84" i="2"/>
  <c r="C84" i="2"/>
  <c r="B84" i="2"/>
  <c r="A84" i="2"/>
  <c r="H83" i="2"/>
  <c r="G83" i="2"/>
  <c r="F83" i="2"/>
  <c r="E83" i="2"/>
  <c r="D83" i="2"/>
  <c r="C83" i="2"/>
  <c r="B83" i="2"/>
  <c r="A83" i="2"/>
  <c r="G82" i="2"/>
  <c r="F82" i="2"/>
  <c r="E82" i="2"/>
  <c r="E81" i="2" s="1"/>
  <c r="E80" i="2" s="1"/>
  <c r="D82" i="2"/>
  <c r="H82" i="2" s="1"/>
  <c r="C82" i="2"/>
  <c r="B82" i="2"/>
  <c r="A82" i="2"/>
  <c r="I81" i="2"/>
  <c r="C81" i="2"/>
  <c r="B81" i="2"/>
  <c r="I80" i="2"/>
  <c r="C80" i="2"/>
  <c r="B80" i="2"/>
  <c r="A80" i="2"/>
  <c r="G79" i="2"/>
  <c r="F79" i="2"/>
  <c r="E79" i="2"/>
  <c r="E78" i="2" s="1"/>
  <c r="D79" i="2"/>
  <c r="C79" i="2"/>
  <c r="B79" i="2"/>
  <c r="A79" i="2"/>
  <c r="I78" i="2"/>
  <c r="G78" i="2"/>
  <c r="G77" i="2" s="1"/>
  <c r="F78" i="2"/>
  <c r="F77" i="2" s="1"/>
  <c r="C78" i="2"/>
  <c r="B78" i="2"/>
  <c r="A78" i="2"/>
  <c r="I77" i="2"/>
  <c r="E77" i="2"/>
  <c r="C77" i="2"/>
  <c r="B77" i="2"/>
  <c r="A77" i="2"/>
  <c r="G76" i="2"/>
  <c r="G73" i="2" s="1"/>
  <c r="G72" i="2" s="1"/>
  <c r="F76" i="2"/>
  <c r="H76" i="2" s="1"/>
  <c r="E76" i="2"/>
  <c r="D76" i="2"/>
  <c r="C76" i="2"/>
  <c r="B76" i="2"/>
  <c r="A76" i="2"/>
  <c r="H75" i="2"/>
  <c r="G75" i="2"/>
  <c r="F75" i="2"/>
  <c r="E75" i="2"/>
  <c r="D75" i="2"/>
  <c r="C75" i="2"/>
  <c r="B75" i="2"/>
  <c r="A75" i="2"/>
  <c r="G74" i="2"/>
  <c r="F74" i="2"/>
  <c r="E74" i="2"/>
  <c r="E73" i="2" s="1"/>
  <c r="E72" i="2" s="1"/>
  <c r="D74" i="2"/>
  <c r="C74" i="2"/>
  <c r="B74" i="2"/>
  <c r="A74" i="2"/>
  <c r="I73" i="2"/>
  <c r="C73" i="2"/>
  <c r="B73" i="2"/>
  <c r="A73" i="2"/>
  <c r="I72" i="2"/>
  <c r="C72" i="2"/>
  <c r="B72" i="2"/>
  <c r="A72" i="2"/>
  <c r="I71" i="2"/>
  <c r="C71" i="2"/>
  <c r="B71" i="2"/>
  <c r="A71" i="2"/>
  <c r="G69" i="2"/>
  <c r="G68" i="2" s="1"/>
  <c r="G67" i="2" s="1"/>
  <c r="F69" i="2"/>
  <c r="E69" i="2"/>
  <c r="E68" i="2" s="1"/>
  <c r="D69" i="2"/>
  <c r="C69" i="2"/>
  <c r="B69" i="2"/>
  <c r="A69" i="2"/>
  <c r="D68" i="2"/>
  <c r="C68" i="2"/>
  <c r="B68" i="2"/>
  <c r="A68" i="2"/>
  <c r="D67" i="2"/>
  <c r="C67" i="2"/>
  <c r="B67" i="2"/>
  <c r="A67" i="2"/>
  <c r="G66" i="2"/>
  <c r="G65" i="2" s="1"/>
  <c r="G64" i="2" s="1"/>
  <c r="F66" i="2"/>
  <c r="E66" i="2"/>
  <c r="E65" i="2" s="1"/>
  <c r="E64" i="2" s="1"/>
  <c r="D66" i="2"/>
  <c r="C66" i="2"/>
  <c r="B66" i="2"/>
  <c r="A66" i="2"/>
  <c r="D65" i="2"/>
  <c r="C65" i="2"/>
  <c r="B65" i="2"/>
  <c r="D64" i="2"/>
  <c r="C64" i="2"/>
  <c r="B64" i="2"/>
  <c r="A64" i="2"/>
  <c r="G63" i="2"/>
  <c r="F63" i="2"/>
  <c r="F62" i="2" s="1"/>
  <c r="F61" i="2" s="1"/>
  <c r="E63" i="2"/>
  <c r="E62" i="2" s="1"/>
  <c r="E61" i="2" s="1"/>
  <c r="D63" i="2"/>
  <c r="D62" i="2" s="1"/>
  <c r="C63" i="2"/>
  <c r="B63" i="2"/>
  <c r="G62" i="2"/>
  <c r="G61" i="2" s="1"/>
  <c r="C62" i="2"/>
  <c r="B62" i="2"/>
  <c r="C61" i="2"/>
  <c r="B61" i="2"/>
  <c r="A61" i="2"/>
  <c r="G60" i="2"/>
  <c r="F60" i="2"/>
  <c r="D60" i="2"/>
  <c r="H60" i="2" s="1"/>
  <c r="H59" i="2" s="1"/>
  <c r="H58" i="2" s="1"/>
  <c r="C60" i="2"/>
  <c r="B60" i="2"/>
  <c r="I59" i="2"/>
  <c r="I58" i="2" s="1"/>
  <c r="G59" i="2"/>
  <c r="F59" i="2"/>
  <c r="E59" i="2"/>
  <c r="E58" i="2" s="1"/>
  <c r="D59" i="2"/>
  <c r="D58" i="2" s="1"/>
  <c r="B59" i="2"/>
  <c r="G58" i="2"/>
  <c r="F58" i="2"/>
  <c r="C58" i="2"/>
  <c r="B58" i="2"/>
  <c r="A58" i="2"/>
  <c r="I57" i="2"/>
  <c r="C57" i="2"/>
  <c r="A57" i="2"/>
  <c r="G56" i="2"/>
  <c r="F56" i="2"/>
  <c r="E56" i="2"/>
  <c r="D56" i="2"/>
  <c r="C56" i="2"/>
  <c r="B56" i="2"/>
  <c r="A56" i="2"/>
  <c r="G55" i="2"/>
  <c r="F55" i="2"/>
  <c r="E55" i="2"/>
  <c r="E54" i="2" s="1"/>
  <c r="C55" i="2"/>
  <c r="B55" i="2"/>
  <c r="G54" i="2"/>
  <c r="F54" i="2"/>
  <c r="C54" i="2"/>
  <c r="B54" i="2"/>
  <c r="A54" i="2"/>
  <c r="H52" i="2"/>
  <c r="G52" i="2"/>
  <c r="F52" i="2"/>
  <c r="E52" i="2"/>
  <c r="D52" i="2"/>
  <c r="C52" i="2"/>
  <c r="B52" i="2"/>
  <c r="A52" i="2"/>
  <c r="G50" i="2"/>
  <c r="F50" i="2"/>
  <c r="E50" i="2"/>
  <c r="D50" i="2"/>
  <c r="H50" i="2" s="1"/>
  <c r="G49" i="2"/>
  <c r="F49" i="2"/>
  <c r="E49" i="2"/>
  <c r="D49" i="2"/>
  <c r="H49" i="2" s="1"/>
  <c r="A49" i="2"/>
  <c r="G48" i="2"/>
  <c r="F48" i="2"/>
  <c r="E48" i="2"/>
  <c r="D48" i="2"/>
  <c r="H48" i="2" s="1"/>
  <c r="C48" i="2"/>
  <c r="B48" i="2"/>
  <c r="A48" i="2"/>
  <c r="G47" i="2"/>
  <c r="F47" i="2"/>
  <c r="E47" i="2"/>
  <c r="E45" i="2" s="1"/>
  <c r="E44" i="2" s="1"/>
  <c r="D47" i="2"/>
  <c r="C47" i="2"/>
  <c r="B47" i="2"/>
  <c r="A47" i="2"/>
  <c r="G46" i="2"/>
  <c r="G45" i="2" s="1"/>
  <c r="G44" i="2" s="1"/>
  <c r="F46" i="2"/>
  <c r="E46" i="2"/>
  <c r="D46" i="2"/>
  <c r="C46" i="2"/>
  <c r="B46" i="2"/>
  <c r="A46" i="2"/>
  <c r="C45" i="2"/>
  <c r="B45" i="2"/>
  <c r="C44" i="2"/>
  <c r="B44" i="2"/>
  <c r="A44" i="2"/>
  <c r="G43" i="2"/>
  <c r="F43" i="2"/>
  <c r="E43" i="2"/>
  <c r="D43" i="2"/>
  <c r="C43" i="2"/>
  <c r="B43" i="2"/>
  <c r="A43" i="2"/>
  <c r="H42" i="2"/>
  <c r="G42" i="2"/>
  <c r="G41" i="2" s="1"/>
  <c r="F42" i="2"/>
  <c r="E42" i="2"/>
  <c r="D42" i="2"/>
  <c r="C42" i="2"/>
  <c r="B42" i="2"/>
  <c r="A42" i="2"/>
  <c r="E41" i="2"/>
  <c r="D41" i="2"/>
  <c r="C41" i="2"/>
  <c r="B41" i="2"/>
  <c r="G40" i="2"/>
  <c r="D40" i="2"/>
  <c r="H40" i="2" s="1"/>
  <c r="C40" i="2"/>
  <c r="B40" i="2"/>
  <c r="A40" i="2"/>
  <c r="G39" i="2"/>
  <c r="F39" i="2"/>
  <c r="F37" i="2" s="1"/>
  <c r="F36" i="2" s="1"/>
  <c r="E39" i="2"/>
  <c r="D39" i="2"/>
  <c r="H39" i="2" s="1"/>
  <c r="G38" i="2"/>
  <c r="F38" i="2"/>
  <c r="E38" i="2"/>
  <c r="D38" i="2"/>
  <c r="C38" i="2"/>
  <c r="B38" i="2"/>
  <c r="A38" i="2"/>
  <c r="G37" i="2"/>
  <c r="C37" i="2"/>
  <c r="B37" i="2"/>
  <c r="G36" i="2"/>
  <c r="C36" i="2"/>
  <c r="B36" i="2"/>
  <c r="A36" i="2"/>
  <c r="G35" i="2"/>
  <c r="F35" i="2"/>
  <c r="E35" i="2"/>
  <c r="D35" i="2"/>
  <c r="H35" i="2" s="1"/>
  <c r="C35" i="2"/>
  <c r="B35" i="2"/>
  <c r="A35" i="2"/>
  <c r="G34" i="2"/>
  <c r="F34" i="2"/>
  <c r="E34" i="2"/>
  <c r="E32" i="2" s="1"/>
  <c r="D34" i="2"/>
  <c r="C34" i="2"/>
  <c r="B34" i="2"/>
  <c r="A34" i="2"/>
  <c r="H33" i="2"/>
  <c r="G33" i="2"/>
  <c r="G32" i="2" s="1"/>
  <c r="G31" i="2" s="1"/>
  <c r="F33" i="2"/>
  <c r="E33" i="2"/>
  <c r="D33" i="2"/>
  <c r="C33" i="2"/>
  <c r="B33" i="2"/>
  <c r="A33" i="2"/>
  <c r="D32" i="2"/>
  <c r="C32" i="2"/>
  <c r="B32" i="2"/>
  <c r="E31" i="2"/>
  <c r="D31" i="2"/>
  <c r="C31" i="2"/>
  <c r="B31" i="2"/>
  <c r="A31" i="2"/>
  <c r="G30" i="2"/>
  <c r="F30" i="2"/>
  <c r="H30" i="2" s="1"/>
  <c r="E30" i="2"/>
  <c r="D30" i="2"/>
  <c r="C30" i="2"/>
  <c r="B30" i="2"/>
  <c r="G29" i="2"/>
  <c r="G28" i="2" s="1"/>
  <c r="G27" i="2" s="1"/>
  <c r="F29" i="2"/>
  <c r="E29" i="2"/>
  <c r="D29" i="2"/>
  <c r="C29" i="2"/>
  <c r="B29" i="2"/>
  <c r="A29" i="2"/>
  <c r="E28" i="2"/>
  <c r="D28" i="2"/>
  <c r="C28" i="2"/>
  <c r="B28" i="2"/>
  <c r="E27" i="2"/>
  <c r="D27" i="2"/>
  <c r="D25" i="2" s="1"/>
  <c r="D24" i="2" s="1"/>
  <c r="C27" i="2"/>
  <c r="B27" i="2"/>
  <c r="A27" i="2"/>
  <c r="G26" i="2"/>
  <c r="F26" i="2"/>
  <c r="E26" i="2"/>
  <c r="E25" i="2" s="1"/>
  <c r="E24" i="2" s="1"/>
  <c r="D26" i="2"/>
  <c r="C26" i="2"/>
  <c r="B26" i="2"/>
  <c r="A26" i="2"/>
  <c r="C25" i="2"/>
  <c r="B25" i="2"/>
  <c r="C24" i="2"/>
  <c r="B24" i="2"/>
  <c r="A24" i="2"/>
  <c r="C23" i="2"/>
  <c r="B23" i="2"/>
  <c r="A23" i="2"/>
  <c r="I22" i="2"/>
  <c r="I409" i="2" s="1"/>
  <c r="C22" i="2"/>
  <c r="B22" i="2"/>
  <c r="A22" i="2"/>
  <c r="C21" i="2"/>
  <c r="B21" i="2"/>
  <c r="A21" i="2"/>
  <c r="C20" i="2"/>
  <c r="B20" i="2"/>
  <c r="A20" i="2"/>
  <c r="G19" i="2"/>
  <c r="F19" i="2"/>
  <c r="E19" i="2"/>
  <c r="D19" i="2"/>
  <c r="C19" i="2"/>
  <c r="B19" i="2"/>
  <c r="A19" i="2"/>
  <c r="D18" i="2"/>
  <c r="C18" i="2"/>
  <c r="B18" i="2"/>
  <c r="A18" i="2"/>
  <c r="D17" i="2"/>
  <c r="C17" i="2"/>
  <c r="B17" i="2"/>
  <c r="A17" i="2"/>
  <c r="D16" i="2"/>
  <c r="D14" i="2" s="1"/>
  <c r="C16" i="2"/>
  <c r="B16" i="2"/>
  <c r="A16" i="2"/>
  <c r="G15" i="2"/>
  <c r="G14" i="2" s="1"/>
  <c r="F15" i="2"/>
  <c r="E15" i="2"/>
  <c r="D15" i="2"/>
  <c r="C15" i="2"/>
  <c r="B15" i="2"/>
  <c r="A15" i="2"/>
  <c r="C14" i="2"/>
  <c r="B14" i="2"/>
  <c r="A14" i="2"/>
  <c r="C13" i="2"/>
  <c r="B13" i="2"/>
  <c r="A13" i="2"/>
  <c r="C12" i="2"/>
  <c r="B12" i="2"/>
  <c r="A12" i="2"/>
  <c r="C11" i="2"/>
  <c r="B11" i="2"/>
  <c r="A11" i="2"/>
  <c r="C10" i="2"/>
  <c r="B10" i="2"/>
  <c r="A10" i="2"/>
  <c r="G9" i="2"/>
  <c r="F9" i="2"/>
  <c r="E9" i="2"/>
  <c r="E8" i="2" s="1"/>
  <c r="D9" i="2"/>
  <c r="C9" i="2"/>
  <c r="B9" i="2"/>
  <c r="A9" i="2"/>
  <c r="G8" i="2"/>
  <c r="G7" i="2" s="1"/>
  <c r="G6" i="2" s="1"/>
  <c r="G5" i="2" s="1"/>
  <c r="F8" i="2"/>
  <c r="C8" i="2"/>
  <c r="B8" i="2"/>
  <c r="C7" i="2"/>
  <c r="B7" i="2"/>
  <c r="A7" i="2"/>
  <c r="C6" i="2"/>
  <c r="B6" i="2"/>
  <c r="A6" i="2"/>
  <c r="C5" i="2"/>
  <c r="B5" i="2"/>
  <c r="A5" i="2"/>
  <c r="B3" i="2"/>
  <c r="H25" i="5" l="1"/>
  <c r="I25" i="5" s="1"/>
  <c r="H7" i="4"/>
  <c r="G10" i="4"/>
  <c r="G9" i="4" s="1"/>
  <c r="F10" i="4"/>
  <c r="F9" i="4" s="1"/>
  <c r="E10" i="4"/>
  <c r="E9" i="4" s="1"/>
  <c r="I119" i="4"/>
  <c r="D34" i="4"/>
  <c r="F38" i="4"/>
  <c r="F34" i="4" s="1"/>
  <c r="E47" i="4"/>
  <c r="J48" i="4"/>
  <c r="H8" i="4"/>
  <c r="H307" i="4" s="1"/>
  <c r="H59" i="4"/>
  <c r="H26" i="4" s="1"/>
  <c r="J271" i="4"/>
  <c r="E270" i="4"/>
  <c r="J272" i="4"/>
  <c r="D270" i="4"/>
  <c r="D10" i="4"/>
  <c r="D9" i="4" s="1"/>
  <c r="G38" i="4"/>
  <c r="J43" i="4"/>
  <c r="F60" i="4"/>
  <c r="G103" i="4"/>
  <c r="G102" i="4" s="1"/>
  <c r="G101" i="4" s="1"/>
  <c r="G100" i="4" s="1"/>
  <c r="G252" i="4"/>
  <c r="J253" i="4"/>
  <c r="H10" i="4"/>
  <c r="H9" i="4" s="1"/>
  <c r="F28" i="4"/>
  <c r="F27" i="4" s="1"/>
  <c r="J39" i="4"/>
  <c r="J38" i="4" s="1"/>
  <c r="E38" i="4"/>
  <c r="J82" i="4"/>
  <c r="J81" i="4" s="1"/>
  <c r="D81" i="4"/>
  <c r="J111" i="4"/>
  <c r="J130" i="4"/>
  <c r="E179" i="4"/>
  <c r="J183" i="4"/>
  <c r="D180" i="4"/>
  <c r="J16" i="4"/>
  <c r="J31" i="4"/>
  <c r="J30" i="4" s="1"/>
  <c r="J29" i="4" s="1"/>
  <c r="D30" i="4"/>
  <c r="D29" i="4" s="1"/>
  <c r="D28" i="4" s="1"/>
  <c r="D27" i="4" s="1"/>
  <c r="J33" i="4"/>
  <c r="J32" i="4" s="1"/>
  <c r="I34" i="4"/>
  <c r="J36" i="4"/>
  <c r="J35" i="4" s="1"/>
  <c r="E35" i="4"/>
  <c r="E34" i="4" s="1"/>
  <c r="E28" i="4" s="1"/>
  <c r="D47" i="4"/>
  <c r="E264" i="4"/>
  <c r="E258" i="4" s="1"/>
  <c r="J267" i="4"/>
  <c r="D265" i="4"/>
  <c r="I28" i="4"/>
  <c r="I27" i="4" s="1"/>
  <c r="G59" i="4"/>
  <c r="G8" i="4"/>
  <c r="E119" i="4"/>
  <c r="J144" i="4"/>
  <c r="D143" i="4"/>
  <c r="D139" i="4" s="1"/>
  <c r="J275" i="4"/>
  <c r="G273" i="4"/>
  <c r="J21" i="4"/>
  <c r="J19" i="4" s="1"/>
  <c r="G29" i="4"/>
  <c r="J40" i="4"/>
  <c r="J51" i="4"/>
  <c r="G47" i="4"/>
  <c r="J55" i="4"/>
  <c r="J54" i="4" s="1"/>
  <c r="E54" i="4"/>
  <c r="E61" i="4"/>
  <c r="E60" i="4" s="1"/>
  <c r="J70" i="4"/>
  <c r="J61" i="4" s="1"/>
  <c r="J60" i="4" s="1"/>
  <c r="I8" i="4"/>
  <c r="I307" i="4" s="1"/>
  <c r="I59" i="4"/>
  <c r="D87" i="4"/>
  <c r="J229" i="4"/>
  <c r="I264" i="4"/>
  <c r="I258" i="4" s="1"/>
  <c r="D104" i="4"/>
  <c r="D103" i="4" s="1"/>
  <c r="D102" i="4" s="1"/>
  <c r="D101" i="4" s="1"/>
  <c r="D100" i="4" s="1"/>
  <c r="J107" i="4"/>
  <c r="J252" i="4"/>
  <c r="J14" i="4"/>
  <c r="J12" i="4" s="1"/>
  <c r="J11" i="4" s="1"/>
  <c r="G92" i="4"/>
  <c r="G87" i="4" s="1"/>
  <c r="J95" i="4"/>
  <c r="J94" i="4" s="1"/>
  <c r="E103" i="4"/>
  <c r="E102" i="4" s="1"/>
  <c r="E101" i="4" s="1"/>
  <c r="E100" i="4" s="1"/>
  <c r="J105" i="4"/>
  <c r="J104" i="4" s="1"/>
  <c r="J148" i="4"/>
  <c r="J165" i="4"/>
  <c r="J164" i="4" s="1"/>
  <c r="J163" i="4" s="1"/>
  <c r="J162" i="4" s="1"/>
  <c r="J161" i="4" s="1"/>
  <c r="D166" i="4"/>
  <c r="D163" i="4" s="1"/>
  <c r="D162" i="4" s="1"/>
  <c r="D161" i="4" s="1"/>
  <c r="F172" i="4"/>
  <c r="G180" i="4"/>
  <c r="G179" i="4" s="1"/>
  <c r="J186" i="4"/>
  <c r="J219" i="4"/>
  <c r="J228" i="4"/>
  <c r="D261" i="4"/>
  <c r="D260" i="4" s="1"/>
  <c r="G265" i="4"/>
  <c r="G264" i="4" s="1"/>
  <c r="G258" i="4" s="1"/>
  <c r="G257" i="4" s="1"/>
  <c r="J274" i="4"/>
  <c r="D273" i="4"/>
  <c r="J296" i="4"/>
  <c r="J305" i="4"/>
  <c r="D61" i="4"/>
  <c r="D78" i="4"/>
  <c r="F104" i="4"/>
  <c r="F103" i="4" s="1"/>
  <c r="F102" i="4" s="1"/>
  <c r="F101" i="4" s="1"/>
  <c r="F100" i="4" s="1"/>
  <c r="J113" i="4"/>
  <c r="J141" i="4"/>
  <c r="J140" i="4" s="1"/>
  <c r="J154" i="4"/>
  <c r="J195" i="4"/>
  <c r="J203" i="4"/>
  <c r="J211" i="4"/>
  <c r="J233" i="4"/>
  <c r="J236" i="4"/>
  <c r="D235" i="4"/>
  <c r="J235" i="4" s="1"/>
  <c r="J262" i="4"/>
  <c r="J261" i="4" s="1"/>
  <c r="J260" i="4" s="1"/>
  <c r="E294" i="4"/>
  <c r="E291" i="4" s="1"/>
  <c r="E290" i="4" s="1"/>
  <c r="E289" i="4" s="1"/>
  <c r="E288" i="4" s="1"/>
  <c r="J297" i="4"/>
  <c r="D294" i="4"/>
  <c r="D291" i="4" s="1"/>
  <c r="D290" i="4" s="1"/>
  <c r="D289" i="4" s="1"/>
  <c r="D288" i="4" s="1"/>
  <c r="J135" i="4"/>
  <c r="J134" i="4" s="1"/>
  <c r="D134" i="4"/>
  <c r="D130" i="4" s="1"/>
  <c r="D120" i="4" s="1"/>
  <c r="F264" i="4"/>
  <c r="F258" i="4" s="1"/>
  <c r="F257" i="4" s="1"/>
  <c r="G130" i="4"/>
  <c r="G120" i="4" s="1"/>
  <c r="J146" i="4"/>
  <c r="F151" i="4"/>
  <c r="F150" i="4" s="1"/>
  <c r="F163" i="4"/>
  <c r="F162" i="4" s="1"/>
  <c r="F161" i="4" s="1"/>
  <c r="J170" i="4"/>
  <c r="J169" i="4" s="1"/>
  <c r="J277" i="4"/>
  <c r="J276" i="4" s="1"/>
  <c r="J295" i="4"/>
  <c r="J302" i="4"/>
  <c r="J181" i="4"/>
  <c r="J180" i="4" s="1"/>
  <c r="J179" i="4" s="1"/>
  <c r="F180" i="4"/>
  <c r="G111" i="4"/>
  <c r="H120" i="4"/>
  <c r="J137" i="4"/>
  <c r="F139" i="4"/>
  <c r="F120" i="4" s="1"/>
  <c r="G151" i="4"/>
  <c r="G150" i="4" s="1"/>
  <c r="J153" i="4"/>
  <c r="J152" i="4" s="1"/>
  <c r="J151" i="4" s="1"/>
  <c r="J150" i="4" s="1"/>
  <c r="J159" i="4"/>
  <c r="J158" i="4" s="1"/>
  <c r="J157" i="4" s="1"/>
  <c r="J182" i="4"/>
  <c r="J190" i="4"/>
  <c r="J215" i="4"/>
  <c r="J230" i="4"/>
  <c r="F229" i="4"/>
  <c r="J266" i="4"/>
  <c r="J265" i="4" s="1"/>
  <c r="E276" i="4"/>
  <c r="J286" i="4"/>
  <c r="J285" i="4" s="1"/>
  <c r="J284" i="4" s="1"/>
  <c r="J259" i="4" s="1"/>
  <c r="E285" i="4"/>
  <c r="E284" i="4" s="1"/>
  <c r="E259" i="4" s="1"/>
  <c r="E67" i="1"/>
  <c r="E109" i="1"/>
  <c r="E98" i="1" s="1"/>
  <c r="E97" i="1" s="1"/>
  <c r="J43" i="1"/>
  <c r="F40" i="1"/>
  <c r="I28" i="1"/>
  <c r="I12" i="1" s="1"/>
  <c r="I10" i="1" s="1"/>
  <c r="I9" i="1" s="1"/>
  <c r="J21" i="1"/>
  <c r="H40" i="1"/>
  <c r="H28" i="1" s="1"/>
  <c r="H12" i="1" s="1"/>
  <c r="H10" i="1" s="1"/>
  <c r="H9" i="1" s="1"/>
  <c r="H98" i="1"/>
  <c r="H97" i="1" s="1"/>
  <c r="I110" i="1"/>
  <c r="I109" i="1" s="1"/>
  <c r="F121" i="1"/>
  <c r="F13" i="1"/>
  <c r="I40" i="1"/>
  <c r="G40" i="1"/>
  <c r="G28" i="1" s="1"/>
  <c r="J42" i="1"/>
  <c r="J40" i="1" s="1"/>
  <c r="I99" i="1"/>
  <c r="J56" i="1"/>
  <c r="J66" i="1"/>
  <c r="H68" i="1"/>
  <c r="H67" i="1" s="1"/>
  <c r="H53" i="1" s="1"/>
  <c r="H51" i="1" s="1"/>
  <c r="H50" i="1" s="1"/>
  <c r="H8" i="1" s="1"/>
  <c r="H126" i="1" s="1"/>
  <c r="F111" i="1"/>
  <c r="D110" i="1"/>
  <c r="D109" i="1" s="1"/>
  <c r="D98" i="1" s="1"/>
  <c r="D97" i="1" s="1"/>
  <c r="I53" i="1"/>
  <c r="I51" i="1" s="1"/>
  <c r="D13" i="1"/>
  <c r="D12" i="1" s="1"/>
  <c r="D10" i="1" s="1"/>
  <c r="D9" i="1" s="1"/>
  <c r="J18" i="1"/>
  <c r="J13" i="1" s="1"/>
  <c r="J24" i="1"/>
  <c r="G54" i="1"/>
  <c r="G53" i="1" s="1"/>
  <c r="G51" i="1" s="1"/>
  <c r="G50" i="1" s="1"/>
  <c r="G8" i="1" s="1"/>
  <c r="G126" i="1" s="1"/>
  <c r="D54" i="1"/>
  <c r="J64" i="1"/>
  <c r="J72" i="1"/>
  <c r="F80" i="1"/>
  <c r="D79" i="1"/>
  <c r="D67" i="1" s="1"/>
  <c r="J85" i="1"/>
  <c r="J94" i="1"/>
  <c r="J29" i="1"/>
  <c r="J69" i="1"/>
  <c r="F68" i="1"/>
  <c r="G13" i="1"/>
  <c r="J26" i="1"/>
  <c r="E29" i="1"/>
  <c r="J45" i="1"/>
  <c r="F55" i="1"/>
  <c r="J62" i="1"/>
  <c r="E54" i="1"/>
  <c r="E53" i="1" s="1"/>
  <c r="E51" i="1" s="1"/>
  <c r="J70" i="1"/>
  <c r="E79" i="1"/>
  <c r="H109" i="1"/>
  <c r="J120" i="1"/>
  <c r="F100" i="1"/>
  <c r="H68" i="2"/>
  <c r="H67" i="2" s="1"/>
  <c r="E23" i="2"/>
  <c r="F14" i="2"/>
  <c r="F7" i="2" s="1"/>
  <c r="F6" i="2" s="1"/>
  <c r="F5" i="2" s="1"/>
  <c r="H15" i="2"/>
  <c r="H14" i="2" s="1"/>
  <c r="D57" i="2"/>
  <c r="F73" i="2"/>
  <c r="F72" i="2" s="1"/>
  <c r="H98" i="2"/>
  <c r="D92" i="2"/>
  <c r="D91" i="2" s="1"/>
  <c r="H335" i="2"/>
  <c r="D332" i="2"/>
  <c r="D331" i="2" s="1"/>
  <c r="G25" i="2"/>
  <c r="G24" i="2" s="1"/>
  <c r="G23" i="2" s="1"/>
  <c r="H38" i="2"/>
  <c r="H37" i="2" s="1"/>
  <c r="H36" i="2" s="1"/>
  <c r="D37" i="2"/>
  <c r="D36" i="2" s="1"/>
  <c r="F68" i="2"/>
  <c r="F67" i="2" s="1"/>
  <c r="H69" i="2"/>
  <c r="F32" i="2"/>
  <c r="F31" i="2" s="1"/>
  <c r="H34" i="2"/>
  <c r="E37" i="2"/>
  <c r="E36" i="2" s="1"/>
  <c r="F65" i="2"/>
  <c r="F64" i="2" s="1"/>
  <c r="F57" i="2" s="1"/>
  <c r="H66" i="2"/>
  <c r="E67" i="2"/>
  <c r="E57" i="2" s="1"/>
  <c r="H94" i="2"/>
  <c r="E92" i="2"/>
  <c r="E91" i="2" s="1"/>
  <c r="G103" i="2"/>
  <c r="G102" i="2" s="1"/>
  <c r="H104" i="2"/>
  <c r="H103" i="2" s="1"/>
  <c r="H102" i="2" s="1"/>
  <c r="H162" i="2"/>
  <c r="H161" i="2" s="1"/>
  <c r="H160" i="2" s="1"/>
  <c r="E7" i="2"/>
  <c r="E6" i="2" s="1"/>
  <c r="E5" i="2" s="1"/>
  <c r="F25" i="2"/>
  <c r="F24" i="2" s="1"/>
  <c r="H26" i="2"/>
  <c r="H29" i="2"/>
  <c r="H28" i="2" s="1"/>
  <c r="H27" i="2" s="1"/>
  <c r="H46" i="2"/>
  <c r="H45" i="2" s="1"/>
  <c r="H44" i="2" s="1"/>
  <c r="H74" i="2"/>
  <c r="H73" i="2" s="1"/>
  <c r="H72" i="2" s="1"/>
  <c r="D73" i="2"/>
  <c r="D72" i="2" s="1"/>
  <c r="H41" i="2"/>
  <c r="H43" i="2"/>
  <c r="F41" i="2"/>
  <c r="H56" i="2"/>
  <c r="H55" i="2" s="1"/>
  <c r="H54" i="2" s="1"/>
  <c r="D55" i="2"/>
  <c r="D54" i="2" s="1"/>
  <c r="D23" i="2" s="1"/>
  <c r="H62" i="2"/>
  <c r="H61" i="2" s="1"/>
  <c r="D61" i="2"/>
  <c r="H90" i="2"/>
  <c r="H89" i="2" s="1"/>
  <c r="H88" i="2" s="1"/>
  <c r="E89" i="2"/>
  <c r="E88" i="2" s="1"/>
  <c r="E71" i="2" s="1"/>
  <c r="G92" i="2"/>
  <c r="G91" i="2" s="1"/>
  <c r="G71" i="2" s="1"/>
  <c r="H93" i="2"/>
  <c r="F92" i="2"/>
  <c r="F91" i="2" s="1"/>
  <c r="H140" i="2"/>
  <c r="D127" i="2"/>
  <c r="D126" i="2" s="1"/>
  <c r="H155" i="2"/>
  <c r="H154" i="2" s="1"/>
  <c r="H145" i="2" s="1"/>
  <c r="H144" i="2" s="1"/>
  <c r="D154" i="2"/>
  <c r="D145" i="2" s="1"/>
  <c r="D144" i="2" s="1"/>
  <c r="H9" i="2"/>
  <c r="H8" i="2" s="1"/>
  <c r="D8" i="2"/>
  <c r="D7" i="2" s="1"/>
  <c r="D6" i="2" s="1"/>
  <c r="D5" i="2" s="1"/>
  <c r="E14" i="2"/>
  <c r="H19" i="2"/>
  <c r="F28" i="2"/>
  <c r="F27" i="2" s="1"/>
  <c r="H32" i="2"/>
  <c r="H31" i="2" s="1"/>
  <c r="D45" i="2"/>
  <c r="D44" i="2" s="1"/>
  <c r="F45" i="2"/>
  <c r="F44" i="2" s="1"/>
  <c r="H47" i="2"/>
  <c r="G57" i="2"/>
  <c r="H101" i="2"/>
  <c r="H238" i="2"/>
  <c r="H237" i="2" s="1"/>
  <c r="H236" i="2" s="1"/>
  <c r="D237" i="2"/>
  <c r="D236" i="2" s="1"/>
  <c r="F251" i="2"/>
  <c r="F240" i="2" s="1"/>
  <c r="H260" i="2"/>
  <c r="H389" i="2"/>
  <c r="H388" i="2" s="1"/>
  <c r="D388" i="2"/>
  <c r="G386" i="2"/>
  <c r="G387" i="2"/>
  <c r="G385" i="2" s="1"/>
  <c r="G384" i="2" s="1"/>
  <c r="H399" i="2"/>
  <c r="D398" i="2"/>
  <c r="D397" i="2" s="1"/>
  <c r="H205" i="2"/>
  <c r="D204" i="2"/>
  <c r="H245" i="2"/>
  <c r="F387" i="2"/>
  <c r="F385" i="2" s="1"/>
  <c r="F384" i="2" s="1"/>
  <c r="F386" i="2"/>
  <c r="H63" i="2"/>
  <c r="H84" i="2"/>
  <c r="H81" i="2" s="1"/>
  <c r="H80" i="2" s="1"/>
  <c r="H122" i="2"/>
  <c r="H128" i="2"/>
  <c r="H127" i="2" s="1"/>
  <c r="H126" i="2" s="1"/>
  <c r="D161" i="2"/>
  <c r="E172" i="2"/>
  <c r="H183" i="2"/>
  <c r="H182" i="2" s="1"/>
  <c r="H181" i="2" s="1"/>
  <c r="D182" i="2"/>
  <c r="D181" i="2" s="1"/>
  <c r="D172" i="2" s="1"/>
  <c r="F189" i="2"/>
  <c r="E227" i="2"/>
  <c r="E225" i="2" s="1"/>
  <c r="E226" i="2"/>
  <c r="E362" i="2"/>
  <c r="E361" i="2" s="1"/>
  <c r="E357" i="2" s="1"/>
  <c r="H363" i="2"/>
  <c r="H362" i="2" s="1"/>
  <c r="H361" i="2" s="1"/>
  <c r="H357" i="2" s="1"/>
  <c r="H189" i="2"/>
  <c r="E223" i="2"/>
  <c r="H224" i="2"/>
  <c r="H223" i="2" s="1"/>
  <c r="H243" i="2"/>
  <c r="H242" i="2" s="1"/>
  <c r="H241" i="2" s="1"/>
  <c r="G332" i="2"/>
  <c r="G331" i="2" s="1"/>
  <c r="H333" i="2"/>
  <c r="H332" i="2" s="1"/>
  <c r="H331" i="2" s="1"/>
  <c r="H79" i="2"/>
  <c r="H78" i="2" s="1"/>
  <c r="H77" i="2" s="1"/>
  <c r="D78" i="2"/>
  <c r="D77" i="2" s="1"/>
  <c r="H120" i="2"/>
  <c r="H119" i="2" s="1"/>
  <c r="H118" i="2" s="1"/>
  <c r="D119" i="2"/>
  <c r="D118" i="2" s="1"/>
  <c r="E127" i="2"/>
  <c r="E126" i="2" s="1"/>
  <c r="G161" i="2"/>
  <c r="G160" i="2" s="1"/>
  <c r="F162" i="2"/>
  <c r="F161" i="2" s="1"/>
  <c r="F160" i="2" s="1"/>
  <c r="H164" i="2"/>
  <c r="H166" i="2"/>
  <c r="H165" i="2" s="1"/>
  <c r="H177" i="2"/>
  <c r="H174" i="2" s="1"/>
  <c r="H173" i="2" s="1"/>
  <c r="H172" i="2" s="1"/>
  <c r="D179" i="2"/>
  <c r="D178" i="2" s="1"/>
  <c r="H180" i="2"/>
  <c r="H179" i="2" s="1"/>
  <c r="H178" i="2" s="1"/>
  <c r="G204" i="2"/>
  <c r="E204" i="2"/>
  <c r="H211" i="2"/>
  <c r="H210" i="2" s="1"/>
  <c r="D81" i="2"/>
  <c r="D80" i="2" s="1"/>
  <c r="H111" i="2"/>
  <c r="H110" i="2" s="1"/>
  <c r="H109" i="2" s="1"/>
  <c r="F127" i="2"/>
  <c r="F126" i="2" s="1"/>
  <c r="H193" i="2"/>
  <c r="G188" i="2"/>
  <c r="G187" i="2" s="1"/>
  <c r="G186" i="2" s="1"/>
  <c r="G185" i="2" s="1"/>
  <c r="G184" i="2" s="1"/>
  <c r="G227" i="2"/>
  <c r="G225" i="2" s="1"/>
  <c r="G226" i="2"/>
  <c r="H324" i="2"/>
  <c r="D323" i="2"/>
  <c r="D322" i="2" s="1"/>
  <c r="D168" i="2"/>
  <c r="D167" i="2" s="1"/>
  <c r="H207" i="2"/>
  <c r="D231" i="2"/>
  <c r="H233" i="2"/>
  <c r="H232" i="2" s="1"/>
  <c r="H249" i="2"/>
  <c r="H248" i="2" s="1"/>
  <c r="H247" i="2" s="1"/>
  <c r="D248" i="2"/>
  <c r="D247" i="2" s="1"/>
  <c r="G253" i="2"/>
  <c r="G252" i="2" s="1"/>
  <c r="H288" i="2"/>
  <c r="D287" i="2"/>
  <c r="D286" i="2" s="1"/>
  <c r="H312" i="2"/>
  <c r="G317" i="2"/>
  <c r="G316" i="2" s="1"/>
  <c r="H320" i="2"/>
  <c r="E328" i="2"/>
  <c r="E327" i="2" s="1"/>
  <c r="F332" i="2"/>
  <c r="F331" i="2" s="1"/>
  <c r="H351" i="2"/>
  <c r="G368" i="2"/>
  <c r="G367" i="2" s="1"/>
  <c r="G366" i="2" s="1"/>
  <c r="G365" i="2" s="1"/>
  <c r="H371" i="2"/>
  <c r="E388" i="2"/>
  <c r="E398" i="2"/>
  <c r="E397" i="2" s="1"/>
  <c r="D189" i="2"/>
  <c r="H202" i="2"/>
  <c r="F226" i="2"/>
  <c r="F219" i="2" s="1"/>
  <c r="H259" i="2"/>
  <c r="H270" i="2"/>
  <c r="D269" i="2"/>
  <c r="D268" i="2" s="1"/>
  <c r="H291" i="2"/>
  <c r="H295" i="2"/>
  <c r="H302" i="2"/>
  <c r="H330" i="2"/>
  <c r="G347" i="2"/>
  <c r="G346" i="2" s="1"/>
  <c r="H350" i="2"/>
  <c r="E394" i="2"/>
  <c r="E393" i="2" s="1"/>
  <c r="H395" i="2"/>
  <c r="H396" i="2"/>
  <c r="D394" i="2"/>
  <c r="D393" i="2" s="1"/>
  <c r="H199" i="2"/>
  <c r="H229" i="2"/>
  <c r="H228" i="2" s="1"/>
  <c r="D228" i="2"/>
  <c r="H262" i="2"/>
  <c r="H267" i="2"/>
  <c r="H266" i="2" s="1"/>
  <c r="H265" i="2" s="1"/>
  <c r="D266" i="2"/>
  <c r="D265" i="2" s="1"/>
  <c r="H280" i="2"/>
  <c r="H279" i="2" s="1"/>
  <c r="H278" i="2" s="1"/>
  <c r="D279" i="2"/>
  <c r="D278" i="2" s="1"/>
  <c r="H326" i="2"/>
  <c r="H345" i="2"/>
  <c r="H344" i="2" s="1"/>
  <c r="H343" i="2" s="1"/>
  <c r="H364" i="2"/>
  <c r="H391" i="2"/>
  <c r="H401" i="2"/>
  <c r="H196" i="2"/>
  <c r="H195" i="2" s="1"/>
  <c r="D210" i="2"/>
  <c r="H221" i="2"/>
  <c r="H220" i="2" s="1"/>
  <c r="D243" i="2"/>
  <c r="D242" i="2" s="1"/>
  <c r="D241" i="2" s="1"/>
  <c r="H254" i="2"/>
  <c r="H253" i="2" s="1"/>
  <c r="H252" i="2" s="1"/>
  <c r="H273" i="2"/>
  <c r="G287" i="2"/>
  <c r="G286" i="2" s="1"/>
  <c r="H297" i="2"/>
  <c r="H310" i="2"/>
  <c r="H309" i="2" s="1"/>
  <c r="H308" i="2" s="1"/>
  <c r="D309" i="2"/>
  <c r="D308" i="2" s="1"/>
  <c r="H318" i="2"/>
  <c r="H317" i="2" s="1"/>
  <c r="H316" i="2" s="1"/>
  <c r="D317" i="2"/>
  <c r="D316" i="2" s="1"/>
  <c r="H329" i="2"/>
  <c r="H328" i="2" s="1"/>
  <c r="H327" i="2" s="1"/>
  <c r="E332" i="2"/>
  <c r="E331" i="2" s="1"/>
  <c r="H369" i="2"/>
  <c r="D368" i="2"/>
  <c r="D367" i="2" s="1"/>
  <c r="D366" i="2" s="1"/>
  <c r="D365" i="2" s="1"/>
  <c r="E195" i="2"/>
  <c r="E188" i="2" s="1"/>
  <c r="E187" i="2" s="1"/>
  <c r="E186" i="2" s="1"/>
  <c r="E185" i="2" s="1"/>
  <c r="E184" i="2" s="1"/>
  <c r="H208" i="2"/>
  <c r="G243" i="2"/>
  <c r="G242" i="2" s="1"/>
  <c r="G241" i="2" s="1"/>
  <c r="E253" i="2"/>
  <c r="E252" i="2" s="1"/>
  <c r="H257" i="2"/>
  <c r="G260" i="2"/>
  <c r="G269" i="2"/>
  <c r="G268" i="2" s="1"/>
  <c r="H277" i="2"/>
  <c r="H275" i="2" s="1"/>
  <c r="H274" i="2" s="1"/>
  <c r="H290" i="2"/>
  <c r="H315" i="2"/>
  <c r="H314" i="2" s="1"/>
  <c r="H313" i="2" s="1"/>
  <c r="D314" i="2"/>
  <c r="D313" i="2" s="1"/>
  <c r="H334" i="2"/>
  <c r="H348" i="2"/>
  <c r="D347" i="2"/>
  <c r="D346" i="2" s="1"/>
  <c r="H353" i="2"/>
  <c r="D253" i="2"/>
  <c r="D252" i="2" s="1"/>
  <c r="C262" i="2"/>
  <c r="J59" i="4" l="1"/>
  <c r="J8" i="4"/>
  <c r="I257" i="4"/>
  <c r="I117" i="4"/>
  <c r="I116" i="4" s="1"/>
  <c r="I99" i="4" s="1"/>
  <c r="D119" i="4"/>
  <c r="D117" i="4"/>
  <c r="E27" i="4"/>
  <c r="E26" i="4" s="1"/>
  <c r="E7" i="4"/>
  <c r="F119" i="4"/>
  <c r="F117" i="4"/>
  <c r="G117" i="4"/>
  <c r="G116" i="4" s="1"/>
  <c r="G119" i="4"/>
  <c r="E257" i="4"/>
  <c r="E117" i="4"/>
  <c r="J178" i="4"/>
  <c r="J118" i="4"/>
  <c r="J307" i="4" s="1"/>
  <c r="D60" i="4"/>
  <c r="F8" i="4"/>
  <c r="F59" i="4"/>
  <c r="F7" i="4"/>
  <c r="H117" i="4"/>
  <c r="H116" i="4" s="1"/>
  <c r="H99" i="4" s="1"/>
  <c r="H119" i="4"/>
  <c r="I26" i="4"/>
  <c r="J34" i="4"/>
  <c r="J28" i="4" s="1"/>
  <c r="J47" i="4"/>
  <c r="J103" i="4"/>
  <c r="J102" i="4" s="1"/>
  <c r="J101" i="4" s="1"/>
  <c r="J100" i="4" s="1"/>
  <c r="E59" i="4"/>
  <c r="E8" i="4"/>
  <c r="G28" i="4"/>
  <c r="J143" i="4"/>
  <c r="D264" i="4"/>
  <c r="G34" i="4"/>
  <c r="J270" i="4"/>
  <c r="J264" i="4" s="1"/>
  <c r="J258" i="4" s="1"/>
  <c r="J257" i="4" s="1"/>
  <c r="J93" i="4"/>
  <c r="J92" i="4"/>
  <c r="J88" i="4"/>
  <c r="J120" i="4"/>
  <c r="D258" i="4"/>
  <c r="D257" i="4" s="1"/>
  <c r="F26" i="4"/>
  <c r="J294" i="4"/>
  <c r="J291" i="4" s="1"/>
  <c r="J290" i="4" s="1"/>
  <c r="J289" i="4" s="1"/>
  <c r="J288" i="4" s="1"/>
  <c r="J139" i="4"/>
  <c r="J10" i="4"/>
  <c r="J9" i="4" s="1"/>
  <c r="D179" i="4"/>
  <c r="I7" i="4"/>
  <c r="F179" i="4"/>
  <c r="J273" i="4"/>
  <c r="G118" i="4"/>
  <c r="G307" i="4" s="1"/>
  <c r="G178" i="4"/>
  <c r="E118" i="4"/>
  <c r="E307" i="4" s="1"/>
  <c r="E178" i="4"/>
  <c r="G99" i="4"/>
  <c r="D7" i="4"/>
  <c r="H306" i="4"/>
  <c r="H308" i="4" s="1"/>
  <c r="H6" i="4"/>
  <c r="J12" i="1"/>
  <c r="E50" i="1"/>
  <c r="E8" i="1" s="1"/>
  <c r="E126" i="1" s="1"/>
  <c r="G12" i="1"/>
  <c r="G10" i="1" s="1"/>
  <c r="G9" i="1" s="1"/>
  <c r="F54" i="1"/>
  <c r="J55" i="1"/>
  <c r="J54" i="1" s="1"/>
  <c r="J68" i="1"/>
  <c r="J67" i="1" s="1"/>
  <c r="F79" i="1"/>
  <c r="F67" i="1" s="1"/>
  <c r="J80" i="1"/>
  <c r="J79" i="1" s="1"/>
  <c r="J28" i="1"/>
  <c r="F29" i="1"/>
  <c r="F28" i="1" s="1"/>
  <c r="E12" i="1"/>
  <c r="E28" i="1"/>
  <c r="I98" i="1"/>
  <c r="I97" i="1" s="1"/>
  <c r="I50" i="1" s="1"/>
  <c r="I8" i="1" s="1"/>
  <c r="I126" i="1" s="1"/>
  <c r="J121" i="1"/>
  <c r="J119" i="1" s="1"/>
  <c r="F119" i="1"/>
  <c r="D53" i="1"/>
  <c r="D51" i="1" s="1"/>
  <c r="F110" i="1"/>
  <c r="F109" i="1" s="1"/>
  <c r="J111" i="1"/>
  <c r="J110" i="1" s="1"/>
  <c r="F99" i="1"/>
  <c r="J100" i="1"/>
  <c r="J99" i="1" s="1"/>
  <c r="H347" i="2"/>
  <c r="H346" i="2" s="1"/>
  <c r="H269" i="2"/>
  <c r="H268" i="2" s="1"/>
  <c r="D160" i="2"/>
  <c r="D240" i="2"/>
  <c r="H65" i="2"/>
  <c r="H64" i="2" s="1"/>
  <c r="H57" i="2" s="1"/>
  <c r="H398" i="2"/>
  <c r="H397" i="2" s="1"/>
  <c r="E387" i="2"/>
  <c r="E385" i="2" s="1"/>
  <c r="E384" i="2" s="1"/>
  <c r="E386" i="2"/>
  <c r="G251" i="2"/>
  <c r="H368" i="2"/>
  <c r="H367" i="2" s="1"/>
  <c r="H366" i="2" s="1"/>
  <c r="H365" i="2" s="1"/>
  <c r="H394" i="2"/>
  <c r="H393" i="2" s="1"/>
  <c r="H219" i="2"/>
  <c r="F218" i="2"/>
  <c r="H323" i="2"/>
  <c r="H322" i="2" s="1"/>
  <c r="H251" i="2" s="1"/>
  <c r="H240" i="2" s="1"/>
  <c r="D387" i="2"/>
  <c r="D385" i="2" s="1"/>
  <c r="D384" i="2" s="1"/>
  <c r="D386" i="2"/>
  <c r="H25" i="2"/>
  <c r="H24" i="2" s="1"/>
  <c r="H23" i="2" s="1"/>
  <c r="H231" i="2"/>
  <c r="H204" i="2"/>
  <c r="H387" i="2"/>
  <c r="H385" i="2" s="1"/>
  <c r="H384" i="2" s="1"/>
  <c r="F23" i="2"/>
  <c r="F71" i="2"/>
  <c r="D251" i="2"/>
  <c r="E251" i="2"/>
  <c r="E240" i="2" s="1"/>
  <c r="D227" i="2"/>
  <c r="D225" i="2" s="1"/>
  <c r="D226" i="2"/>
  <c r="G240" i="2"/>
  <c r="H226" i="2"/>
  <c r="H227" i="2"/>
  <c r="H225" i="2" s="1"/>
  <c r="D188" i="2"/>
  <c r="D187" i="2" s="1"/>
  <c r="D186" i="2" s="1"/>
  <c r="D185" i="2" s="1"/>
  <c r="H287" i="2"/>
  <c r="H286" i="2" s="1"/>
  <c r="H7" i="2"/>
  <c r="H6" i="2" s="1"/>
  <c r="H5" i="2" s="1"/>
  <c r="H92" i="2"/>
  <c r="H91" i="2" s="1"/>
  <c r="H71" i="2" s="1"/>
  <c r="D71" i="2"/>
  <c r="D22" i="2" s="1"/>
  <c r="G22" i="2"/>
  <c r="E22" i="2"/>
  <c r="E409" i="2" s="1"/>
  <c r="J27" i="4" l="1"/>
  <c r="J7" i="4"/>
  <c r="G27" i="4"/>
  <c r="G26" i="4" s="1"/>
  <c r="G7" i="4"/>
  <c r="D306" i="4"/>
  <c r="I306" i="4"/>
  <c r="I308" i="4" s="1"/>
  <c r="I6" i="4"/>
  <c r="D59" i="4"/>
  <c r="D26" i="4" s="1"/>
  <c r="D8" i="4"/>
  <c r="D6" i="4" s="1"/>
  <c r="D116" i="4"/>
  <c r="D99" i="4" s="1"/>
  <c r="D118" i="4"/>
  <c r="D178" i="4"/>
  <c r="F116" i="4"/>
  <c r="F99" i="4" s="1"/>
  <c r="J119" i="4"/>
  <c r="J117" i="4"/>
  <c r="J116" i="4" s="1"/>
  <c r="J99" i="4" s="1"/>
  <c r="F6" i="4"/>
  <c r="F306" i="4"/>
  <c r="F118" i="4"/>
  <c r="F307" i="4" s="1"/>
  <c r="F178" i="4"/>
  <c r="J87" i="4"/>
  <c r="E116" i="4"/>
  <c r="E99" i="4" s="1"/>
  <c r="E306" i="4"/>
  <c r="E308" i="4" s="1"/>
  <c r="H309" i="4" s="1"/>
  <c r="E6" i="4"/>
  <c r="F51" i="1"/>
  <c r="D50" i="1"/>
  <c r="E9" i="1"/>
  <c r="F9" i="1" s="1"/>
  <c r="E10" i="1"/>
  <c r="F10" i="1" s="1"/>
  <c r="F12" i="1"/>
  <c r="J9" i="1"/>
  <c r="J10" i="1"/>
  <c r="J53" i="1"/>
  <c r="J51" i="1" s="1"/>
  <c r="F53" i="1"/>
  <c r="F98" i="1"/>
  <c r="F97" i="1" s="1"/>
  <c r="J109" i="1"/>
  <c r="J98" i="1" s="1"/>
  <c r="J97" i="1" s="1"/>
  <c r="F216" i="2"/>
  <c r="H218" i="2"/>
  <c r="H22" i="2"/>
  <c r="H386" i="2"/>
  <c r="F22" i="2"/>
  <c r="G409" i="2"/>
  <c r="D184" i="2"/>
  <c r="D409" i="2" s="1"/>
  <c r="E410" i="2" s="1"/>
  <c r="G306" i="4" l="1"/>
  <c r="G308" i="4" s="1"/>
  <c r="G6" i="4"/>
  <c r="F308" i="4"/>
  <c r="I309" i="4"/>
  <c r="J306" i="4"/>
  <c r="J308" i="4" s="1"/>
  <c r="J6" i="4"/>
  <c r="D307" i="4"/>
  <c r="D308" i="4" s="1"/>
  <c r="E309" i="4" s="1"/>
  <c r="J26" i="4"/>
  <c r="J50" i="1"/>
  <c r="J8" i="1" s="1"/>
  <c r="J126" i="1" s="1"/>
  <c r="F50" i="1"/>
  <c r="F8" i="1" s="1"/>
  <c r="F126" i="1" s="1"/>
  <c r="I127" i="1" s="1"/>
  <c r="D8" i="1"/>
  <c r="D126" i="1" s="1"/>
  <c r="F215" i="2"/>
  <c r="H216" i="2"/>
  <c r="G410" i="2"/>
  <c r="F309" i="4" l="1"/>
  <c r="D309" i="4" s="1"/>
  <c r="J309" i="4"/>
  <c r="G309" i="4"/>
  <c r="F127" i="1"/>
  <c r="J127" i="1"/>
  <c r="H215" i="2"/>
  <c r="F214" i="2"/>
  <c r="M34" i="1"/>
  <c r="T33" i="1"/>
  <c r="O33" i="1"/>
  <c r="H214" i="2" l="1"/>
  <c r="H188" i="2" s="1"/>
  <c r="H187" i="2" s="1"/>
  <c r="H186" i="2" s="1"/>
  <c r="H185" i="2" s="1"/>
  <c r="H184" i="2" s="1"/>
  <c r="H409" i="2" s="1"/>
  <c r="H410" i="2" s="1"/>
  <c r="D410" i="2" s="1"/>
  <c r="F188" i="2"/>
  <c r="F187" i="2" s="1"/>
  <c r="F186" i="2" s="1"/>
  <c r="F185" i="2" s="1"/>
  <c r="F184" i="2" s="1"/>
  <c r="F409" i="2" s="1"/>
  <c r="N33" i="1"/>
  <c r="U33" i="1"/>
  <c r="V33" i="1" s="1"/>
  <c r="P33" i="1"/>
  <c r="M33" i="1"/>
  <c r="Q33" i="1" l="1"/>
  <c r="U12" i="1"/>
  <c r="T12" i="1"/>
  <c r="V12" i="1" l="1"/>
  <c r="I168" i="2" l="1"/>
  <c r="I167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Teacher</author>
  </authors>
  <commentList>
    <comment ref="A78" authorId="0" shapeId="0" xr:uid="{3A4EC4AB-6604-4496-ACC2-9D8B2CC1E00C}">
      <text>
        <r>
          <rPr>
            <b/>
            <sz val="9"/>
            <color indexed="81"/>
            <rFont val="Tahoma"/>
            <family val="2"/>
          </rPr>
          <t>Teacher: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81" authorId="0" shapeId="0" xr:uid="{06E1B269-93B8-4812-A2E2-FDBFCDFEE5B6}">
      <text>
        <r>
          <rPr>
            <b/>
            <sz val="9"/>
            <color indexed="81"/>
            <rFont val="Tahoma"/>
            <family val="2"/>
          </rPr>
          <t>Teacher: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84" authorId="0" shapeId="0" xr:uid="{D453C4AC-8110-45FC-AFD5-471DBF9A5174}">
      <text>
        <r>
          <rPr>
            <b/>
            <sz val="9"/>
            <color indexed="81"/>
            <rFont val="Tahoma"/>
            <family val="2"/>
          </rPr>
          <t>Teacher: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<sst xmlns="http://schemas.openxmlformats.org/spreadsheetml/2006/main" count="496" uniqueCount="233">
  <si>
    <t>กลุ่มบริหารงานการเงินและสินทรัพย์  สำนักงานเขตพื้นที่การศึกษาประถมศึกษาปทุมธานี เขต 2</t>
  </si>
  <si>
    <t xml:space="preserve">ที่ </t>
  </si>
  <si>
    <t>รวมเงินงวด</t>
  </si>
  <si>
    <t>ผูกพัน</t>
  </si>
  <si>
    <t>เบิก</t>
  </si>
  <si>
    <t>คงเหลือ</t>
  </si>
  <si>
    <t>ผู้รับผิดชอบ</t>
  </si>
  <si>
    <t>(1)</t>
  </si>
  <si>
    <t>(2)</t>
  </si>
  <si>
    <t>(1)+(2)=3</t>
  </si>
  <si>
    <t>(4)</t>
  </si>
  <si>
    <t>(5)</t>
  </si>
  <si>
    <t>กลุ่มส่งเสริมการจัดการศึกษา</t>
  </si>
  <si>
    <t>กลุ่มนิเทศติดตามและประเมินผลฯ</t>
  </si>
  <si>
    <t>กลุ่มบริหารงานการเงินและสินทรัพย์</t>
  </si>
  <si>
    <t>กลุ่มนโยบายและแผน</t>
  </si>
  <si>
    <t>กลุ่มอำนวยการ</t>
  </si>
  <si>
    <t>กลุ่มบริหารงานบุคคล</t>
  </si>
  <si>
    <t>รวมทั้งสิ้น</t>
  </si>
  <si>
    <t>คิดเป็นร้อยละ</t>
  </si>
  <si>
    <t>ลงชื่อ</t>
  </si>
  <si>
    <t xml:space="preserve">              (นางพัชรี  เรืองรุ่ง)</t>
  </si>
  <si>
    <t>เงินงวด</t>
  </si>
  <si>
    <t>ที่</t>
  </si>
  <si>
    <t>รายการ</t>
  </si>
  <si>
    <t>เบิกจ่าย</t>
  </si>
  <si>
    <t>รหัสงบประมาณ</t>
  </si>
  <si>
    <t>งบบริหารสำนักงาน</t>
  </si>
  <si>
    <t>หนังสือแจ้งโอน</t>
  </si>
  <si>
    <t>(6)</t>
  </si>
  <si>
    <t>(3)-(4)-(6)=7</t>
  </si>
  <si>
    <t>2.1.1</t>
  </si>
  <si>
    <t>2.1.2</t>
  </si>
  <si>
    <t>2.1.3</t>
  </si>
  <si>
    <t>2.1.4</t>
  </si>
  <si>
    <t>2.1.5</t>
  </si>
  <si>
    <t>2.1.6</t>
  </si>
  <si>
    <t>รหัสงบประมาณ/หนังสือแจ้งโอน</t>
  </si>
  <si>
    <t>กันเงินไว้เบิก</t>
  </si>
  <si>
    <t>1.1.1</t>
  </si>
  <si>
    <t>งบพัฒนาเพื่อพัฒนาคุณภาพการศึกษา</t>
  </si>
  <si>
    <t>เพิ่ม</t>
  </si>
  <si>
    <t>กันไว้เบิก</t>
  </si>
  <si>
    <t>แหล่งของเงิน</t>
  </si>
  <si>
    <t>ผู้อำนวยการสำนักงานเขตพื้นที่การศึกษาประถมศึกษาปทุมธานี เขต 2</t>
  </si>
  <si>
    <t>ร.ร.ชุมชนบึงบา</t>
  </si>
  <si>
    <t>2.2.1</t>
  </si>
  <si>
    <t>2.2.2</t>
  </si>
  <si>
    <t>2.2.3</t>
  </si>
  <si>
    <t>(นางพัชรี  เรืองรุ่ง)</t>
  </si>
  <si>
    <t>กลุ่มนิเทศติดตามและประเมินผลการจัดการศึกษา</t>
  </si>
  <si>
    <t xml:space="preserve">โครงการเสริมสร้างศักยภาพทรัพยากรมนุษย์ในศตวรรษที่ 21  </t>
  </si>
  <si>
    <t>รองผู้อำนวยการสำนักงานเขตพื้นที่การศึกษา รักษาราชการแทน</t>
  </si>
  <si>
    <t xml:space="preserve"> ผู้อำนวยการสำนักงานเขตพื้นที่การศึกษาประถมศึกษาปทุมธานี เขต 2</t>
  </si>
  <si>
    <t>(นายวิรุฬห์  แสงงาม)</t>
  </si>
  <si>
    <t>นักวิชาการเงินและบัญชีชำนาญการพิเศษ</t>
  </si>
  <si>
    <t>กลุ่มส่งเสริมการจัดการศึกษา/จัดสรรให้ 21 ร.ร.</t>
  </si>
  <si>
    <t>2.2.4</t>
  </si>
  <si>
    <t>2.2.5</t>
  </si>
  <si>
    <t>2.2.6</t>
  </si>
  <si>
    <t>2.4.1</t>
  </si>
  <si>
    <t>ตรวจสอบแล้วถูกต้อง</t>
  </si>
  <si>
    <t xml:space="preserve">ค่าสาธารณูปโภค </t>
  </si>
  <si>
    <t>3.2.1</t>
  </si>
  <si>
    <t>5.2</t>
  </si>
  <si>
    <t>5.2.1</t>
  </si>
  <si>
    <t>2.5.1</t>
  </si>
  <si>
    <t xml:space="preserve">กลุ่มนิเทศติดตามและประเมินผล/วัดเขียนเขต </t>
  </si>
  <si>
    <t xml:space="preserve">กลุ่มนิเทศติดตามและประเมินผลการจัดการศึกษา </t>
  </si>
  <si>
    <t>กลุ่มนิเทศติดตามและประเมินผลการจัดการศึกษา /จัดสรรให้โรงเรียน</t>
  </si>
  <si>
    <t>2.2.7</t>
  </si>
  <si>
    <t>2.2.8</t>
  </si>
  <si>
    <t>2.2.9</t>
  </si>
  <si>
    <t>ระบบ NEW GFMIS</t>
  </si>
  <si>
    <t>(นายคำโพธิ์  บุญสิงห์)</t>
  </si>
  <si>
    <t>โรงเรียนเจริญดีวิทยา</t>
  </si>
  <si>
    <t xml:space="preserve">กลุ่มนิเทศติดตามและประเมินผลการจัดการศึกษา       </t>
  </si>
  <si>
    <t xml:space="preserve">นางสาวเหมือนฝัน  จันทร์ประสิทธิ์ </t>
  </si>
  <si>
    <t>ตรวจแล้วถูกต้อง</t>
  </si>
  <si>
    <t>ส่งเสริม/นิเทศ/ร่วมใจประสิทธิ์/ร่วมจิตประสาท/รวมราษฎร์สามัคคี/รเจริญดีวิทยา</t>
  </si>
  <si>
    <t xml:space="preserve">โรงเรียนชุมชนประชาธิปัตย์วิทยาคาร </t>
  </si>
  <si>
    <t>กลุ่ม ICT</t>
  </si>
  <si>
    <t>ก</t>
  </si>
  <si>
    <t>1)</t>
  </si>
  <si>
    <t>2)</t>
  </si>
  <si>
    <t>3)</t>
  </si>
  <si>
    <t>ข</t>
  </si>
  <si>
    <t xml:space="preserve">  ค่าที่ดินและสิ่งก่อสร้าง 6611320</t>
  </si>
  <si>
    <t>1.1.2</t>
  </si>
  <si>
    <t>โรงเรียนวัดสอนดีศรีเจริญ</t>
  </si>
  <si>
    <t>กลุ่มนิเทศติดตามและประเมินผลการจัดการศึกษา สุวรรณศรี</t>
  </si>
  <si>
    <t>กลุ่มนิเทศติดตามและประเมินผลการจัดการศึกษา เศรษฐพล</t>
  </si>
  <si>
    <t>กลุ่มส่งเสริมการจัดการศึกษา/วัดโปรยฝน</t>
  </si>
  <si>
    <t>กลุ่มนิเทศติดตามและประเมินผล วัดเขียนเขต</t>
  </si>
  <si>
    <t>ร.ร.วัดเขียนเขต</t>
  </si>
  <si>
    <t>ร.ร.</t>
  </si>
  <si>
    <t>ร.ร.วัดลาดสนุ่น</t>
  </si>
  <si>
    <t>บุคคล</t>
  </si>
  <si>
    <t>กลุ่มนืเทศติดตามและประเมินผลการจัดการศึกษา</t>
  </si>
  <si>
    <t>กลุ่มนิเทศติดตามและประเมินผลการจัดการศึกษา ดำเนินการเอง</t>
  </si>
  <si>
    <t>กลุ่มบริหารงานการเงินและสินทรัพย์/ร่วมจิตประสาทแจ้งไม่เบิก</t>
  </si>
  <si>
    <t>ร่วมจิตประสาท</t>
  </si>
  <si>
    <t>นางสายชล จั่นทองคำ</t>
  </si>
  <si>
    <t>ร.ร.วัดเขียนเขต/กลุ่มนิเทศติดตามและประเมินผลการจัดการศึกษา</t>
  </si>
  <si>
    <t>กลุ่มอำนวยการ/อนุชา</t>
  </si>
  <si>
    <t>กลุ่มนิเทศติดตามและประเมินผลฯ/ศน.กานต์ระวี</t>
  </si>
  <si>
    <t>วัดเกตุประภา 3500/กลุ่มอำนวยการ 1200</t>
  </si>
  <si>
    <t>รายงานผลการเบิกจ่ายเงินงบประมาณ งบประจำเพื่อการบริหารจัดการสำนักงานและงบพัฒนาคุณภาพการศึกษา</t>
  </si>
  <si>
    <t>กลุ่มบริหารงานบุคค/กค 66</t>
  </si>
  <si>
    <t>ลงชื่อ                                  เลขานุการคณะกรรมการติดตามเร่งรัดการเบิกจ่ายเงินฯ</t>
  </si>
  <si>
    <t>(รายละเอียด 2)</t>
  </si>
  <si>
    <t>สำนักงานเขตพื้นที่การศึกษาประถมศึกษาปทุมธานี เขต 2</t>
  </si>
  <si>
    <t xml:space="preserve">  (รายละเอียด 1)</t>
  </si>
  <si>
    <t>งบประมาณ</t>
  </si>
  <si>
    <t>ผลการเบิกจ่ายเงินงบประมาณ</t>
  </si>
  <si>
    <t>ผลการใช้จ่ายเงินงบประมาณ</t>
  </si>
  <si>
    <t>สรุปผลการเบิกจ่าย</t>
  </si>
  <si>
    <t>บาท</t>
  </si>
  <si>
    <t>%</t>
  </si>
  <si>
    <t>1.</t>
  </si>
  <si>
    <t>การเบิกจ่ายในภาพรวม(ทั้งปี)</t>
  </si>
  <si>
    <t>1.1</t>
  </si>
  <si>
    <t>ไตรมาสที่ 1    ต.ค.66 - ธ.ค.66</t>
  </si>
  <si>
    <t>1.2</t>
  </si>
  <si>
    <t>ไตรมาสที่ 2    ม.ค.67 - มี.ค.67</t>
  </si>
  <si>
    <t>1.3</t>
  </si>
  <si>
    <t>ไตรมาสที่ 3    เม.ย.67 - มิ.ย.67</t>
  </si>
  <si>
    <t>1.4</t>
  </si>
  <si>
    <t>2.</t>
  </si>
  <si>
    <t xml:space="preserve">การเบิกจ่ายรายจ่ายประจำ </t>
  </si>
  <si>
    <t>2.1</t>
  </si>
  <si>
    <t>2.2</t>
  </si>
  <si>
    <t>3.</t>
  </si>
  <si>
    <t>การเบิกจ่ายงบลงทุน(ทั้งปี)</t>
  </si>
  <si>
    <t>3.1</t>
  </si>
  <si>
    <t>3.2</t>
  </si>
  <si>
    <t>3.3</t>
  </si>
  <si>
    <t>ก่อหนี้ผูกพัน</t>
  </si>
  <si>
    <t>อยู่ระหว่างขอกันไว้เบิกเหลื่อมปี</t>
  </si>
  <si>
    <t>เหลือจ่าย</t>
  </si>
  <si>
    <t>อยู่ระหว่างดำเนินการ</t>
  </si>
  <si>
    <t xml:space="preserve">ลงชื่อ   </t>
  </si>
  <si>
    <t>เลขานุการคณะกรรมการติดตามเร่งรัดการใช้จ่ายเงินฯ</t>
  </si>
  <si>
    <t xml:space="preserve">   นักวิชาการเงินและบัญชีชำนาญการพิเศษ</t>
  </si>
  <si>
    <t xml:space="preserve">      ประธานคณะกรรมการติดตามเร่งรัดการใช้จ่ายเงินฯ</t>
  </si>
  <si>
    <t>ผลการเบิกจ่ายและใช้จ่ายเป็นไปตามมติครม.</t>
  </si>
  <si>
    <t xml:space="preserve"> </t>
  </si>
  <si>
    <t xml:space="preserve">    ผู้อำนวยการสำนักงานเขตพื้นที่การศึกษาประถมศึกษาปทุมธานี เขต 2</t>
  </si>
  <si>
    <t xml:space="preserve">                </t>
  </si>
  <si>
    <t>ประธานคณะกรรมการติดตามเร่งรัดการเบิกจ่ายเงินฯ</t>
  </si>
  <si>
    <t>(รายละเอียด 3)</t>
  </si>
  <si>
    <t xml:space="preserve">        ประธานคณะกรรมการเร่งรัดติดตามฯ</t>
  </si>
  <si>
    <t>(นางสาวสุพิชสิริ ถิรวัฒนาพงศ์)</t>
  </si>
  <si>
    <t xml:space="preserve">         ประธานคณะกรรมการติดตามเร่งรัดการเบิกจ่ายเงินฯ</t>
  </si>
  <si>
    <t>วัดเขียนเขต/รร 10 รร</t>
  </si>
  <si>
    <t>3.9.1.1</t>
  </si>
  <si>
    <t>3.9.2.1</t>
  </si>
  <si>
    <t>3.9.2.2</t>
  </si>
  <si>
    <t>ร่วมใจประสิทธิ์ ร่วมจิตประสาท เจริญดีวิทา รวมราษฎร์สามัคคี</t>
  </si>
  <si>
    <t>ลงชื่อ                                     เลขานุการคณะกรรมการติดตามเร่งรัดการใช้จ่ายเงินฯ</t>
  </si>
  <si>
    <t xml:space="preserve">                          ตรวจสอบแล้วถูกต้อง</t>
  </si>
  <si>
    <t>กลุ่มนิเทศติดตามและประเมินผลการจัดการศึกษา (รอแจ้งการจัดสรร)</t>
  </si>
  <si>
    <t>กลุ่มนิเทศติดตามและประเมินผลการจัดการศึกษา/ธัญญสิทธิศิลป์/วัดเขียนเขต</t>
  </si>
  <si>
    <t xml:space="preserve">                ลงชื่อ                                ผู้จัดทำ</t>
  </si>
  <si>
    <t>ผลการเบิกจ่ายและใช้จ่ายเงินงบประมาณรายจ่าย ประจำปีงบประมาณ พ.ศ. 2567</t>
  </si>
  <si>
    <t>ตามมาตรการเร่งรัดการใช้จ่ายงบประมาณรายจ่าย ประจำปีงบประมาณ  พ.ศ. 2567</t>
  </si>
  <si>
    <t>หนังสือสำนักเลขาธิการคณะรัฐมนตรี ด่วนที่สุด ที่ นร 0505/ว 159  ลงวันที่ 5 เมษายน 2567</t>
  </si>
  <si>
    <t xml:space="preserve">    เป้าหมาย      การใช้จ่าย   ตามมติ ครม.(%)</t>
  </si>
  <si>
    <t>ไตรมาสที่ 4    ก.ค.67 - ก.ย.67</t>
  </si>
  <si>
    <t>2.4</t>
  </si>
  <si>
    <t>3.4</t>
  </si>
  <si>
    <t>รายงานผลการเบิกจ่ายเงินงบประมาณ งบลงทุน   ประจำปีงบประมาณ พ.ศ. 2567</t>
  </si>
  <si>
    <t>การอนุมัติเงินงวด</t>
  </si>
  <si>
    <t>ปัญหาอุปสรรค</t>
  </si>
  <si>
    <t xml:space="preserve">ครั้งที่ 201 </t>
  </si>
  <si>
    <t>ครั้งที่ 202</t>
  </si>
  <si>
    <t>ครั้งที่ 203</t>
  </si>
  <si>
    <t>2.1.1.1</t>
  </si>
  <si>
    <t>28 พ.ย.2559</t>
  </si>
  <si>
    <t>2.1.2.1</t>
  </si>
  <si>
    <t>1.1.1.1</t>
  </si>
  <si>
    <t>1.1.1.2</t>
  </si>
  <si>
    <t>1.1.1.3</t>
  </si>
  <si>
    <t>1.1.1.4</t>
  </si>
  <si>
    <t>1.1.1.5</t>
  </si>
  <si>
    <t>1.2.1</t>
  </si>
  <si>
    <t>1.2.2</t>
  </si>
  <si>
    <t>1.2.3</t>
  </si>
  <si>
    <t>ทำสัญญา 25 กค 66     ครบกำหนด 8 กย 66</t>
  </si>
  <si>
    <t>1.3.1</t>
  </si>
  <si>
    <t>1.4.1</t>
  </si>
  <si>
    <t>2.1.1.2</t>
  </si>
  <si>
    <t>2.2.1.1</t>
  </si>
  <si>
    <t>2.3.2</t>
  </si>
  <si>
    <t>บริหารสัญญา</t>
  </si>
  <si>
    <t>2.3.3</t>
  </si>
  <si>
    <t>2.3.4</t>
  </si>
  <si>
    <t>2.3.1</t>
  </si>
  <si>
    <t>ค</t>
  </si>
  <si>
    <t>แผนงานยุทธศาสตร์ : สร้างความเสมอภาคทางการศึกษา</t>
  </si>
  <si>
    <t>ค่าครุภัณฑ์</t>
  </si>
  <si>
    <t>สิ่งก่อสร้าง</t>
  </si>
  <si>
    <t>ผลการเบิกจ่ายและใช้จ่ายไม่เป็นไปตามมติครม.</t>
  </si>
  <si>
    <t xml:space="preserve">                   ประธานคณะกรรมการติดตามเร่งรัดฯ</t>
  </si>
  <si>
    <t xml:space="preserve">                   (นางสาวสุพิชสิริ ถิรวัฒนาพงศ์)     ติดตามเร่งรัดการเบิกจ่ายเงินฯ</t>
  </si>
  <si>
    <t>รายงานผลการเบิกจ่ายเงินงบประมาณ งบดำเนินงาน งบรายจ่ายอื่น โครงการของสำนักงานคณะกรรมการการศึกษาขั้นพื้นฐาน ประจำปีงบประมาณ พ.ศ. 2567</t>
  </si>
  <si>
    <t>วัดเขียนเขต/จัดสรรให้ร.ร. 10 ร.ร.ๆละ 1,800 บาท</t>
  </si>
  <si>
    <t xml:space="preserve">กลุ่มส่งเสริมการศึกษาทางไกลเทคโนโลยีสารสนเทศและการสื่อสาร </t>
  </si>
  <si>
    <t>กลุ่มนิเทศติดตามและประเมินผลการจัดการศึกษา/วัดเขีนเขต</t>
  </si>
  <si>
    <t>กลุ่มโยบายและแผน</t>
  </si>
  <si>
    <t>ประจำปีงบประมาณ พ.ศ. 2567</t>
  </si>
  <si>
    <t>กลุ่มนิเทศติดตามและประเมินผลการจัดการศึกษา กำหนดแล้วเสร็จ 6 กย 67</t>
  </si>
  <si>
    <t>3.9.2.3</t>
  </si>
  <si>
    <t>ร.ร. ร่วมใจประสิทธิ์ ร่วมจิตประสาท      รวมราษฎร์สามัคคี เจริญดีวิทยา</t>
  </si>
  <si>
    <t>กลุ่มนโยบายและแผน จัดสรร 9 สค 67 ให้รร. 3 รร.</t>
  </si>
  <si>
    <t>โรงเรียนคุณภาพ</t>
  </si>
  <si>
    <t xml:space="preserve">ICT/กลุ่มส่งเสริการจัดการศึกษา   </t>
  </si>
  <si>
    <t xml:space="preserve">นายชวาล  อ่อนแสง </t>
  </si>
  <si>
    <t>กลุ่มส่งเสริมแจ้งจัดสรรงบประมาณให้รร</t>
  </si>
  <si>
    <t>กลุ่มนิเทศติดตามและประเมินผลฯ/วัดมูลจินดาราม/วัดลาดสนุ่น/ชุมชนบึงบา</t>
  </si>
  <si>
    <t xml:space="preserve">     ประจำวันที่ 30 สิงหาคม  2567</t>
  </si>
  <si>
    <t>ปี65</t>
  </si>
  <si>
    <t>2.31.1</t>
  </si>
  <si>
    <t>ตรวจถูกต้องแล้ว</t>
  </si>
  <si>
    <t xml:space="preserve">ลงชื่อ                                  </t>
  </si>
  <si>
    <t xml:space="preserve">                                      </t>
  </si>
  <si>
    <t>ลงชื่อ                                  เลขานุการคณะกรรมการติดตามเร่งรัดการใช้จ่ายเงินฯ</t>
  </si>
  <si>
    <t>เลขานุการคณะกรรมการ</t>
  </si>
  <si>
    <t xml:space="preserve">     (นางพัชรี  เรืองรุ่ง)</t>
  </si>
  <si>
    <t>ติดตามเร่งรัดการเบิกจ่ายเงินฯ</t>
  </si>
  <si>
    <t>ประจำเดือน สิงหาคม 2567</t>
  </si>
  <si>
    <t xml:space="preserve">                ลงชื่อ                                   ผู้จัดทำ</t>
  </si>
  <si>
    <t xml:space="preserve">  (นางพัชรี  เรืองรุ่ง)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</si>
</sst>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87" formatCode="_(* #,##0.00_);_(* \(#,##0.00\);_(* &quot;-&quot;??_);_(@_)"/>
    <numFmt numFmtId="188" formatCode="_-* #,##0.0_-;\-* #,##0.0_-;_-* &quot;-&quot;??_-;_-@_-"/>
    <numFmt numFmtId="189" formatCode="_-* #,##0_-;\-* #,##0_-;_-* &quot;-&quot;??_-;_-@_-"/>
    <numFmt numFmtId="190" formatCode="0.0"/>
    <numFmt numFmtId="191" formatCode="_(* #,##0.0000_);_(* \(#,##0.0000\);_(* &quot;-&quot;??_);_(@_)"/>
  </numFmts>
  <fonts count="37" x14ac:knownFonts="1">
    <font>
      <sz val="11"/>
      <color theme="1"/>
      <name val="Tahoma"/>
      <family val="2"/>
      <scheme val="minor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scheme val="minor"/>
    </font>
    <font>
      <sz val="14"/>
      <name val="TH SarabunPSK"/>
      <family val="2"/>
    </font>
    <font>
      <sz val="12"/>
      <color theme="1"/>
      <name val="TH SarabunPSK"/>
      <family val="2"/>
    </font>
    <font>
      <sz val="12"/>
      <name val="TH SarabunPSK"/>
      <family val="2"/>
    </font>
    <font>
      <sz val="14"/>
      <color theme="1"/>
      <name val="TH SarabunPSK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4"/>
      <name val="Cordia New"/>
      <family val="2"/>
    </font>
    <font>
      <b/>
      <sz val="14"/>
      <color theme="1"/>
      <name val="TH Sarabun New"/>
      <family val="2"/>
    </font>
    <font>
      <sz val="14"/>
      <color theme="1"/>
      <name val="TH Sarabun New"/>
      <family val="2"/>
    </font>
    <font>
      <sz val="12"/>
      <color theme="1"/>
      <name val="TH Sarabun New"/>
      <family val="2"/>
    </font>
    <font>
      <sz val="14"/>
      <name val="TH Sarabun New"/>
      <family val="2"/>
    </font>
    <font>
      <sz val="14"/>
      <color theme="0"/>
      <name val="TH Sarabun New"/>
      <family val="2"/>
    </font>
    <font>
      <b/>
      <sz val="12"/>
      <color theme="1"/>
      <name val="TH Sarabun New"/>
      <family val="2"/>
    </font>
    <font>
      <sz val="12"/>
      <name val="TH Sarabun New"/>
      <family val="2"/>
    </font>
    <font>
      <b/>
      <sz val="12"/>
      <name val="TH Sarabun New"/>
      <family val="2"/>
    </font>
    <font>
      <sz val="10"/>
      <name val="TH Sarabun New"/>
      <family val="2"/>
    </font>
    <font>
      <sz val="12"/>
      <color rgb="FFFF0000"/>
      <name val="TH Sarabun New"/>
      <family val="2"/>
    </font>
    <font>
      <sz val="12"/>
      <color theme="0"/>
      <name val="TH Sarabun New"/>
      <family val="2"/>
    </font>
    <font>
      <b/>
      <sz val="12"/>
      <color rgb="FFFF0000"/>
      <name val="TH Sarabun New"/>
      <family val="2"/>
    </font>
    <font>
      <sz val="16"/>
      <color theme="1"/>
      <name val="TH Sarabun New"/>
      <family val="2"/>
    </font>
    <font>
      <sz val="10"/>
      <color theme="1"/>
      <name val="TH Sarabun New"/>
      <family val="2"/>
    </font>
    <font>
      <b/>
      <sz val="12"/>
      <color theme="0"/>
      <name val="TH Sarabun New"/>
      <family val="2"/>
    </font>
    <font>
      <sz val="12"/>
      <name val="TH Sarabun New"/>
      <family val="2"/>
      <charset val="222"/>
    </font>
    <font>
      <sz val="12"/>
      <color theme="1"/>
      <name val="TH Sarabun New"/>
      <family val="2"/>
      <charset val="222"/>
    </font>
    <font>
      <sz val="16"/>
      <name val="TH Sarabun New"/>
      <family val="2"/>
    </font>
    <font>
      <sz val="12"/>
      <color rgb="FFFF0000"/>
      <name val="TH Sarabun New"/>
      <family val="2"/>
      <charset val="222"/>
    </font>
    <font>
      <sz val="12"/>
      <color theme="0"/>
      <name val="TH Sarabun New"/>
      <family val="2"/>
      <charset val="222"/>
    </font>
    <font>
      <b/>
      <sz val="14"/>
      <name val="TH Sarabun New"/>
      <family val="2"/>
    </font>
    <font>
      <sz val="12"/>
      <name val="TH SarabunIT๙"/>
      <family val="2"/>
    </font>
    <font>
      <b/>
      <sz val="14"/>
      <color theme="0"/>
      <name val="TH Sarabun New"/>
      <family val="2"/>
    </font>
    <font>
      <sz val="14"/>
      <color rgb="FFFF0000"/>
      <name val="TH Sarabun New"/>
      <family val="2"/>
    </font>
  </fonts>
  <fills count="2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66CC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1AD65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4">
    <xf numFmtId="0" fontId="0" fillId="0" borderId="0"/>
    <xf numFmtId="187" fontId="3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" fillId="0" borderId="0"/>
  </cellStyleXfs>
  <cellXfs count="1310">
    <xf numFmtId="0" fontId="0" fillId="0" borderId="0" xfId="0"/>
    <xf numFmtId="2" fontId="4" fillId="0" borderId="0" xfId="0" applyNumberFormat="1" applyFont="1"/>
    <xf numFmtId="0" fontId="4" fillId="0" borderId="0" xfId="0" applyFont="1"/>
    <xf numFmtId="187" fontId="4" fillId="0" borderId="0" xfId="1" applyFont="1"/>
    <xf numFmtId="0" fontId="4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2" fontId="5" fillId="0" borderId="0" xfId="0" applyNumberFormat="1" applyFont="1"/>
    <xf numFmtId="187" fontId="4" fillId="0" borderId="0" xfId="1" applyFont="1" applyAlignment="1">
      <alignment horizontal="right"/>
    </xf>
    <xf numFmtId="0" fontId="4" fillId="0" borderId="3" xfId="0" applyFont="1" applyBorder="1"/>
    <xf numFmtId="0" fontId="0" fillId="0" borderId="0" xfId="0" applyAlignment="1">
      <alignment vertical="top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left"/>
    </xf>
    <xf numFmtId="49" fontId="11" fillId="0" borderId="0" xfId="0" applyNumberFormat="1" applyFont="1"/>
    <xf numFmtId="2" fontId="11" fillId="0" borderId="0" xfId="0" applyNumberFormat="1" applyFont="1"/>
    <xf numFmtId="0" fontId="11" fillId="0" borderId="0" xfId="0" applyFont="1"/>
    <xf numFmtId="187" fontId="11" fillId="0" borderId="0" xfId="1" applyFont="1"/>
    <xf numFmtId="0" fontId="11" fillId="0" borderId="0" xfId="0" applyFont="1" applyAlignment="1">
      <alignment horizontal="center"/>
    </xf>
    <xf numFmtId="2" fontId="11" fillId="0" borderId="0" xfId="0" applyNumberFormat="1" applyFont="1" applyAlignment="1">
      <alignment horizontal="center"/>
    </xf>
    <xf numFmtId="187" fontId="11" fillId="0" borderId="0" xfId="1" applyFont="1" applyBorder="1"/>
    <xf numFmtId="49" fontId="11" fillId="0" borderId="0" xfId="0" applyNumberFormat="1" applyFont="1" applyAlignment="1">
      <alignment horizont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0" fillId="6" borderId="0" xfId="0" applyFont="1" applyFill="1" applyAlignment="1">
      <alignment horizontal="center" vertical="center"/>
    </xf>
    <xf numFmtId="0" fontId="11" fillId="6" borderId="0" xfId="0" applyFont="1" applyFill="1" applyAlignment="1">
      <alignment horizontal="center"/>
    </xf>
    <xf numFmtId="0" fontId="11" fillId="6" borderId="0" xfId="0" applyFont="1" applyFill="1" applyAlignment="1">
      <alignment horizontal="left"/>
    </xf>
    <xf numFmtId="49" fontId="11" fillId="6" borderId="0" xfId="0" applyNumberFormat="1" applyFont="1" applyFill="1" applyAlignment="1">
      <alignment horizontal="center"/>
    </xf>
    <xf numFmtId="2" fontId="11" fillId="6" borderId="0" xfId="0" applyNumberFormat="1" applyFont="1" applyFill="1" applyAlignment="1">
      <alignment horizontal="center"/>
    </xf>
    <xf numFmtId="0" fontId="11" fillId="6" borderId="0" xfId="0" applyFont="1" applyFill="1" applyAlignment="1">
      <alignment horizontal="center" vertical="center"/>
    </xf>
    <xf numFmtId="43" fontId="11" fillId="6" borderId="0" xfId="0" applyNumberFormat="1" applyFont="1" applyFill="1" applyAlignment="1">
      <alignment horizontal="center"/>
    </xf>
    <xf numFmtId="43" fontId="11" fillId="6" borderId="0" xfId="0" applyNumberFormat="1" applyFont="1" applyFill="1" applyAlignment="1">
      <alignment horizontal="left"/>
    </xf>
    <xf numFmtId="187" fontId="11" fillId="6" borderId="0" xfId="1" applyFont="1" applyFill="1" applyBorder="1"/>
    <xf numFmtId="187" fontId="11" fillId="6" borderId="0" xfId="1" applyFont="1" applyFill="1"/>
    <xf numFmtId="0" fontId="11" fillId="6" borderId="0" xfId="0" applyFont="1" applyFill="1"/>
    <xf numFmtId="0" fontId="11" fillId="4" borderId="0" xfId="0" applyFont="1" applyFill="1" applyAlignment="1">
      <alignment horizontal="center"/>
    </xf>
    <xf numFmtId="43" fontId="11" fillId="4" borderId="0" xfId="0" applyNumberFormat="1" applyFont="1" applyFill="1" applyAlignment="1">
      <alignment horizontal="center"/>
    </xf>
    <xf numFmtId="43" fontId="11" fillId="4" borderId="0" xfId="0" applyNumberFormat="1" applyFont="1" applyFill="1" applyAlignment="1">
      <alignment horizontal="left"/>
    </xf>
    <xf numFmtId="0" fontId="11" fillId="4" borderId="0" xfId="0" applyFont="1" applyFill="1" applyAlignment="1">
      <alignment horizontal="left"/>
    </xf>
    <xf numFmtId="49" fontId="11" fillId="4" borderId="0" xfId="0" applyNumberFormat="1" applyFont="1" applyFill="1" applyAlignment="1">
      <alignment horizontal="center"/>
    </xf>
    <xf numFmtId="2" fontId="11" fillId="4" borderId="0" xfId="0" applyNumberFormat="1" applyFont="1" applyFill="1" applyAlignment="1">
      <alignment horizontal="center"/>
    </xf>
    <xf numFmtId="0" fontId="11" fillId="4" borderId="0" xfId="0" applyFont="1" applyFill="1" applyAlignment="1">
      <alignment horizontal="center" vertical="center"/>
    </xf>
    <xf numFmtId="187" fontId="11" fillId="6" borderId="0" xfId="0" applyNumberFormat="1" applyFont="1" applyFill="1" applyAlignment="1">
      <alignment horizontal="center"/>
    </xf>
    <xf numFmtId="188" fontId="11" fillId="0" borderId="0" xfId="1" applyNumberFormat="1" applyFont="1" applyAlignment="1">
      <alignment horizontal="right"/>
    </xf>
    <xf numFmtId="0" fontId="11" fillId="2" borderId="0" xfId="0" applyFont="1" applyFill="1" applyAlignment="1">
      <alignment horizontal="center"/>
    </xf>
    <xf numFmtId="0" fontId="6" fillId="0" borderId="0" xfId="0" applyFont="1" applyAlignment="1">
      <alignment wrapText="1"/>
    </xf>
    <xf numFmtId="0" fontId="0" fillId="0" borderId="0" xfId="0" applyAlignment="1">
      <alignment vertical="center"/>
    </xf>
    <xf numFmtId="2" fontId="13" fillId="17" borderId="8" xfId="0" applyNumberFormat="1" applyFont="1" applyFill="1" applyBorder="1" applyAlignment="1">
      <alignment horizontal="center" vertical="center" wrapText="1"/>
    </xf>
    <xf numFmtId="2" fontId="13" fillId="17" borderId="12" xfId="0" applyNumberFormat="1" applyFont="1" applyFill="1" applyBorder="1" applyAlignment="1">
      <alignment horizontal="center" vertical="center" wrapText="1"/>
    </xf>
    <xf numFmtId="0" fontId="15" fillId="0" borderId="0" xfId="0" applyFont="1"/>
    <xf numFmtId="0" fontId="16" fillId="0" borderId="0" xfId="0" applyFont="1"/>
    <xf numFmtId="0" fontId="17" fillId="0" borderId="0" xfId="0" applyFont="1"/>
    <xf numFmtId="0" fontId="19" fillId="0" borderId="6" xfId="0" applyFont="1" applyBorder="1" applyAlignment="1">
      <alignment horizontal="left" vertical="top" wrapText="1"/>
    </xf>
    <xf numFmtId="0" fontId="19" fillId="6" borderId="6" xfId="0" applyFont="1" applyFill="1" applyBorder="1" applyAlignment="1">
      <alignment horizontal="left" vertical="top" wrapText="1"/>
    </xf>
    <xf numFmtId="0" fontId="19" fillId="6" borderId="2" xfId="0" applyFont="1" applyFill="1" applyBorder="1" applyAlignment="1">
      <alignment horizontal="left" vertical="top"/>
    </xf>
    <xf numFmtId="0" fontId="19" fillId="0" borderId="6" xfId="0" applyFont="1" applyBorder="1" applyAlignment="1">
      <alignment vertical="top"/>
    </xf>
    <xf numFmtId="0" fontId="19" fillId="6" borderId="6" xfId="0" applyFont="1" applyFill="1" applyBorder="1" applyAlignment="1">
      <alignment horizontal="left" vertical="top"/>
    </xf>
    <xf numFmtId="2" fontId="20" fillId="3" borderId="6" xfId="0" applyNumberFormat="1" applyFont="1" applyFill="1" applyBorder="1"/>
    <xf numFmtId="43" fontId="14" fillId="0" borderId="0" xfId="2" applyFont="1" applyBorder="1" applyAlignment="1">
      <alignment horizontal="left"/>
    </xf>
    <xf numFmtId="2" fontId="15" fillId="0" borderId="0" xfId="0" applyNumberFormat="1" applyFont="1"/>
    <xf numFmtId="2" fontId="14" fillId="0" borderId="0" xfId="0" applyNumberFormat="1" applyFont="1"/>
    <xf numFmtId="43" fontId="25" fillId="0" borderId="0" xfId="0" applyNumberFormat="1" applyFont="1" applyAlignment="1">
      <alignment horizontal="center"/>
    </xf>
    <xf numFmtId="0" fontId="19" fillId="0" borderId="0" xfId="0" applyFont="1"/>
    <xf numFmtId="43" fontId="16" fillId="0" borderId="0" xfId="2" applyFont="1" applyBorder="1" applyAlignment="1">
      <alignment horizontal="left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43" fontId="14" fillId="0" borderId="0" xfId="0" applyNumberFormat="1" applyFont="1" applyAlignment="1">
      <alignment horizontal="center"/>
    </xf>
    <xf numFmtId="0" fontId="18" fillId="0" borderId="0" xfId="0" applyFont="1"/>
    <xf numFmtId="2" fontId="20" fillId="11" borderId="10" xfId="0" applyNumberFormat="1" applyFont="1" applyFill="1" applyBorder="1" applyAlignment="1">
      <alignment horizontal="left" vertical="top" wrapText="1"/>
    </xf>
    <xf numFmtId="2" fontId="20" fillId="11" borderId="5" xfId="0" applyNumberFormat="1" applyFont="1" applyFill="1" applyBorder="1" applyAlignment="1">
      <alignment horizontal="left" vertical="top"/>
    </xf>
    <xf numFmtId="2" fontId="20" fillId="12" borderId="10" xfId="0" applyNumberFormat="1" applyFont="1" applyFill="1" applyBorder="1" applyAlignment="1">
      <alignment horizontal="left" vertical="center"/>
    </xf>
    <xf numFmtId="0" fontId="20" fillId="12" borderId="5" xfId="0" applyFont="1" applyFill="1" applyBorder="1" applyAlignment="1">
      <alignment horizontal="left" vertical="center"/>
    </xf>
    <xf numFmtId="2" fontId="20" fillId="9" borderId="10" xfId="0" applyNumberFormat="1" applyFont="1" applyFill="1" applyBorder="1" applyAlignment="1">
      <alignment horizontal="left" vertical="center"/>
    </xf>
    <xf numFmtId="0" fontId="19" fillId="9" borderId="6" xfId="0" applyFont="1" applyFill="1" applyBorder="1" applyAlignment="1">
      <alignment horizontal="left"/>
    </xf>
    <xf numFmtId="2" fontId="20" fillId="7" borderId="10" xfId="0" applyNumberFormat="1" applyFont="1" applyFill="1" applyBorder="1" applyAlignment="1">
      <alignment horizontal="left" vertical="center"/>
    </xf>
    <xf numFmtId="0" fontId="19" fillId="5" borderId="6" xfId="0" applyFont="1" applyFill="1" applyBorder="1" applyAlignment="1">
      <alignment horizontal="left"/>
    </xf>
    <xf numFmtId="2" fontId="20" fillId="13" borderId="10" xfId="0" applyNumberFormat="1" applyFont="1" applyFill="1" applyBorder="1" applyAlignment="1">
      <alignment horizontal="left" vertical="center"/>
    </xf>
    <xf numFmtId="0" fontId="19" fillId="13" borderId="5" xfId="0" applyFont="1" applyFill="1" applyBorder="1" applyAlignment="1">
      <alignment horizontal="center" wrapText="1"/>
    </xf>
    <xf numFmtId="2" fontId="19" fillId="6" borderId="10" xfId="0" applyNumberFormat="1" applyFont="1" applyFill="1" applyBorder="1" applyAlignment="1">
      <alignment horizontal="left" vertical="top" wrapText="1"/>
    </xf>
    <xf numFmtId="0" fontId="19" fillId="6" borderId="5" xfId="0" applyFont="1" applyFill="1" applyBorder="1" applyAlignment="1">
      <alignment horizontal="left" vertical="top"/>
    </xf>
    <xf numFmtId="2" fontId="19" fillId="6" borderId="15" xfId="0" applyNumberFormat="1" applyFont="1" applyFill="1" applyBorder="1" applyAlignment="1">
      <alignment horizontal="left" vertical="center"/>
    </xf>
    <xf numFmtId="0" fontId="19" fillId="6" borderId="13" xfId="0" applyFont="1" applyFill="1" applyBorder="1" applyAlignment="1">
      <alignment horizontal="left"/>
    </xf>
    <xf numFmtId="2" fontId="19" fillId="6" borderId="21" xfId="0" applyNumberFormat="1" applyFont="1" applyFill="1" applyBorder="1" applyAlignment="1">
      <alignment horizontal="left" vertical="center"/>
    </xf>
    <xf numFmtId="0" fontId="19" fillId="6" borderId="14" xfId="0" applyFont="1" applyFill="1" applyBorder="1" applyAlignment="1">
      <alignment horizontal="left"/>
    </xf>
    <xf numFmtId="2" fontId="19" fillId="6" borderId="10" xfId="0" applyNumberFormat="1" applyFont="1" applyFill="1" applyBorder="1" applyAlignment="1">
      <alignment horizontal="left" vertical="center"/>
    </xf>
    <xf numFmtId="0" fontId="19" fillId="6" borderId="6" xfId="0" applyFont="1" applyFill="1" applyBorder="1" applyAlignment="1">
      <alignment horizontal="left"/>
    </xf>
    <xf numFmtId="0" fontId="20" fillId="6" borderId="5" xfId="0" applyFont="1" applyFill="1" applyBorder="1" applyAlignment="1">
      <alignment horizontal="left" vertical="center"/>
    </xf>
    <xf numFmtId="2" fontId="19" fillId="6" borderId="6" xfId="0" applyNumberFormat="1" applyFont="1" applyFill="1" applyBorder="1" applyAlignment="1">
      <alignment horizontal="left" vertical="center"/>
    </xf>
    <xf numFmtId="0" fontId="20" fillId="6" borderId="6" xfId="0" applyFont="1" applyFill="1" applyBorder="1" applyAlignment="1">
      <alignment horizontal="left" vertical="center"/>
    </xf>
    <xf numFmtId="2" fontId="20" fillId="14" borderId="6" xfId="0" applyNumberFormat="1" applyFont="1" applyFill="1" applyBorder="1" applyAlignment="1">
      <alignment horizontal="left" vertical="center"/>
    </xf>
    <xf numFmtId="2" fontId="19" fillId="13" borderId="6" xfId="0" applyNumberFormat="1" applyFont="1" applyFill="1" applyBorder="1" applyAlignment="1">
      <alignment horizontal="left" vertical="center"/>
    </xf>
    <xf numFmtId="0" fontId="20" fillId="13" borderId="6" xfId="0" applyFont="1" applyFill="1" applyBorder="1" applyAlignment="1">
      <alignment horizontal="left" vertical="center"/>
    </xf>
    <xf numFmtId="0" fontId="19" fillId="0" borderId="6" xfId="0" applyFont="1" applyBorder="1" applyAlignment="1">
      <alignment horizontal="left" vertical="center" wrapText="1"/>
    </xf>
    <xf numFmtId="2" fontId="19" fillId="6" borderId="6" xfId="0" applyNumberFormat="1" applyFont="1" applyFill="1" applyBorder="1" applyAlignment="1">
      <alignment horizontal="left" vertical="center" wrapText="1"/>
    </xf>
    <xf numFmtId="2" fontId="19" fillId="6" borderId="6" xfId="0" applyNumberFormat="1" applyFont="1" applyFill="1" applyBorder="1" applyAlignment="1">
      <alignment horizontal="left" vertical="top" wrapText="1"/>
    </xf>
    <xf numFmtId="0" fontId="20" fillId="0" borderId="6" xfId="0" applyFont="1" applyBorder="1" applyAlignment="1">
      <alignment horizontal="left" vertical="center"/>
    </xf>
    <xf numFmtId="2" fontId="15" fillId="0" borderId="6" xfId="0" applyNumberFormat="1" applyFont="1" applyBorder="1" applyAlignment="1">
      <alignment horizontal="left" vertical="center"/>
    </xf>
    <xf numFmtId="2" fontId="26" fillId="0" borderId="6" xfId="0" applyNumberFormat="1" applyFont="1" applyBorder="1" applyAlignment="1">
      <alignment horizontal="left" vertical="center"/>
    </xf>
    <xf numFmtId="2" fontId="15" fillId="13" borderId="5" xfId="0" applyNumberFormat="1" applyFont="1" applyFill="1" applyBorder="1" applyAlignment="1">
      <alignment horizontal="left" vertical="center"/>
    </xf>
    <xf numFmtId="2" fontId="26" fillId="13" borderId="5" xfId="0" applyNumberFormat="1" applyFont="1" applyFill="1" applyBorder="1" applyAlignment="1">
      <alignment horizontal="left" vertical="center" wrapText="1"/>
    </xf>
    <xf numFmtId="0" fontId="20" fillId="13" borderId="5" xfId="0" applyFont="1" applyFill="1" applyBorder="1" applyAlignment="1">
      <alignment horizontal="left" vertical="center"/>
    </xf>
    <xf numFmtId="2" fontId="15" fillId="6" borderId="5" xfId="0" applyNumberFormat="1" applyFont="1" applyFill="1" applyBorder="1" applyAlignment="1">
      <alignment horizontal="left" vertical="center"/>
    </xf>
    <xf numFmtId="0" fontId="19" fillId="6" borderId="5" xfId="0" applyFont="1" applyFill="1" applyBorder="1" applyAlignment="1">
      <alignment horizontal="left" vertical="center" wrapText="1"/>
    </xf>
    <xf numFmtId="2" fontId="15" fillId="6" borderId="5" xfId="0" applyNumberFormat="1" applyFont="1" applyFill="1" applyBorder="1" applyAlignment="1">
      <alignment horizontal="left" vertical="top" wrapText="1"/>
    </xf>
    <xf numFmtId="0" fontId="19" fillId="6" borderId="5" xfId="0" applyFont="1" applyFill="1" applyBorder="1" applyAlignment="1">
      <alignment horizontal="left" vertical="top" wrapText="1"/>
    </xf>
    <xf numFmtId="2" fontId="20" fillId="9" borderId="10" xfId="0" applyNumberFormat="1" applyFont="1" applyFill="1" applyBorder="1" applyAlignment="1">
      <alignment horizontal="left" vertical="center" wrapText="1"/>
    </xf>
    <xf numFmtId="0" fontId="20" fillId="0" borderId="6" xfId="0" applyFont="1" applyBorder="1" applyAlignment="1">
      <alignment horizontal="left" vertical="top"/>
    </xf>
    <xf numFmtId="2" fontId="15" fillId="2" borderId="6" xfId="0" applyNumberFormat="1" applyFont="1" applyFill="1" applyBorder="1" applyAlignment="1">
      <alignment horizontal="left" vertical="center" wrapText="1"/>
    </xf>
    <xf numFmtId="2" fontId="26" fillId="2" borderId="6" xfId="0" applyNumberFormat="1" applyFont="1" applyFill="1" applyBorder="1" applyAlignment="1">
      <alignment horizontal="left" vertical="center" wrapText="1"/>
    </xf>
    <xf numFmtId="0" fontId="20" fillId="2" borderId="6" xfId="0" applyFont="1" applyFill="1" applyBorder="1" applyAlignment="1">
      <alignment horizontal="left" vertical="center"/>
    </xf>
    <xf numFmtId="0" fontId="19" fillId="13" borderId="5" xfId="0" applyFont="1" applyFill="1" applyBorder="1" applyAlignment="1">
      <alignment horizontal="left" vertical="center"/>
    </xf>
    <xf numFmtId="2" fontId="15" fillId="6" borderId="9" xfId="0" applyNumberFormat="1" applyFont="1" applyFill="1" applyBorder="1" applyAlignment="1">
      <alignment horizontal="left" vertical="top" wrapText="1"/>
    </xf>
    <xf numFmtId="2" fontId="19" fillId="13" borderId="10" xfId="0" applyNumberFormat="1" applyFont="1" applyFill="1" applyBorder="1" applyAlignment="1">
      <alignment horizontal="left" vertical="center" wrapText="1"/>
    </xf>
    <xf numFmtId="0" fontId="19" fillId="0" borderId="6" xfId="0" applyFont="1" applyBorder="1"/>
    <xf numFmtId="0" fontId="19" fillId="0" borderId="6" xfId="0" applyFont="1" applyBorder="1" applyAlignment="1">
      <alignment vertical="center"/>
    </xf>
    <xf numFmtId="2" fontId="15" fillId="5" borderId="6" xfId="0" applyNumberFormat="1" applyFont="1" applyFill="1" applyBorder="1" applyAlignment="1">
      <alignment horizontal="left" vertical="center" wrapText="1"/>
    </xf>
    <xf numFmtId="0" fontId="20" fillId="28" borderId="6" xfId="0" applyFont="1" applyFill="1" applyBorder="1" applyAlignment="1">
      <alignment horizontal="left" vertical="center"/>
    </xf>
    <xf numFmtId="2" fontId="18" fillId="0" borderId="6" xfId="0" applyNumberFormat="1" applyFont="1" applyBorder="1" applyAlignment="1">
      <alignment horizontal="center" vertical="center"/>
    </xf>
    <xf numFmtId="188" fontId="19" fillId="6" borderId="6" xfId="0" applyNumberFormat="1" applyFont="1" applyFill="1" applyBorder="1"/>
    <xf numFmtId="2" fontId="20" fillId="6" borderId="6" xfId="0" applyNumberFormat="1" applyFont="1" applyFill="1" applyBorder="1" applyAlignment="1">
      <alignment horizontal="center"/>
    </xf>
    <xf numFmtId="2" fontId="19" fillId="6" borderId="6" xfId="0" applyNumberFormat="1" applyFont="1" applyFill="1" applyBorder="1" applyAlignment="1">
      <alignment horizontal="left"/>
    </xf>
    <xf numFmtId="188" fontId="19" fillId="6" borderId="0" xfId="0" applyNumberFormat="1" applyFont="1" applyFill="1"/>
    <xf numFmtId="2" fontId="19" fillId="6" borderId="0" xfId="0" applyNumberFormat="1" applyFont="1" applyFill="1" applyAlignment="1">
      <alignment horizontal="left"/>
    </xf>
    <xf numFmtId="43" fontId="20" fillId="6" borderId="0" xfId="2" applyFont="1" applyFill="1" applyBorder="1" applyAlignment="1">
      <alignment horizontal="center"/>
    </xf>
    <xf numFmtId="0" fontId="19" fillId="6" borderId="0" xfId="0" applyFont="1" applyFill="1"/>
    <xf numFmtId="43" fontId="17" fillId="0" borderId="0" xfId="2" applyFont="1" applyBorder="1" applyAlignment="1"/>
    <xf numFmtId="0" fontId="18" fillId="0" borderId="1" xfId="0" applyFont="1" applyBorder="1"/>
    <xf numFmtId="0" fontId="18" fillId="0" borderId="6" xfId="0" applyFont="1" applyBorder="1" applyAlignment="1">
      <alignment horizontal="center"/>
    </xf>
    <xf numFmtId="49" fontId="20" fillId="0" borderId="7" xfId="0" applyNumberFormat="1" applyFont="1" applyBorder="1"/>
    <xf numFmtId="0" fontId="20" fillId="0" borderId="18" xfId="0" applyFont="1" applyBorder="1"/>
    <xf numFmtId="0" fontId="19" fillId="0" borderId="18" xfId="0" applyFont="1" applyBorder="1"/>
    <xf numFmtId="0" fontId="19" fillId="0" borderId="8" xfId="0" applyFont="1" applyBorder="1"/>
    <xf numFmtId="0" fontId="19" fillId="0" borderId="2" xfId="0" applyFont="1" applyBorder="1"/>
    <xf numFmtId="49" fontId="19" fillId="0" borderId="3" xfId="0" applyNumberFormat="1" applyFont="1" applyBorder="1" applyAlignment="1">
      <alignment horizontal="right" vertical="center"/>
    </xf>
    <xf numFmtId="0" fontId="19" fillId="0" borderId="0" xfId="0" applyFont="1" applyAlignment="1">
      <alignment vertical="center"/>
    </xf>
    <xf numFmtId="0" fontId="19" fillId="0" borderId="16" xfId="0" applyFont="1" applyBorder="1" applyAlignment="1">
      <alignment vertical="center"/>
    </xf>
    <xf numFmtId="2" fontId="22" fillId="0" borderId="16" xfId="0" applyNumberFormat="1" applyFont="1" applyBorder="1" applyAlignment="1">
      <alignment vertical="center"/>
    </xf>
    <xf numFmtId="0" fontId="19" fillId="0" borderId="4" xfId="0" applyFont="1" applyBorder="1" applyAlignment="1">
      <alignment vertical="center" wrapText="1"/>
    </xf>
    <xf numFmtId="49" fontId="19" fillId="0" borderId="3" xfId="0" applyNumberFormat="1" applyFont="1" applyBorder="1" applyAlignment="1">
      <alignment horizontal="right"/>
    </xf>
    <xf numFmtId="0" fontId="19" fillId="0" borderId="16" xfId="0" applyFont="1" applyBorder="1"/>
    <xf numFmtId="49" fontId="20" fillId="0" borderId="3" xfId="0" applyNumberFormat="1" applyFont="1" applyBorder="1"/>
    <xf numFmtId="0" fontId="20" fillId="0" borderId="0" xfId="0" applyFont="1"/>
    <xf numFmtId="0" fontId="19" fillId="0" borderId="4" xfId="0" applyFont="1" applyBorder="1"/>
    <xf numFmtId="0" fontId="19" fillId="0" borderId="4" xfId="0" applyFont="1" applyBorder="1" applyAlignment="1">
      <alignment horizontal="left" vertical="center" wrapText="1"/>
    </xf>
    <xf numFmtId="0" fontId="19" fillId="0" borderId="3" xfId="0" applyFont="1" applyBorder="1"/>
    <xf numFmtId="187" fontId="19" fillId="0" borderId="4" xfId="0" applyNumberFormat="1" applyFont="1" applyBorder="1"/>
    <xf numFmtId="0" fontId="19" fillId="0" borderId="9" xfId="0" applyFont="1" applyBorder="1"/>
    <xf numFmtId="0" fontId="20" fillId="0" borderId="1" xfId="0" applyFont="1" applyBorder="1"/>
    <xf numFmtId="0" fontId="19" fillId="0" borderId="1" xfId="0" applyFont="1" applyBorder="1"/>
    <xf numFmtId="0" fontId="19" fillId="0" borderId="12" xfId="0" applyFont="1" applyBorder="1"/>
    <xf numFmtId="0" fontId="19" fillId="0" borderId="0" xfId="0" applyFont="1" applyAlignment="1">
      <alignment horizontal="left"/>
    </xf>
    <xf numFmtId="0" fontId="19" fillId="0" borderId="0" xfId="0" applyFont="1" applyAlignment="1">
      <alignment horizontal="left" vertical="top"/>
    </xf>
    <xf numFmtId="187" fontId="19" fillId="6" borderId="0" xfId="0" applyNumberFormat="1" applyFont="1" applyFill="1"/>
    <xf numFmtId="0" fontId="23" fillId="6" borderId="0" xfId="0" applyFont="1" applyFill="1"/>
    <xf numFmtId="0" fontId="15" fillId="6" borderId="0" xfId="0" applyFont="1" applyFill="1" applyAlignment="1">
      <alignment horizontal="left"/>
    </xf>
    <xf numFmtId="0" fontId="14" fillId="0" borderId="0" xfId="0" applyFont="1"/>
    <xf numFmtId="2" fontId="14" fillId="0" borderId="0" xfId="0" applyNumberFormat="1" applyFont="1" applyAlignment="1">
      <alignment horizontal="left" wrapText="1"/>
    </xf>
    <xf numFmtId="187" fontId="16" fillId="0" borderId="0" xfId="1" applyFont="1" applyBorder="1"/>
    <xf numFmtId="2" fontId="14" fillId="0" borderId="0" xfId="0" applyNumberFormat="1" applyFont="1" applyAlignment="1">
      <alignment wrapText="1"/>
    </xf>
    <xf numFmtId="0" fontId="14" fillId="0" borderId="0" xfId="0" applyFont="1" applyAlignment="1">
      <alignment horizontal="right"/>
    </xf>
    <xf numFmtId="2" fontId="17" fillId="0" borderId="0" xfId="0" applyNumberFormat="1" applyFont="1" applyAlignment="1">
      <alignment wrapText="1"/>
    </xf>
    <xf numFmtId="0" fontId="15" fillId="0" borderId="2" xfId="0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0" fontId="19" fillId="0" borderId="4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/>
    </xf>
    <xf numFmtId="188" fontId="19" fillId="6" borderId="0" xfId="2" applyNumberFormat="1" applyFont="1" applyFill="1" applyBorder="1" applyAlignment="1">
      <alignment horizontal="right"/>
    </xf>
    <xf numFmtId="2" fontId="19" fillId="6" borderId="0" xfId="0" applyNumberFormat="1" applyFont="1" applyFill="1" applyAlignment="1">
      <alignment horizontal="center"/>
    </xf>
    <xf numFmtId="2" fontId="21" fillId="6" borderId="0" xfId="0" applyNumberFormat="1" applyFont="1" applyFill="1" applyAlignment="1">
      <alignment horizontal="center"/>
    </xf>
    <xf numFmtId="43" fontId="25" fillId="0" borderId="0" xfId="0" applyNumberFormat="1" applyFont="1"/>
    <xf numFmtId="43" fontId="25" fillId="0" borderId="0" xfId="2" applyFont="1" applyFill="1" applyBorder="1" applyAlignment="1"/>
    <xf numFmtId="0" fontId="19" fillId="0" borderId="6" xfId="0" applyFont="1" applyBorder="1" applyAlignment="1">
      <alignment vertical="top" wrapText="1"/>
    </xf>
    <xf numFmtId="0" fontId="19" fillId="0" borderId="14" xfId="0" applyFont="1" applyBorder="1" applyAlignment="1">
      <alignment vertical="top"/>
    </xf>
    <xf numFmtId="0" fontId="15" fillId="7" borderId="6" xfId="0" applyFont="1" applyFill="1" applyBorder="1" applyAlignment="1">
      <alignment horizontal="center" vertical="top"/>
    </xf>
    <xf numFmtId="0" fontId="19" fillId="7" borderId="6" xfId="0" applyFont="1" applyFill="1" applyBorder="1" applyAlignment="1">
      <alignment vertical="top"/>
    </xf>
    <xf numFmtId="0" fontId="15" fillId="6" borderId="6" xfId="0" applyFont="1" applyFill="1" applyBorder="1" applyAlignment="1">
      <alignment horizontal="center" vertical="top"/>
    </xf>
    <xf numFmtId="2" fontId="15" fillId="0" borderId="6" xfId="0" applyNumberFormat="1" applyFont="1" applyBorder="1" applyAlignment="1">
      <alignment vertical="top" wrapText="1"/>
    </xf>
    <xf numFmtId="0" fontId="15" fillId="6" borderId="13" xfId="0" applyFont="1" applyFill="1" applyBorder="1" applyAlignment="1">
      <alignment horizontal="center" vertical="top"/>
    </xf>
    <xf numFmtId="0" fontId="19" fillId="0" borderId="13" xfId="0" applyFont="1" applyBorder="1" applyAlignment="1">
      <alignment vertical="top" wrapText="1"/>
    </xf>
    <xf numFmtId="2" fontId="15" fillId="0" borderId="11" xfId="0" applyNumberFormat="1" applyFont="1" applyBorder="1" applyAlignment="1">
      <alignment vertical="top" wrapText="1"/>
    </xf>
    <xf numFmtId="0" fontId="19" fillId="0" borderId="5" xfId="0" applyFont="1" applyBorder="1" applyAlignment="1">
      <alignment vertical="top" wrapText="1"/>
    </xf>
    <xf numFmtId="2" fontId="15" fillId="0" borderId="13" xfId="0" applyNumberFormat="1" applyFont="1" applyBorder="1" applyAlignment="1">
      <alignment vertical="top" wrapText="1"/>
    </xf>
    <xf numFmtId="0" fontId="15" fillId="6" borderId="14" xfId="0" applyFont="1" applyFill="1" applyBorder="1" applyAlignment="1">
      <alignment horizontal="center" vertical="top"/>
    </xf>
    <xf numFmtId="2" fontId="15" fillId="0" borderId="14" xfId="0" applyNumberFormat="1" applyFont="1" applyBorder="1" applyAlignment="1">
      <alignment vertical="top"/>
    </xf>
    <xf numFmtId="2" fontId="15" fillId="6" borderId="14" xfId="0" applyNumberFormat="1" applyFont="1" applyFill="1" applyBorder="1" applyAlignment="1">
      <alignment horizontal="center" vertical="top"/>
    </xf>
    <xf numFmtId="2" fontId="19" fillId="6" borderId="14" xfId="0" applyNumberFormat="1" applyFont="1" applyFill="1" applyBorder="1" applyAlignment="1">
      <alignment horizontal="center" vertical="top"/>
    </xf>
    <xf numFmtId="2" fontId="15" fillId="0" borderId="14" xfId="0" applyNumberFormat="1" applyFont="1" applyBorder="1" applyAlignment="1">
      <alignment vertical="top" wrapText="1"/>
    </xf>
    <xf numFmtId="0" fontId="15" fillId="6" borderId="5" xfId="0" applyFont="1" applyFill="1" applyBorder="1" applyAlignment="1">
      <alignment horizontal="center" vertical="top"/>
    </xf>
    <xf numFmtId="2" fontId="15" fillId="0" borderId="5" xfId="0" applyNumberFormat="1" applyFont="1" applyBorder="1" applyAlignment="1">
      <alignment vertical="top" wrapText="1"/>
    </xf>
    <xf numFmtId="0" fontId="19" fillId="0" borderId="5" xfId="0" applyFont="1" applyBorder="1" applyAlignment="1">
      <alignment vertical="top"/>
    </xf>
    <xf numFmtId="2" fontId="22" fillId="6" borderId="13" xfId="0" applyNumberFormat="1" applyFont="1" applyFill="1" applyBorder="1" applyAlignment="1">
      <alignment vertical="top" wrapText="1"/>
    </xf>
    <xf numFmtId="0" fontId="15" fillId="11" borderId="5" xfId="0" applyFont="1" applyFill="1" applyBorder="1" applyAlignment="1">
      <alignment horizontal="center" vertical="top"/>
    </xf>
    <xf numFmtId="2" fontId="15" fillId="11" borderId="12" xfId="0" applyNumberFormat="1" applyFont="1" applyFill="1" applyBorder="1" applyAlignment="1">
      <alignment vertical="top" wrapText="1"/>
    </xf>
    <xf numFmtId="0" fontId="19" fillId="11" borderId="5" xfId="0" applyFont="1" applyFill="1" applyBorder="1" applyAlignment="1">
      <alignment vertical="top"/>
    </xf>
    <xf numFmtId="0" fontId="15" fillId="8" borderId="5" xfId="0" applyFont="1" applyFill="1" applyBorder="1" applyAlignment="1">
      <alignment horizontal="center" vertical="top"/>
    </xf>
    <xf numFmtId="2" fontId="15" fillId="8" borderId="12" xfId="0" applyNumberFormat="1" applyFont="1" applyFill="1" applyBorder="1" applyAlignment="1">
      <alignment vertical="top" wrapText="1"/>
    </xf>
    <xf numFmtId="0" fontId="19" fillId="8" borderId="5" xfId="0" applyFont="1" applyFill="1" applyBorder="1" applyAlignment="1">
      <alignment vertical="top"/>
    </xf>
    <xf numFmtId="0" fontId="15" fillId="9" borderId="6" xfId="0" applyFont="1" applyFill="1" applyBorder="1" applyAlignment="1">
      <alignment horizontal="center" vertical="top"/>
    </xf>
    <xf numFmtId="2" fontId="15" fillId="9" borderId="6" xfId="0" applyNumberFormat="1" applyFont="1" applyFill="1" applyBorder="1" applyAlignment="1">
      <alignment vertical="top" wrapText="1"/>
    </xf>
    <xf numFmtId="0" fontId="19" fillId="9" borderId="6" xfId="0" applyFont="1" applyFill="1" applyBorder="1" applyAlignment="1">
      <alignment vertical="top"/>
    </xf>
    <xf numFmtId="2" fontId="15" fillId="7" borderId="6" xfId="0" applyNumberFormat="1" applyFont="1" applyFill="1" applyBorder="1" applyAlignment="1">
      <alignment vertical="top"/>
    </xf>
    <xf numFmtId="0" fontId="15" fillId="11" borderId="6" xfId="0" applyFont="1" applyFill="1" applyBorder="1" applyAlignment="1">
      <alignment horizontal="center" vertical="top"/>
    </xf>
    <xf numFmtId="2" fontId="15" fillId="11" borderId="6" xfId="0" applyNumberFormat="1" applyFont="1" applyFill="1" applyBorder="1" applyAlignment="1">
      <alignment vertical="top" wrapText="1"/>
    </xf>
    <xf numFmtId="0" fontId="19" fillId="11" borderId="6" xfId="0" applyFont="1" applyFill="1" applyBorder="1" applyAlignment="1">
      <alignment vertical="top"/>
    </xf>
    <xf numFmtId="0" fontId="15" fillId="8" borderId="6" xfId="0" applyFont="1" applyFill="1" applyBorder="1" applyAlignment="1">
      <alignment horizontal="center" vertical="top"/>
    </xf>
    <xf numFmtId="2" fontId="15" fillId="8" borderId="6" xfId="0" applyNumberFormat="1" applyFont="1" applyFill="1" applyBorder="1" applyAlignment="1">
      <alignment vertical="top" wrapText="1"/>
    </xf>
    <xf numFmtId="0" fontId="19" fillId="8" borderId="6" xfId="0" applyFont="1" applyFill="1" applyBorder="1" applyAlignment="1">
      <alignment vertical="top"/>
    </xf>
    <xf numFmtId="0" fontId="15" fillId="9" borderId="13" xfId="0" applyFont="1" applyFill="1" applyBorder="1" applyAlignment="1">
      <alignment horizontal="center" vertical="top"/>
    </xf>
    <xf numFmtId="2" fontId="15" fillId="9" borderId="13" xfId="0" applyNumberFormat="1" applyFont="1" applyFill="1" applyBorder="1" applyAlignment="1">
      <alignment vertical="top" wrapText="1"/>
    </xf>
    <xf numFmtId="0" fontId="19" fillId="9" borderId="13" xfId="0" applyFont="1" applyFill="1" applyBorder="1" applyAlignment="1">
      <alignment vertical="top" wrapText="1"/>
    </xf>
    <xf numFmtId="0" fontId="15" fillId="7" borderId="13" xfId="0" applyFont="1" applyFill="1" applyBorder="1" applyAlignment="1">
      <alignment horizontal="center" vertical="top"/>
    </xf>
    <xf numFmtId="2" fontId="15" fillId="7" borderId="13" xfId="0" applyNumberFormat="1" applyFont="1" applyFill="1" applyBorder="1" applyAlignment="1">
      <alignment vertical="top" wrapText="1"/>
    </xf>
    <xf numFmtId="0" fontId="19" fillId="7" borderId="13" xfId="0" applyFont="1" applyFill="1" applyBorder="1" applyAlignment="1">
      <alignment vertical="top" wrapText="1"/>
    </xf>
    <xf numFmtId="2" fontId="15" fillId="0" borderId="6" xfId="0" applyNumberFormat="1" applyFont="1" applyBorder="1" applyAlignment="1">
      <alignment vertical="top"/>
    </xf>
    <xf numFmtId="2" fontId="15" fillId="0" borderId="6" xfId="0" applyNumberFormat="1" applyFont="1" applyBorder="1" applyAlignment="1">
      <alignment horizontal="center" vertical="top"/>
    </xf>
    <xf numFmtId="2" fontId="19" fillId="0" borderId="6" xfId="0" applyNumberFormat="1" applyFont="1" applyBorder="1" applyAlignment="1">
      <alignment horizontal="center" vertical="top"/>
    </xf>
    <xf numFmtId="0" fontId="2" fillId="0" borderId="0" xfId="0" applyFont="1"/>
    <xf numFmtId="2" fontId="29" fillId="6" borderId="0" xfId="0" applyNumberFormat="1" applyFont="1" applyFill="1" applyAlignment="1">
      <alignment horizontal="center"/>
    </xf>
    <xf numFmtId="2" fontId="29" fillId="0" borderId="0" xfId="0" applyNumberFormat="1" applyFont="1"/>
    <xf numFmtId="0" fontId="28" fillId="0" borderId="0" xfId="0" applyFont="1"/>
    <xf numFmtId="2" fontId="15" fillId="7" borderId="14" xfId="0" applyNumberFormat="1" applyFont="1" applyFill="1" applyBorder="1" applyAlignment="1">
      <alignment vertical="top" wrapText="1"/>
    </xf>
    <xf numFmtId="2" fontId="15" fillId="7" borderId="6" xfId="0" applyNumberFormat="1" applyFont="1" applyFill="1" applyBorder="1" applyAlignment="1">
      <alignment vertical="top" wrapText="1"/>
    </xf>
    <xf numFmtId="0" fontId="7" fillId="0" borderId="0" xfId="0" applyFont="1" applyAlignment="1">
      <alignment wrapText="1"/>
    </xf>
    <xf numFmtId="0" fontId="19" fillId="0" borderId="7" xfId="0" applyFont="1" applyBorder="1"/>
    <xf numFmtId="49" fontId="13" fillId="17" borderId="6" xfId="0" applyNumberFormat="1" applyFont="1" applyFill="1" applyBorder="1" applyAlignment="1">
      <alignment horizontal="center" vertical="center"/>
    </xf>
    <xf numFmtId="0" fontId="14" fillId="11" borderId="6" xfId="0" applyFont="1" applyFill="1" applyBorder="1" applyAlignment="1">
      <alignment vertical="center"/>
    </xf>
    <xf numFmtId="49" fontId="13" fillId="11" borderId="6" xfId="0" applyNumberFormat="1" applyFont="1" applyFill="1" applyBorder="1" applyAlignment="1">
      <alignment vertical="center"/>
    </xf>
    <xf numFmtId="2" fontId="13" fillId="11" borderId="6" xfId="0" applyNumberFormat="1" applyFont="1" applyFill="1" applyBorder="1" applyAlignment="1">
      <alignment vertical="center" wrapText="1"/>
    </xf>
    <xf numFmtId="43" fontId="14" fillId="11" borderId="6" xfId="0" applyNumberFormat="1" applyFont="1" applyFill="1" applyBorder="1" applyAlignment="1">
      <alignment vertical="center"/>
    </xf>
    <xf numFmtId="0" fontId="14" fillId="15" borderId="6" xfId="0" applyFont="1" applyFill="1" applyBorder="1" applyAlignment="1">
      <alignment vertical="center"/>
    </xf>
    <xf numFmtId="49" fontId="13" fillId="15" borderId="6" xfId="0" applyNumberFormat="1" applyFont="1" applyFill="1" applyBorder="1" applyAlignment="1">
      <alignment vertical="center" wrapText="1"/>
    </xf>
    <xf numFmtId="2" fontId="13" fillId="15" borderId="11" xfId="0" applyNumberFormat="1" applyFont="1" applyFill="1" applyBorder="1" applyAlignment="1">
      <alignment vertical="center" wrapText="1"/>
    </xf>
    <xf numFmtId="43" fontId="14" fillId="15" borderId="6" xfId="0" applyNumberFormat="1" applyFont="1" applyFill="1" applyBorder="1" applyAlignment="1">
      <alignment vertical="center"/>
    </xf>
    <xf numFmtId="0" fontId="14" fillId="9" borderId="6" xfId="0" applyFont="1" applyFill="1" applyBorder="1" applyAlignment="1">
      <alignment vertical="center"/>
    </xf>
    <xf numFmtId="2" fontId="13" fillId="9" borderId="6" xfId="0" applyNumberFormat="1" applyFont="1" applyFill="1" applyBorder="1" applyAlignment="1">
      <alignment vertical="center" wrapText="1"/>
    </xf>
    <xf numFmtId="2" fontId="14" fillId="9" borderId="11" xfId="0" applyNumberFormat="1" applyFont="1" applyFill="1" applyBorder="1" applyAlignment="1">
      <alignment vertical="center" wrapText="1"/>
    </xf>
    <xf numFmtId="43" fontId="14" fillId="9" borderId="6" xfId="0" applyNumberFormat="1" applyFont="1" applyFill="1" applyBorder="1" applyAlignment="1">
      <alignment vertical="center"/>
    </xf>
    <xf numFmtId="0" fontId="14" fillId="7" borderId="6" xfId="0" applyFont="1" applyFill="1" applyBorder="1" applyAlignment="1">
      <alignment vertical="center"/>
    </xf>
    <xf numFmtId="2" fontId="14" fillId="7" borderId="6" xfId="0" applyNumberFormat="1" applyFont="1" applyFill="1" applyBorder="1" applyAlignment="1">
      <alignment horizontal="center" vertical="center"/>
    </xf>
    <xf numFmtId="0" fontId="14" fillId="7" borderId="11" xfId="0" applyFont="1" applyFill="1" applyBorder="1" applyAlignment="1">
      <alignment horizontal="center" vertical="center" wrapText="1"/>
    </xf>
    <xf numFmtId="43" fontId="14" fillId="7" borderId="6" xfId="0" applyNumberFormat="1" applyFont="1" applyFill="1" applyBorder="1" applyAlignment="1">
      <alignment vertical="center"/>
    </xf>
    <xf numFmtId="0" fontId="14" fillId="26" borderId="6" xfId="0" applyFont="1" applyFill="1" applyBorder="1" applyAlignment="1">
      <alignment vertical="center"/>
    </xf>
    <xf numFmtId="2" fontId="14" fillId="26" borderId="6" xfId="0" applyNumberFormat="1" applyFont="1" applyFill="1" applyBorder="1" applyAlignment="1">
      <alignment vertical="center"/>
    </xf>
    <xf numFmtId="2" fontId="14" fillId="26" borderId="11" xfId="0" applyNumberFormat="1" applyFont="1" applyFill="1" applyBorder="1" applyAlignment="1">
      <alignment vertical="center" wrapText="1"/>
    </xf>
    <xf numFmtId="187" fontId="14" fillId="26" borderId="6" xfId="1" applyFont="1" applyFill="1" applyBorder="1" applyAlignment="1">
      <alignment vertical="center"/>
    </xf>
    <xf numFmtId="0" fontId="14" fillId="6" borderId="6" xfId="0" applyFont="1" applyFill="1" applyBorder="1" applyAlignment="1">
      <alignment vertical="center"/>
    </xf>
    <xf numFmtId="2" fontId="14" fillId="0" borderId="6" xfId="0" applyNumberFormat="1" applyFont="1" applyBorder="1" applyAlignment="1">
      <alignment vertical="center"/>
    </xf>
    <xf numFmtId="2" fontId="14" fillId="0" borderId="11" xfId="0" applyNumberFormat="1" applyFont="1" applyBorder="1" applyAlignment="1">
      <alignment vertical="center" wrapText="1"/>
    </xf>
    <xf numFmtId="187" fontId="14" fillId="0" borderId="6" xfId="1" applyFont="1" applyBorder="1" applyAlignment="1">
      <alignment vertical="center"/>
    </xf>
    <xf numFmtId="49" fontId="14" fillId="7" borderId="11" xfId="0" applyNumberFormat="1" applyFont="1" applyFill="1" applyBorder="1" applyAlignment="1">
      <alignment horizontal="center" vertical="center" wrapText="1"/>
    </xf>
    <xf numFmtId="187" fontId="14" fillId="7" borderId="11" xfId="1" applyFont="1" applyFill="1" applyBorder="1" applyAlignment="1">
      <alignment horizontal="center" vertical="center" wrapText="1"/>
    </xf>
    <xf numFmtId="2" fontId="14" fillId="15" borderId="6" xfId="0" applyNumberFormat="1" applyFont="1" applyFill="1" applyBorder="1" applyAlignment="1">
      <alignment horizontal="left" vertical="center" wrapText="1"/>
    </xf>
    <xf numFmtId="0" fontId="14" fillId="15" borderId="6" xfId="0" applyFont="1" applyFill="1" applyBorder="1" applyAlignment="1">
      <alignment vertical="center" wrapText="1"/>
    </xf>
    <xf numFmtId="2" fontId="14" fillId="6" borderId="6" xfId="0" applyNumberFormat="1" applyFont="1" applyFill="1" applyBorder="1" applyAlignment="1">
      <alignment horizontal="left" vertical="center" wrapText="1"/>
    </xf>
    <xf numFmtId="0" fontId="14" fillId="6" borderId="6" xfId="0" applyFont="1" applyFill="1" applyBorder="1" applyAlignment="1">
      <alignment vertical="center" wrapText="1"/>
    </xf>
    <xf numFmtId="43" fontId="14" fillId="6" borderId="6" xfId="0" applyNumberFormat="1" applyFont="1" applyFill="1" applyBorder="1" applyAlignment="1">
      <alignment vertical="center"/>
    </xf>
    <xf numFmtId="2" fontId="14" fillId="15" borderId="6" xfId="0" applyNumberFormat="1" applyFont="1" applyFill="1" applyBorder="1" applyAlignment="1">
      <alignment horizontal="left" vertical="center"/>
    </xf>
    <xf numFmtId="2" fontId="14" fillId="6" borderId="6" xfId="0" applyNumberFormat="1" applyFont="1" applyFill="1" applyBorder="1" applyAlignment="1">
      <alignment horizontal="left" vertical="center"/>
    </xf>
    <xf numFmtId="2" fontId="13" fillId="6" borderId="11" xfId="0" applyNumberFormat="1" applyFont="1" applyFill="1" applyBorder="1" applyAlignment="1">
      <alignment vertical="center" wrapText="1"/>
    </xf>
    <xf numFmtId="187" fontId="14" fillId="6" borderId="6" xfId="1" applyFont="1" applyFill="1" applyBorder="1" applyAlignment="1">
      <alignment vertical="center"/>
    </xf>
    <xf numFmtId="2" fontId="13" fillId="11" borderId="6" xfId="0" applyNumberFormat="1" applyFont="1" applyFill="1" applyBorder="1" applyAlignment="1">
      <alignment horizontal="left" vertical="center"/>
    </xf>
    <xf numFmtId="2" fontId="13" fillId="11" borderId="11" xfId="0" applyNumberFormat="1" applyFont="1" applyFill="1" applyBorder="1" applyAlignment="1">
      <alignment vertical="center" wrapText="1"/>
    </xf>
    <xf numFmtId="187" fontId="14" fillId="11" borderId="6" xfId="1" applyFont="1" applyFill="1" applyBorder="1" applyAlignment="1">
      <alignment vertical="center"/>
    </xf>
    <xf numFmtId="0" fontId="14" fillId="12" borderId="6" xfId="0" applyFont="1" applyFill="1" applyBorder="1" applyAlignment="1">
      <alignment vertical="center"/>
    </xf>
    <xf numFmtId="2" fontId="13" fillId="12" borderId="6" xfId="0" applyNumberFormat="1" applyFont="1" applyFill="1" applyBorder="1" applyAlignment="1">
      <alignment horizontal="left" vertical="center"/>
    </xf>
    <xf numFmtId="2" fontId="13" fillId="12" borderId="11" xfId="0" applyNumberFormat="1" applyFont="1" applyFill="1" applyBorder="1" applyAlignment="1">
      <alignment horizontal="left" vertical="center" wrapText="1"/>
    </xf>
    <xf numFmtId="187" fontId="14" fillId="12" borderId="6" xfId="1" applyFont="1" applyFill="1" applyBorder="1" applyAlignment="1">
      <alignment vertical="center"/>
    </xf>
    <xf numFmtId="0" fontId="14" fillId="5" borderId="6" xfId="0" applyFont="1" applyFill="1" applyBorder="1" applyAlignment="1">
      <alignment vertical="center"/>
    </xf>
    <xf numFmtId="2" fontId="13" fillId="5" borderId="6" xfId="0" applyNumberFormat="1" applyFont="1" applyFill="1" applyBorder="1" applyAlignment="1">
      <alignment horizontal="left" vertical="center" wrapText="1"/>
    </xf>
    <xf numFmtId="2" fontId="14" fillId="5" borderId="11" xfId="1" applyNumberFormat="1" applyFont="1" applyFill="1" applyBorder="1" applyAlignment="1">
      <alignment horizontal="left" vertical="center" wrapText="1"/>
    </xf>
    <xf numFmtId="187" fontId="14" fillId="5" borderId="11" xfId="1" applyFont="1" applyFill="1" applyBorder="1" applyAlignment="1">
      <alignment horizontal="left" vertical="center"/>
    </xf>
    <xf numFmtId="2" fontId="14" fillId="7" borderId="11" xfId="1" applyNumberFormat="1" applyFont="1" applyFill="1" applyBorder="1" applyAlignment="1">
      <alignment horizontal="left" vertical="center" wrapText="1"/>
    </xf>
    <xf numFmtId="187" fontId="14" fillId="7" borderId="11" xfId="1" applyFont="1" applyFill="1" applyBorder="1" applyAlignment="1">
      <alignment horizontal="left" vertical="center"/>
    </xf>
    <xf numFmtId="187" fontId="14" fillId="7" borderId="6" xfId="1" applyFont="1" applyFill="1" applyBorder="1" applyAlignment="1">
      <alignment horizontal="left" vertical="center"/>
    </xf>
    <xf numFmtId="0" fontId="14" fillId="4" borderId="6" xfId="0" applyFont="1" applyFill="1" applyBorder="1" applyAlignment="1">
      <alignment vertical="center"/>
    </xf>
    <xf numFmtId="49" fontId="14" fillId="4" borderId="6" xfId="0" applyNumberFormat="1" applyFont="1" applyFill="1" applyBorder="1" applyAlignment="1">
      <alignment vertical="center"/>
    </xf>
    <xf numFmtId="2" fontId="13" fillId="4" borderId="11" xfId="0" applyNumberFormat="1" applyFont="1" applyFill="1" applyBorder="1" applyAlignment="1">
      <alignment vertical="center" wrapText="1"/>
    </xf>
    <xf numFmtId="187" fontId="14" fillId="4" borderId="6" xfId="1" applyFont="1" applyFill="1" applyBorder="1" applyAlignment="1">
      <alignment vertical="center"/>
    </xf>
    <xf numFmtId="2" fontId="14" fillId="6" borderId="6" xfId="0" applyNumberFormat="1" applyFont="1" applyFill="1" applyBorder="1" applyAlignment="1">
      <alignment vertical="center"/>
    </xf>
    <xf numFmtId="2" fontId="14" fillId="6" borderId="11" xfId="0" applyNumberFormat="1" applyFont="1" applyFill="1" applyBorder="1" applyAlignment="1">
      <alignment vertical="center" wrapText="1"/>
    </xf>
    <xf numFmtId="0" fontId="14" fillId="6" borderId="0" xfId="0" applyFont="1" applyFill="1" applyAlignment="1">
      <alignment vertical="center"/>
    </xf>
    <xf numFmtId="2" fontId="14" fillId="6" borderId="11" xfId="1" applyNumberFormat="1" applyFont="1" applyFill="1" applyBorder="1" applyAlignment="1">
      <alignment vertical="center" wrapText="1"/>
    </xf>
    <xf numFmtId="187" fontId="14" fillId="6" borderId="10" xfId="1" applyFont="1" applyFill="1" applyBorder="1" applyAlignment="1">
      <alignment vertical="center"/>
    </xf>
    <xf numFmtId="187" fontId="14" fillId="7" borderId="10" xfId="1" applyFont="1" applyFill="1" applyBorder="1" applyAlignment="1">
      <alignment vertical="center"/>
    </xf>
    <xf numFmtId="187" fontId="13" fillId="7" borderId="6" xfId="1" applyFont="1" applyFill="1" applyBorder="1" applyAlignment="1">
      <alignment vertical="center"/>
    </xf>
    <xf numFmtId="2" fontId="14" fillId="7" borderId="11" xfId="1" applyNumberFormat="1" applyFont="1" applyFill="1" applyBorder="1" applyAlignment="1">
      <alignment vertical="center" wrapText="1"/>
    </xf>
    <xf numFmtId="187" fontId="14" fillId="7" borderId="6" xfId="1" applyFont="1" applyFill="1" applyBorder="1" applyAlignment="1">
      <alignment vertical="center"/>
    </xf>
    <xf numFmtId="187" fontId="14" fillId="4" borderId="10" xfId="1" applyFont="1" applyFill="1" applyBorder="1" applyAlignment="1">
      <alignment vertical="center"/>
    </xf>
    <xf numFmtId="187" fontId="14" fillId="4" borderId="6" xfId="1" applyFont="1" applyFill="1" applyBorder="1" applyAlignment="1">
      <alignment vertical="center" wrapText="1"/>
    </xf>
    <xf numFmtId="2" fontId="14" fillId="4" borderId="11" xfId="1" applyNumberFormat="1" applyFont="1" applyFill="1" applyBorder="1" applyAlignment="1">
      <alignment vertical="center" wrapText="1"/>
    </xf>
    <xf numFmtId="2" fontId="14" fillId="4" borderId="6" xfId="1" applyNumberFormat="1" applyFont="1" applyFill="1" applyBorder="1" applyAlignment="1">
      <alignment vertical="center" wrapText="1"/>
    </xf>
    <xf numFmtId="2" fontId="14" fillId="6" borderId="6" xfId="0" applyNumberFormat="1" applyFont="1" applyFill="1" applyBorder="1" applyAlignment="1">
      <alignment vertical="center" wrapText="1"/>
    </xf>
    <xf numFmtId="2" fontId="14" fillId="4" borderId="6" xfId="0" applyNumberFormat="1" applyFont="1" applyFill="1" applyBorder="1" applyAlignment="1">
      <alignment vertical="center"/>
    </xf>
    <xf numFmtId="2" fontId="14" fillId="4" borderId="11" xfId="0" applyNumberFormat="1" applyFont="1" applyFill="1" applyBorder="1" applyAlignment="1">
      <alignment vertical="center" wrapText="1"/>
    </xf>
    <xf numFmtId="2" fontId="14" fillId="4" borderId="6" xfId="0" applyNumberFormat="1" applyFont="1" applyFill="1" applyBorder="1" applyAlignment="1">
      <alignment vertical="center" wrapText="1"/>
    </xf>
    <xf numFmtId="2" fontId="13" fillId="5" borderId="6" xfId="0" applyNumberFormat="1" applyFont="1" applyFill="1" applyBorder="1" applyAlignment="1">
      <alignment vertical="center" wrapText="1"/>
    </xf>
    <xf numFmtId="2" fontId="14" fillId="5" borderId="6" xfId="0" applyNumberFormat="1" applyFont="1" applyFill="1" applyBorder="1" applyAlignment="1">
      <alignment vertical="center" wrapText="1"/>
    </xf>
    <xf numFmtId="187" fontId="14" fillId="5" borderId="10" xfId="1" applyFont="1" applyFill="1" applyBorder="1" applyAlignment="1">
      <alignment vertical="center"/>
    </xf>
    <xf numFmtId="187" fontId="14" fillId="5" borderId="6" xfId="1" applyFont="1" applyFill="1" applyBorder="1" applyAlignment="1">
      <alignment vertical="center"/>
    </xf>
    <xf numFmtId="2" fontId="14" fillId="7" borderId="6" xfId="0" applyNumberFormat="1" applyFont="1" applyFill="1" applyBorder="1" applyAlignment="1">
      <alignment vertical="center"/>
    </xf>
    <xf numFmtId="2" fontId="14" fillId="7" borderId="6" xfId="0" applyNumberFormat="1" applyFont="1" applyFill="1" applyBorder="1" applyAlignment="1">
      <alignment vertical="center" wrapText="1"/>
    </xf>
    <xf numFmtId="2" fontId="14" fillId="9" borderId="6" xfId="1" applyNumberFormat="1" applyFont="1" applyFill="1" applyBorder="1" applyAlignment="1">
      <alignment vertical="center" wrapText="1"/>
    </xf>
    <xf numFmtId="187" fontId="14" fillId="9" borderId="6" xfId="1" applyFont="1" applyFill="1" applyBorder="1" applyAlignment="1">
      <alignment vertical="center"/>
    </xf>
    <xf numFmtId="0" fontId="14" fillId="7" borderId="6" xfId="1" applyNumberFormat="1" applyFont="1" applyFill="1" applyBorder="1" applyAlignment="1">
      <alignment horizontal="center" vertical="center" wrapText="1"/>
    </xf>
    <xf numFmtId="2" fontId="14" fillId="15" borderId="6" xfId="0" applyNumberFormat="1" applyFont="1" applyFill="1" applyBorder="1" applyAlignment="1">
      <alignment vertical="center" wrapText="1"/>
    </xf>
    <xf numFmtId="2" fontId="14" fillId="15" borderId="6" xfId="1" applyNumberFormat="1" applyFont="1" applyFill="1" applyBorder="1" applyAlignment="1">
      <alignment vertical="center" wrapText="1"/>
    </xf>
    <xf numFmtId="187" fontId="14" fillId="15" borderId="6" xfId="1" applyFont="1" applyFill="1" applyBorder="1" applyAlignment="1">
      <alignment vertical="center"/>
    </xf>
    <xf numFmtId="187" fontId="14" fillId="15" borderId="6" xfId="1" applyFont="1" applyFill="1" applyBorder="1" applyAlignment="1">
      <alignment vertical="center" wrapText="1"/>
    </xf>
    <xf numFmtId="2" fontId="14" fillId="6" borderId="6" xfId="1" applyNumberFormat="1" applyFont="1" applyFill="1" applyBorder="1" applyAlignment="1">
      <alignment vertical="center" wrapText="1"/>
    </xf>
    <xf numFmtId="188" fontId="14" fillId="9" borderId="6" xfId="0" applyNumberFormat="1" applyFont="1" applyFill="1" applyBorder="1" applyAlignment="1">
      <alignment vertical="center"/>
    </xf>
    <xf numFmtId="2" fontId="14" fillId="9" borderId="6" xfId="0" applyNumberFormat="1" applyFont="1" applyFill="1" applyBorder="1" applyAlignment="1">
      <alignment vertical="center"/>
    </xf>
    <xf numFmtId="2" fontId="14" fillId="9" borderId="6" xfId="0" applyNumberFormat="1" applyFont="1" applyFill="1" applyBorder="1" applyAlignment="1">
      <alignment vertical="center" wrapText="1"/>
    </xf>
    <xf numFmtId="187" fontId="14" fillId="9" borderId="10" xfId="1" applyFont="1" applyFill="1" applyBorder="1" applyAlignment="1">
      <alignment vertical="center"/>
    </xf>
    <xf numFmtId="189" fontId="14" fillId="15" borderId="6" xfId="0" applyNumberFormat="1" applyFont="1" applyFill="1" applyBorder="1" applyAlignment="1">
      <alignment vertical="center"/>
    </xf>
    <xf numFmtId="187" fontId="14" fillId="15" borderId="10" xfId="1" applyFont="1" applyFill="1" applyBorder="1" applyAlignment="1">
      <alignment vertical="center"/>
    </xf>
    <xf numFmtId="0" fontId="14" fillId="27" borderId="6" xfId="0" applyFont="1" applyFill="1" applyBorder="1" applyAlignment="1">
      <alignment vertical="center"/>
    </xf>
    <xf numFmtId="2" fontId="14" fillId="27" borderId="6" xfId="0" applyNumberFormat="1" applyFont="1" applyFill="1" applyBorder="1" applyAlignment="1">
      <alignment horizontal="center" vertical="center"/>
    </xf>
    <xf numFmtId="2" fontId="14" fillId="27" borderId="6" xfId="0" applyNumberFormat="1" applyFont="1" applyFill="1" applyBorder="1" applyAlignment="1">
      <alignment vertical="center" wrapText="1"/>
    </xf>
    <xf numFmtId="43" fontId="14" fillId="27" borderId="6" xfId="0" applyNumberFormat="1" applyFont="1" applyFill="1" applyBorder="1" applyAlignment="1">
      <alignment vertical="center"/>
    </xf>
    <xf numFmtId="0" fontId="13" fillId="7" borderId="6" xfId="0" applyFont="1" applyFill="1" applyBorder="1" applyAlignment="1">
      <alignment horizontal="center" vertical="center"/>
    </xf>
    <xf numFmtId="0" fontId="14" fillId="19" borderId="6" xfId="0" applyFont="1" applyFill="1" applyBorder="1" applyAlignment="1">
      <alignment vertical="center"/>
    </xf>
    <xf numFmtId="2" fontId="14" fillId="19" borderId="6" xfId="0" applyNumberFormat="1" applyFont="1" applyFill="1" applyBorder="1" applyAlignment="1">
      <alignment horizontal="center" vertical="center"/>
    </xf>
    <xf numFmtId="2" fontId="14" fillId="19" borderId="11" xfId="0" applyNumberFormat="1" applyFont="1" applyFill="1" applyBorder="1" applyAlignment="1">
      <alignment vertical="center" wrapText="1"/>
    </xf>
    <xf numFmtId="43" fontId="14" fillId="19" borderId="6" xfId="0" applyNumberFormat="1" applyFont="1" applyFill="1" applyBorder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2" fontId="13" fillId="0" borderId="0" xfId="0" applyNumberFormat="1" applyFont="1" applyAlignment="1">
      <alignment horizontal="center" vertical="center" wrapText="1"/>
    </xf>
    <xf numFmtId="0" fontId="15" fillId="0" borderId="0" xfId="0" applyFont="1" applyAlignment="1">
      <alignment vertical="center"/>
    </xf>
    <xf numFmtId="43" fontId="14" fillId="6" borderId="18" xfId="2" applyFont="1" applyFill="1" applyBorder="1" applyAlignment="1">
      <alignment vertical="center"/>
    </xf>
    <xf numFmtId="0" fontId="14" fillId="0" borderId="0" xfId="0" applyFont="1" applyAlignment="1">
      <alignment vertical="center"/>
    </xf>
    <xf numFmtId="2" fontId="16" fillId="0" borderId="0" xfId="0" applyNumberFormat="1" applyFont="1" applyAlignment="1">
      <alignment vertical="center" wrapText="1"/>
    </xf>
    <xf numFmtId="0" fontId="16" fillId="0" borderId="0" xfId="0" applyFont="1" applyAlignment="1">
      <alignment vertical="center"/>
    </xf>
    <xf numFmtId="2" fontId="14" fillId="0" borderId="0" xfId="0" applyNumberFormat="1" applyFont="1" applyAlignment="1">
      <alignment horizontal="left" vertical="center" wrapText="1"/>
    </xf>
    <xf numFmtId="187" fontId="16" fillId="0" borderId="0" xfId="1" applyFont="1" applyBorder="1" applyAlignment="1">
      <alignment vertical="center"/>
    </xf>
    <xf numFmtId="2" fontId="14" fillId="0" borderId="0" xfId="0" applyNumberFormat="1" applyFont="1" applyAlignment="1">
      <alignment vertical="center" wrapText="1"/>
    </xf>
    <xf numFmtId="0" fontId="14" fillId="0" borderId="0" xfId="0" applyFont="1" applyAlignment="1">
      <alignment horizontal="right" vertical="center"/>
    </xf>
    <xf numFmtId="0" fontId="17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2" fontId="17" fillId="0" borderId="0" xfId="0" applyNumberFormat="1" applyFont="1" applyAlignment="1">
      <alignment vertical="center" wrapText="1"/>
    </xf>
    <xf numFmtId="2" fontId="26" fillId="0" borderId="5" xfId="0" applyNumberFormat="1" applyFont="1" applyBorder="1" applyAlignment="1">
      <alignment horizontal="left" vertical="center"/>
    </xf>
    <xf numFmtId="2" fontId="21" fillId="11" borderId="6" xfId="0" applyNumberFormat="1" applyFont="1" applyFill="1" applyBorder="1" applyAlignment="1">
      <alignment horizontal="left" vertical="center" wrapText="1"/>
    </xf>
    <xf numFmtId="2" fontId="21" fillId="12" borderId="10" xfId="0" applyNumberFormat="1" applyFont="1" applyFill="1" applyBorder="1" applyAlignment="1">
      <alignment horizontal="left" vertical="center"/>
    </xf>
    <xf numFmtId="2" fontId="21" fillId="9" borderId="6" xfId="0" applyNumberFormat="1" applyFont="1" applyFill="1" applyBorder="1" applyAlignment="1">
      <alignment horizontal="left" vertical="center" wrapText="1"/>
    </xf>
    <xf numFmtId="2" fontId="21" fillId="6" borderId="10" xfId="0" applyNumberFormat="1" applyFont="1" applyFill="1" applyBorder="1" applyAlignment="1">
      <alignment horizontal="left" vertical="center" wrapText="1"/>
    </xf>
    <xf numFmtId="2" fontId="21" fillId="14" borderId="7" xfId="0" applyNumberFormat="1" applyFont="1" applyFill="1" applyBorder="1" applyAlignment="1">
      <alignment horizontal="left" vertical="center" wrapText="1"/>
    </xf>
    <xf numFmtId="2" fontId="21" fillId="13" borderId="2" xfId="0" applyNumberFormat="1" applyFont="1" applyFill="1" applyBorder="1" applyAlignment="1">
      <alignment horizontal="left" vertical="center"/>
    </xf>
    <xf numFmtId="2" fontId="26" fillId="6" borderId="5" xfId="0" applyNumberFormat="1" applyFont="1" applyFill="1" applyBorder="1" applyAlignment="1">
      <alignment horizontal="left" vertical="center" wrapText="1"/>
    </xf>
    <xf numFmtId="2" fontId="21" fillId="6" borderId="6" xfId="0" applyNumberFormat="1" applyFont="1" applyFill="1" applyBorder="1" applyAlignment="1">
      <alignment horizontal="left" vertical="center" wrapText="1"/>
    </xf>
    <xf numFmtId="2" fontId="21" fillId="6" borderId="6" xfId="0" applyNumberFormat="1" applyFont="1" applyFill="1" applyBorder="1" applyAlignment="1">
      <alignment horizontal="left" vertical="center"/>
    </xf>
    <xf numFmtId="2" fontId="21" fillId="6" borderId="0" xfId="0" applyNumberFormat="1" applyFont="1" applyFill="1" applyAlignment="1">
      <alignment horizontal="left" vertical="center"/>
    </xf>
    <xf numFmtId="0" fontId="14" fillId="6" borderId="6" xfId="0" applyFont="1" applyFill="1" applyBorder="1" applyAlignment="1">
      <alignment horizontal="center" vertical="center"/>
    </xf>
    <xf numFmtId="2" fontId="14" fillId="6" borderId="6" xfId="0" applyNumberFormat="1" applyFont="1" applyFill="1" applyBorder="1" applyAlignment="1">
      <alignment horizontal="center" vertical="center" wrapText="1"/>
    </xf>
    <xf numFmtId="0" fontId="14" fillId="6" borderId="6" xfId="0" applyFont="1" applyFill="1" applyBorder="1" applyAlignment="1">
      <alignment horizontal="center" vertical="center" wrapText="1"/>
    </xf>
    <xf numFmtId="0" fontId="16" fillId="6" borderId="6" xfId="0" applyFont="1" applyFill="1" applyBorder="1" applyAlignment="1">
      <alignment horizontal="center" vertical="center"/>
    </xf>
    <xf numFmtId="0" fontId="16" fillId="6" borderId="6" xfId="0" applyFont="1" applyFill="1" applyBorder="1" applyAlignment="1">
      <alignment horizontal="center" vertical="center" wrapText="1"/>
    </xf>
    <xf numFmtId="0" fontId="19" fillId="6" borderId="6" xfId="0" applyFont="1" applyFill="1" applyBorder="1" applyAlignment="1">
      <alignment horizontal="center" vertical="center"/>
    </xf>
    <xf numFmtId="2" fontId="15" fillId="11" borderId="11" xfId="0" applyNumberFormat="1" applyFont="1" applyFill="1" applyBorder="1" applyAlignment="1">
      <alignment vertical="top" wrapText="1"/>
    </xf>
    <xf numFmtId="0" fontId="19" fillId="11" borderId="6" xfId="0" applyFont="1" applyFill="1" applyBorder="1" applyAlignment="1">
      <alignment horizontal="center" vertical="top"/>
    </xf>
    <xf numFmtId="2" fontId="19" fillId="9" borderId="6" xfId="0" applyNumberFormat="1" applyFont="1" applyFill="1" applyBorder="1" applyAlignment="1">
      <alignment vertical="top" wrapText="1"/>
    </xf>
    <xf numFmtId="2" fontId="19" fillId="9" borderId="6" xfId="0" applyNumberFormat="1" applyFont="1" applyFill="1" applyBorder="1" applyAlignment="1">
      <alignment horizontal="justify" vertical="top"/>
    </xf>
    <xf numFmtId="2" fontId="19" fillId="7" borderId="6" xfId="0" applyNumberFormat="1" applyFont="1" applyFill="1" applyBorder="1" applyAlignment="1">
      <alignment vertical="top"/>
    </xf>
    <xf numFmtId="2" fontId="19" fillId="0" borderId="2" xfId="0" applyNumberFormat="1" applyFont="1" applyBorder="1" applyAlignment="1">
      <alignment horizontal="left" vertical="top" wrapText="1"/>
    </xf>
    <xf numFmtId="2" fontId="19" fillId="6" borderId="2" xfId="0" applyNumberFormat="1" applyFont="1" applyFill="1" applyBorder="1" applyAlignment="1">
      <alignment vertical="top" wrapText="1"/>
    </xf>
    <xf numFmtId="0" fontId="19" fillId="0" borderId="17" xfId="0" applyFont="1" applyBorder="1" applyAlignment="1">
      <alignment horizontal="left" vertical="top" wrapText="1"/>
    </xf>
    <xf numFmtId="2" fontId="19" fillId="0" borderId="17" xfId="0" applyNumberFormat="1" applyFont="1" applyBorder="1" applyAlignment="1">
      <alignment horizontal="left" vertical="top" wrapText="1"/>
    </xf>
    <xf numFmtId="2" fontId="19" fillId="6" borderId="17" xfId="0" applyNumberFormat="1" applyFont="1" applyFill="1" applyBorder="1" applyAlignment="1">
      <alignment vertical="top" wrapText="1"/>
    </xf>
    <xf numFmtId="0" fontId="19" fillId="0" borderId="14" xfId="0" applyFont="1" applyBorder="1" applyAlignment="1">
      <alignment horizontal="left" vertical="top" wrapText="1"/>
    </xf>
    <xf numFmtId="2" fontId="19" fillId="0" borderId="14" xfId="0" applyNumberFormat="1" applyFont="1" applyBorder="1" applyAlignment="1">
      <alignment horizontal="left" vertical="top" wrapText="1"/>
    </xf>
    <xf numFmtId="2" fontId="19" fillId="6" borderId="14" xfId="0" applyNumberFormat="1" applyFont="1" applyFill="1" applyBorder="1" applyAlignment="1">
      <alignment vertical="top" wrapText="1"/>
    </xf>
    <xf numFmtId="0" fontId="19" fillId="0" borderId="2" xfId="0" applyFont="1" applyBorder="1" applyAlignment="1">
      <alignment horizontal="left" vertical="top" wrapText="1"/>
    </xf>
    <xf numFmtId="0" fontId="19" fillId="0" borderId="5" xfId="0" applyFont="1" applyBorder="1" applyAlignment="1">
      <alignment horizontal="left" vertical="top" wrapText="1"/>
    </xf>
    <xf numFmtId="2" fontId="19" fillId="0" borderId="5" xfId="0" applyNumberFormat="1" applyFont="1" applyBorder="1" applyAlignment="1">
      <alignment horizontal="left" vertical="top" wrapText="1"/>
    </xf>
    <xf numFmtId="2" fontId="19" fillId="6" borderId="5" xfId="0" applyNumberFormat="1" applyFont="1" applyFill="1" applyBorder="1" applyAlignment="1">
      <alignment vertical="top" wrapText="1"/>
    </xf>
    <xf numFmtId="2" fontId="19" fillId="7" borderId="6" xfId="0" applyNumberFormat="1" applyFont="1" applyFill="1" applyBorder="1" applyAlignment="1">
      <alignment vertical="top" wrapText="1"/>
    </xf>
    <xf numFmtId="2" fontId="19" fillId="7" borderId="6" xfId="0" applyNumberFormat="1" applyFont="1" applyFill="1" applyBorder="1" applyAlignment="1">
      <alignment horizontal="justify" vertical="top"/>
    </xf>
    <xf numFmtId="49" fontId="19" fillId="0" borderId="6" xfId="0" applyNumberFormat="1" applyFont="1" applyBorder="1" applyAlignment="1">
      <alignment horizontal="left" vertical="top" wrapText="1"/>
    </xf>
    <xf numFmtId="2" fontId="19" fillId="6" borderId="6" xfId="0" applyNumberFormat="1" applyFont="1" applyFill="1" applyBorder="1" applyAlignment="1">
      <alignment vertical="top" wrapText="1"/>
    </xf>
    <xf numFmtId="0" fontId="30" fillId="0" borderId="6" xfId="0" applyFont="1" applyBorder="1" applyAlignment="1">
      <alignment vertical="top" wrapText="1"/>
    </xf>
    <xf numFmtId="2" fontId="15" fillId="6" borderId="6" xfId="0" applyNumberFormat="1" applyFont="1" applyFill="1" applyBorder="1" applyAlignment="1">
      <alignment vertical="top" wrapText="1"/>
    </xf>
    <xf numFmtId="0" fontId="19" fillId="9" borderId="6" xfId="0" applyFont="1" applyFill="1" applyBorder="1" applyAlignment="1">
      <alignment horizontal="left" vertical="top" wrapText="1"/>
    </xf>
    <xf numFmtId="0" fontId="19" fillId="7" borderId="6" xfId="0" applyFont="1" applyFill="1" applyBorder="1" applyAlignment="1">
      <alignment horizontal="left" vertical="top" wrapText="1"/>
    </xf>
    <xf numFmtId="2" fontId="19" fillId="9" borderId="6" xfId="0" applyNumberFormat="1" applyFont="1" applyFill="1" applyBorder="1" applyAlignment="1">
      <alignment horizontal="left" vertical="top" wrapText="1"/>
    </xf>
    <xf numFmtId="2" fontId="19" fillId="15" borderId="6" xfId="0" applyNumberFormat="1" applyFont="1" applyFill="1" applyBorder="1" applyAlignment="1">
      <alignment vertical="top" wrapText="1"/>
    </xf>
    <xf numFmtId="0" fontId="19" fillId="9" borderId="6" xfId="0" applyFont="1" applyFill="1" applyBorder="1" applyAlignment="1">
      <alignment vertical="top" wrapText="1"/>
    </xf>
    <xf numFmtId="0" fontId="19" fillId="9" borderId="6" xfId="0" applyFont="1" applyFill="1" applyBorder="1" applyAlignment="1">
      <alignment horizontal="justify" vertical="top"/>
    </xf>
    <xf numFmtId="49" fontId="19" fillId="7" borderId="6" xfId="0" applyNumberFormat="1" applyFont="1" applyFill="1" applyBorder="1" applyAlignment="1">
      <alignment vertical="top"/>
    </xf>
    <xf numFmtId="49" fontId="19" fillId="7" borderId="6" xfId="0" applyNumberFormat="1" applyFont="1" applyFill="1" applyBorder="1" applyAlignment="1">
      <alignment horizontal="left" vertical="top" wrapText="1"/>
    </xf>
    <xf numFmtId="49" fontId="15" fillId="6" borderId="6" xfId="0" applyNumberFormat="1" applyFont="1" applyFill="1" applyBorder="1" applyAlignment="1">
      <alignment vertical="top" wrapText="1"/>
    </xf>
    <xf numFmtId="2" fontId="19" fillId="0" borderId="6" xfId="0" applyNumberFormat="1" applyFont="1" applyBorder="1" applyAlignment="1">
      <alignment horizontal="left" vertical="top" wrapText="1"/>
    </xf>
    <xf numFmtId="2" fontId="15" fillId="6" borderId="13" xfId="0" applyNumberFormat="1" applyFont="1" applyFill="1" applyBorder="1" applyAlignment="1">
      <alignment vertical="top" wrapText="1"/>
    </xf>
    <xf numFmtId="2" fontId="15" fillId="6" borderId="24" xfId="0" applyNumberFormat="1" applyFont="1" applyFill="1" applyBorder="1" applyAlignment="1">
      <alignment vertical="top" wrapText="1"/>
    </xf>
    <xf numFmtId="2" fontId="15" fillId="6" borderId="14" xfId="0" applyNumberFormat="1" applyFont="1" applyFill="1" applyBorder="1" applyAlignment="1">
      <alignment vertical="top" wrapText="1"/>
    </xf>
    <xf numFmtId="0" fontId="15" fillId="15" borderId="6" xfId="0" applyFont="1" applyFill="1" applyBorder="1" applyAlignment="1">
      <alignment horizontal="center" vertical="top"/>
    </xf>
    <xf numFmtId="2" fontId="15" fillId="15" borderId="11" xfId="0" applyNumberFormat="1" applyFont="1" applyFill="1" applyBorder="1" applyAlignment="1">
      <alignment vertical="top" wrapText="1"/>
    </xf>
    <xf numFmtId="1" fontId="15" fillId="15" borderId="11" xfId="0" applyNumberFormat="1" applyFont="1" applyFill="1" applyBorder="1" applyAlignment="1">
      <alignment horizontal="left" vertical="top" wrapText="1"/>
    </xf>
    <xf numFmtId="0" fontId="19" fillId="15" borderId="6" xfId="0" applyFont="1" applyFill="1" applyBorder="1" applyAlignment="1">
      <alignment vertical="top"/>
    </xf>
    <xf numFmtId="0" fontId="15" fillId="16" borderId="6" xfId="0" applyFont="1" applyFill="1" applyBorder="1" applyAlignment="1">
      <alignment horizontal="center" vertical="top"/>
    </xf>
    <xf numFmtId="2" fontId="15" fillId="16" borderId="11" xfId="0" applyNumberFormat="1" applyFont="1" applyFill="1" applyBorder="1" applyAlignment="1">
      <alignment vertical="top" wrapText="1"/>
    </xf>
    <xf numFmtId="0" fontId="15" fillId="7" borderId="2" xfId="0" applyFont="1" applyFill="1" applyBorder="1" applyAlignment="1">
      <alignment horizontal="center" vertical="top"/>
    </xf>
    <xf numFmtId="2" fontId="15" fillId="7" borderId="8" xfId="0" applyNumberFormat="1" applyFont="1" applyFill="1" applyBorder="1" applyAlignment="1">
      <alignment horizontal="center" vertical="top" wrapText="1"/>
    </xf>
    <xf numFmtId="2" fontId="15" fillId="7" borderId="8" xfId="0" applyNumberFormat="1" applyFont="1" applyFill="1" applyBorder="1" applyAlignment="1">
      <alignment vertical="top" wrapText="1"/>
    </xf>
    <xf numFmtId="0" fontId="19" fillId="7" borderId="2" xfId="0" applyFont="1" applyFill="1" applyBorder="1" applyAlignment="1">
      <alignment horizontal="left" vertical="top"/>
    </xf>
    <xf numFmtId="49" fontId="15" fillId="16" borderId="6" xfId="0" applyNumberFormat="1" applyFont="1" applyFill="1" applyBorder="1" applyAlignment="1">
      <alignment horizontal="center" vertical="top"/>
    </xf>
    <xf numFmtId="190" fontId="15" fillId="16" borderId="6" xfId="0" applyNumberFormat="1" applyFont="1" applyFill="1" applyBorder="1" applyAlignment="1">
      <alignment horizontal="center" vertical="top"/>
    </xf>
    <xf numFmtId="2" fontId="19" fillId="16" borderId="6" xfId="0" applyNumberFormat="1" applyFont="1" applyFill="1" applyBorder="1" applyAlignment="1">
      <alignment vertical="top"/>
    </xf>
    <xf numFmtId="0" fontId="19" fillId="11" borderId="6" xfId="0" applyFont="1" applyFill="1" applyBorder="1" applyAlignment="1">
      <alignment horizontal="left" vertical="top"/>
    </xf>
    <xf numFmtId="1" fontId="15" fillId="15" borderId="6" xfId="0" applyNumberFormat="1" applyFont="1" applyFill="1" applyBorder="1" applyAlignment="1">
      <alignment horizontal="center" vertical="top"/>
    </xf>
    <xf numFmtId="0" fontId="19" fillId="15" borderId="6" xfId="0" applyFont="1" applyFill="1" applyBorder="1" applyAlignment="1">
      <alignment horizontal="left" vertical="top"/>
    </xf>
    <xf numFmtId="0" fontId="19" fillId="16" borderId="6" xfId="0" applyFont="1" applyFill="1" applyBorder="1" applyAlignment="1">
      <alignment horizontal="left" vertical="top"/>
    </xf>
    <xf numFmtId="2" fontId="15" fillId="7" borderId="11" xfId="0" applyNumberFormat="1" applyFont="1" applyFill="1" applyBorder="1" applyAlignment="1">
      <alignment vertical="top" wrapText="1"/>
    </xf>
    <xf numFmtId="2" fontId="15" fillId="7" borderId="11" xfId="0" applyNumberFormat="1" applyFont="1" applyFill="1" applyBorder="1" applyAlignment="1">
      <alignment vertical="top"/>
    </xf>
    <xf numFmtId="0" fontId="15" fillId="26" borderId="6" xfId="0" applyFont="1" applyFill="1" applyBorder="1" applyAlignment="1">
      <alignment horizontal="center" vertical="top"/>
    </xf>
    <xf numFmtId="0" fontId="19" fillId="26" borderId="6" xfId="0" applyFont="1" applyFill="1" applyBorder="1" applyAlignment="1">
      <alignment vertical="top"/>
    </xf>
    <xf numFmtId="0" fontId="15" fillId="4" borderId="6" xfId="0" applyFont="1" applyFill="1" applyBorder="1" applyAlignment="1">
      <alignment horizontal="center" vertical="top"/>
    </xf>
    <xf numFmtId="2" fontId="15" fillId="4" borderId="11" xfId="0" applyNumberFormat="1" applyFont="1" applyFill="1" applyBorder="1" applyAlignment="1">
      <alignment vertical="top" wrapText="1"/>
    </xf>
    <xf numFmtId="0" fontId="21" fillId="0" borderId="6" xfId="0" applyFont="1" applyBorder="1" applyAlignment="1">
      <alignment vertical="top" wrapText="1"/>
    </xf>
    <xf numFmtId="0" fontId="15" fillId="25" borderId="6" xfId="0" applyFont="1" applyFill="1" applyBorder="1" applyAlignment="1">
      <alignment horizontal="center" vertical="top"/>
    </xf>
    <xf numFmtId="0" fontId="19" fillId="25" borderId="6" xfId="0" applyFont="1" applyFill="1" applyBorder="1" applyAlignment="1">
      <alignment vertical="top"/>
    </xf>
    <xf numFmtId="0" fontId="19" fillId="6" borderId="6" xfId="0" applyFont="1" applyFill="1" applyBorder="1" applyAlignment="1">
      <alignment horizontal="center" vertical="top"/>
    </xf>
    <xf numFmtId="2" fontId="15" fillId="0" borderId="22" xfId="0" applyNumberFormat="1" applyFont="1" applyBorder="1" applyAlignment="1">
      <alignment vertical="top" wrapText="1"/>
    </xf>
    <xf numFmtId="2" fontId="15" fillId="0" borderId="23" xfId="0" applyNumberFormat="1" applyFont="1" applyBorder="1" applyAlignment="1">
      <alignment vertical="top" wrapText="1"/>
    </xf>
    <xf numFmtId="0" fontId="19" fillId="0" borderId="14" xfId="0" applyFont="1" applyBorder="1" applyAlignment="1">
      <alignment vertical="top" wrapText="1"/>
    </xf>
    <xf numFmtId="0" fontId="19" fillId="15" borderId="14" xfId="0" applyFont="1" applyFill="1" applyBorder="1" applyAlignment="1">
      <alignment vertical="top" wrapText="1"/>
    </xf>
    <xf numFmtId="2" fontId="15" fillId="6" borderId="11" xfId="0" applyNumberFormat="1" applyFont="1" applyFill="1" applyBorder="1" applyAlignment="1">
      <alignment vertical="top" wrapText="1"/>
    </xf>
    <xf numFmtId="0" fontId="19" fillId="0" borderId="6" xfId="0" applyFont="1" applyBorder="1" applyAlignment="1">
      <alignment wrapText="1"/>
    </xf>
    <xf numFmtId="2" fontId="15" fillId="0" borderId="12" xfId="0" applyNumberFormat="1" applyFont="1" applyBorder="1" applyAlignment="1">
      <alignment vertical="top" wrapText="1"/>
    </xf>
    <xf numFmtId="0" fontId="19" fillId="0" borderId="6" xfId="0" applyFont="1" applyBorder="1" applyAlignment="1">
      <alignment horizontal="left" vertical="top"/>
    </xf>
    <xf numFmtId="2" fontId="15" fillId="0" borderId="22" xfId="0" applyNumberFormat="1" applyFont="1" applyBorder="1" applyAlignment="1">
      <alignment horizontal="left" vertical="top" wrapText="1"/>
    </xf>
    <xf numFmtId="0" fontId="19" fillId="0" borderId="13" xfId="0" applyFont="1" applyBorder="1" applyAlignment="1">
      <alignment vertical="top"/>
    </xf>
    <xf numFmtId="0" fontId="15" fillId="6" borderId="24" xfId="0" applyFont="1" applyFill="1" applyBorder="1" applyAlignment="1">
      <alignment horizontal="center" vertical="top"/>
    </xf>
    <xf numFmtId="2" fontId="15" fillId="0" borderId="25" xfId="0" applyNumberFormat="1" applyFont="1" applyBorder="1" applyAlignment="1">
      <alignment vertical="top" wrapText="1"/>
    </xf>
    <xf numFmtId="2" fontId="15" fillId="0" borderId="24" xfId="0" applyNumberFormat="1" applyFont="1" applyBorder="1" applyAlignment="1">
      <alignment vertical="top" wrapText="1"/>
    </xf>
    <xf numFmtId="0" fontId="19" fillId="0" borderId="24" xfId="0" applyFont="1" applyBorder="1" applyAlignment="1">
      <alignment vertical="top" wrapText="1"/>
    </xf>
    <xf numFmtId="0" fontId="19" fillId="0" borderId="24" xfId="0" applyFont="1" applyBorder="1" applyAlignment="1">
      <alignment vertical="top"/>
    </xf>
    <xf numFmtId="190" fontId="15" fillId="16" borderId="6" xfId="0" applyNumberFormat="1" applyFont="1" applyFill="1" applyBorder="1" applyAlignment="1">
      <alignment horizontal="left" vertical="top" wrapText="1"/>
    </xf>
    <xf numFmtId="2" fontId="15" fillId="6" borderId="11" xfId="0" applyNumberFormat="1" applyFont="1" applyFill="1" applyBorder="1" applyAlignment="1">
      <alignment horizontal="left" vertical="top" wrapText="1"/>
    </xf>
    <xf numFmtId="0" fontId="19" fillId="6" borderId="6" xfId="0" applyFont="1" applyFill="1" applyBorder="1" applyAlignment="1">
      <alignment vertical="top" wrapText="1"/>
    </xf>
    <xf numFmtId="0" fontId="23" fillId="6" borderId="13" xfId="0" applyFont="1" applyFill="1" applyBorder="1" applyAlignment="1">
      <alignment horizontal="center" vertical="top"/>
    </xf>
    <xf numFmtId="2" fontId="23" fillId="0" borderId="22" xfId="0" applyNumberFormat="1" applyFont="1" applyBorder="1" applyAlignment="1">
      <alignment vertical="top" wrapText="1"/>
    </xf>
    <xf numFmtId="0" fontId="23" fillId="0" borderId="13" xfId="0" applyFont="1" applyBorder="1" applyAlignment="1">
      <alignment vertical="top"/>
    </xf>
    <xf numFmtId="0" fontId="15" fillId="0" borderId="6" xfId="0" applyFont="1" applyBorder="1" applyAlignment="1">
      <alignment vertical="top" wrapText="1"/>
    </xf>
    <xf numFmtId="2" fontId="15" fillId="16" borderId="6" xfId="0" applyNumberFormat="1" applyFont="1" applyFill="1" applyBorder="1" applyAlignment="1">
      <alignment vertical="top" wrapText="1"/>
    </xf>
    <xf numFmtId="0" fontId="15" fillId="16" borderId="6" xfId="0" applyFont="1" applyFill="1" applyBorder="1" applyAlignment="1">
      <alignment horizontal="left" vertical="top"/>
    </xf>
    <xf numFmtId="0" fontId="15" fillId="22" borderId="6" xfId="0" applyFont="1" applyFill="1" applyBorder="1" applyAlignment="1">
      <alignment horizontal="center" vertical="top"/>
    </xf>
    <xf numFmtId="2" fontId="15" fillId="22" borderId="11" xfId="0" applyNumberFormat="1" applyFont="1" applyFill="1" applyBorder="1" applyAlignment="1">
      <alignment vertical="top" wrapText="1"/>
    </xf>
    <xf numFmtId="0" fontId="19" fillId="22" borderId="6" xfId="0" applyFont="1" applyFill="1" applyBorder="1" applyAlignment="1">
      <alignment horizontal="left" vertical="top"/>
    </xf>
    <xf numFmtId="0" fontId="19" fillId="6" borderId="5" xfId="0" applyFont="1" applyFill="1" applyBorder="1" applyAlignment="1">
      <alignment vertical="top" wrapText="1"/>
    </xf>
    <xf numFmtId="49" fontId="15" fillId="0" borderId="11" xfId="0" applyNumberFormat="1" applyFont="1" applyBorder="1" applyAlignment="1">
      <alignment vertical="top" wrapText="1"/>
    </xf>
    <xf numFmtId="2" fontId="15" fillId="7" borderId="14" xfId="0" applyNumberFormat="1" applyFont="1" applyFill="1" applyBorder="1" applyAlignment="1">
      <alignment vertical="top"/>
    </xf>
    <xf numFmtId="2" fontId="15" fillId="9" borderId="6" xfId="0" applyNumberFormat="1" applyFont="1" applyFill="1" applyBorder="1" applyAlignment="1">
      <alignment vertical="top"/>
    </xf>
    <xf numFmtId="0" fontId="15" fillId="3" borderId="6" xfId="0" applyFont="1" applyFill="1" applyBorder="1" applyAlignment="1">
      <alignment horizontal="center"/>
    </xf>
    <xf numFmtId="2" fontId="15" fillId="3" borderId="6" xfId="0" applyNumberFormat="1" applyFont="1" applyFill="1" applyBorder="1" applyAlignment="1">
      <alignment horizontal="center" wrapText="1"/>
    </xf>
    <xf numFmtId="2" fontId="15" fillId="3" borderId="6" xfId="0" applyNumberFormat="1" applyFont="1" applyFill="1" applyBorder="1" applyAlignment="1">
      <alignment horizontal="center"/>
    </xf>
    <xf numFmtId="2" fontId="19" fillId="3" borderId="6" xfId="0" applyNumberFormat="1" applyFont="1" applyFill="1" applyBorder="1"/>
    <xf numFmtId="0" fontId="19" fillId="3" borderId="6" xfId="0" applyFont="1" applyFill="1" applyBorder="1"/>
    <xf numFmtId="0" fontId="14" fillId="6" borderId="0" xfId="0" applyFont="1" applyFill="1" applyAlignment="1">
      <alignment horizontal="center"/>
    </xf>
    <xf numFmtId="2" fontId="14" fillId="6" borderId="0" xfId="0" applyNumberFormat="1" applyFont="1" applyFill="1" applyAlignment="1">
      <alignment horizontal="center" wrapText="1"/>
    </xf>
    <xf numFmtId="2" fontId="14" fillId="6" borderId="18" xfId="0" applyNumberFormat="1" applyFont="1" applyFill="1" applyBorder="1" applyAlignment="1">
      <alignment horizontal="center"/>
    </xf>
    <xf numFmtId="2" fontId="16" fillId="6" borderId="18" xfId="0" applyNumberFormat="1" applyFont="1" applyFill="1" applyBorder="1"/>
    <xf numFmtId="0" fontId="19" fillId="6" borderId="18" xfId="0" applyFont="1" applyFill="1" applyBorder="1"/>
    <xf numFmtId="0" fontId="29" fillId="6" borderId="0" xfId="0" applyFont="1" applyFill="1" applyAlignment="1">
      <alignment horizontal="center"/>
    </xf>
    <xf numFmtId="2" fontId="29" fillId="6" borderId="0" xfId="0" applyNumberFormat="1" applyFont="1" applyFill="1" applyAlignment="1">
      <alignment horizontal="center" wrapText="1"/>
    </xf>
    <xf numFmtId="2" fontId="29" fillId="0" borderId="0" xfId="0" applyNumberFormat="1" applyFont="1" applyAlignment="1">
      <alignment wrapText="1"/>
    </xf>
    <xf numFmtId="0" fontId="28" fillId="0" borderId="0" xfId="0" applyFont="1" applyAlignment="1">
      <alignment horizontal="center"/>
    </xf>
    <xf numFmtId="0" fontId="28" fillId="0" borderId="0" xfId="0" applyFont="1" applyAlignment="1">
      <alignment horizontal="left"/>
    </xf>
    <xf numFmtId="0" fontId="18" fillId="6" borderId="1" xfId="0" applyFont="1" applyFill="1" applyBorder="1" applyAlignment="1">
      <alignment horizontal="right"/>
    </xf>
    <xf numFmtId="2" fontId="19" fillId="0" borderId="4" xfId="0" applyNumberFormat="1" applyFont="1" applyBorder="1" applyAlignment="1">
      <alignment vertical="center"/>
    </xf>
    <xf numFmtId="0" fontId="16" fillId="0" borderId="4" xfId="0" applyFont="1" applyBorder="1" applyAlignment="1">
      <alignment vertical="center"/>
    </xf>
    <xf numFmtId="43" fontId="14" fillId="7" borderId="6" xfId="0" applyNumberFormat="1" applyFont="1" applyFill="1" applyBorder="1" applyAlignment="1">
      <alignment horizontal="center" vertical="center"/>
    </xf>
    <xf numFmtId="43" fontId="14" fillId="19" borderId="11" xfId="0" applyNumberFormat="1" applyFont="1" applyFill="1" applyBorder="1" applyAlignment="1">
      <alignment horizontal="center" vertical="center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center" vertical="center"/>
    </xf>
    <xf numFmtId="0" fontId="17" fillId="0" borderId="0" xfId="0" applyFont="1" applyAlignment="1">
      <alignment horizontal="center"/>
    </xf>
    <xf numFmtId="43" fontId="14" fillId="0" borderId="0" xfId="2" applyFont="1" applyBorder="1" applyAlignment="1">
      <alignment horizontal="center"/>
    </xf>
    <xf numFmtId="0" fontId="15" fillId="0" borderId="4" xfId="0" applyFont="1" applyBorder="1" applyAlignment="1">
      <alignment horizontal="center" vertical="center"/>
    </xf>
    <xf numFmtId="49" fontId="16" fillId="21" borderId="5" xfId="0" applyNumberFormat="1" applyFont="1" applyFill="1" applyBorder="1" applyAlignment="1">
      <alignment horizontal="left" vertical="top"/>
    </xf>
    <xf numFmtId="1" fontId="16" fillId="21" borderId="5" xfId="1" applyNumberFormat="1" applyFont="1" applyFill="1" applyBorder="1" applyAlignment="1">
      <alignment horizontal="left" vertical="top" wrapText="1"/>
    </xf>
    <xf numFmtId="187" fontId="16" fillId="21" borderId="5" xfId="1" applyFont="1" applyFill="1" applyBorder="1" applyAlignment="1">
      <alignment horizontal="right" vertical="top"/>
    </xf>
    <xf numFmtId="0" fontId="16" fillId="21" borderId="6" xfId="0" applyFont="1" applyFill="1" applyBorder="1" applyAlignment="1">
      <alignment vertical="top"/>
    </xf>
    <xf numFmtId="2" fontId="16" fillId="9" borderId="6" xfId="0" applyNumberFormat="1" applyFont="1" applyFill="1" applyBorder="1" applyAlignment="1">
      <alignment horizontal="left" vertical="top" wrapText="1"/>
    </xf>
    <xf numFmtId="187" fontId="16" fillId="9" borderId="6" xfId="1" applyFont="1" applyFill="1" applyBorder="1" applyAlignment="1">
      <alignment horizontal="right" vertical="top"/>
    </xf>
    <xf numFmtId="0" fontId="16" fillId="9" borderId="6" xfId="0" applyFont="1" applyFill="1" applyBorder="1" applyAlignment="1">
      <alignment vertical="top"/>
    </xf>
    <xf numFmtId="187" fontId="16" fillId="7" borderId="6" xfId="1" applyFont="1" applyFill="1" applyBorder="1" applyAlignment="1">
      <alignment horizontal="right" vertical="top"/>
    </xf>
    <xf numFmtId="2" fontId="16" fillId="7" borderId="6" xfId="0" applyNumberFormat="1" applyFont="1" applyFill="1" applyBorder="1" applyAlignment="1">
      <alignment horizontal="left" vertical="top" wrapText="1"/>
    </xf>
    <xf numFmtId="1" fontId="16" fillId="7" borderId="6" xfId="1" applyNumberFormat="1" applyFont="1" applyFill="1" applyBorder="1" applyAlignment="1">
      <alignment horizontal="left" vertical="top" wrapText="1"/>
    </xf>
    <xf numFmtId="0" fontId="16" fillId="7" borderId="6" xfId="0" applyFont="1" applyFill="1" applyBorder="1" applyAlignment="1">
      <alignment horizontal="left" vertical="top"/>
    </xf>
    <xf numFmtId="187" fontId="16" fillId="15" borderId="6" xfId="1" applyFont="1" applyFill="1" applyBorder="1" applyAlignment="1">
      <alignment horizontal="right" vertical="top"/>
    </xf>
    <xf numFmtId="2" fontId="16" fillId="15" borderId="6" xfId="0" applyNumberFormat="1" applyFont="1" applyFill="1" applyBorder="1" applyAlignment="1">
      <alignment horizontal="left" vertical="top" wrapText="1"/>
    </xf>
    <xf numFmtId="1" fontId="16" fillId="15" borderId="6" xfId="1" applyNumberFormat="1" applyFont="1" applyFill="1" applyBorder="1" applyAlignment="1">
      <alignment horizontal="left" vertical="top" wrapText="1"/>
    </xf>
    <xf numFmtId="187" fontId="16" fillId="15" borderId="10" xfId="1" applyFont="1" applyFill="1" applyBorder="1" applyAlignment="1">
      <alignment horizontal="right" vertical="top"/>
    </xf>
    <xf numFmtId="0" fontId="16" fillId="15" borderId="6" xfId="0" applyFont="1" applyFill="1" applyBorder="1" applyAlignment="1">
      <alignment horizontal="left" vertical="top"/>
    </xf>
    <xf numFmtId="2" fontId="16" fillId="24" borderId="5" xfId="0" applyNumberFormat="1" applyFont="1" applyFill="1" applyBorder="1" applyAlignment="1">
      <alignment horizontal="left" vertical="top" wrapText="1"/>
    </xf>
    <xf numFmtId="1" fontId="16" fillId="9" borderId="5" xfId="1" applyNumberFormat="1" applyFont="1" applyFill="1" applyBorder="1" applyAlignment="1">
      <alignment horizontal="left" vertical="top"/>
    </xf>
    <xf numFmtId="187" fontId="16" fillId="9" borderId="5" xfId="1" applyFont="1" applyFill="1" applyBorder="1" applyAlignment="1">
      <alignment horizontal="right" vertical="top"/>
    </xf>
    <xf numFmtId="0" fontId="16" fillId="9" borderId="6" xfId="0" applyFont="1" applyFill="1" applyBorder="1" applyAlignment="1">
      <alignment horizontal="left" vertical="top"/>
    </xf>
    <xf numFmtId="2" fontId="16" fillId="12" borderId="13" xfId="0" applyNumberFormat="1" applyFont="1" applyFill="1" applyBorder="1" applyAlignment="1">
      <alignment vertical="top"/>
    </xf>
    <xf numFmtId="1" fontId="16" fillId="12" borderId="13" xfId="1" applyNumberFormat="1" applyFont="1" applyFill="1" applyBorder="1" applyAlignment="1">
      <alignment horizontal="left" vertical="top" wrapText="1"/>
    </xf>
    <xf numFmtId="187" fontId="16" fillId="12" borderId="13" xfId="1" applyFont="1" applyFill="1" applyBorder="1" applyAlignment="1">
      <alignment horizontal="right" vertical="top"/>
    </xf>
    <xf numFmtId="3" fontId="16" fillId="12" borderId="13" xfId="0" applyNumberFormat="1" applyFont="1" applyFill="1" applyBorder="1" applyAlignment="1">
      <alignment vertical="top"/>
    </xf>
    <xf numFmtId="2" fontId="16" fillId="6" borderId="14" xfId="0" applyNumberFormat="1" applyFont="1" applyFill="1" applyBorder="1" applyAlignment="1">
      <alignment vertical="top"/>
    </xf>
    <xf numFmtId="187" fontId="16" fillId="6" borderId="14" xfId="1" applyFont="1" applyFill="1" applyBorder="1" applyAlignment="1">
      <alignment horizontal="right" vertical="top"/>
    </xf>
    <xf numFmtId="187" fontId="16" fillId="6" borderId="14" xfId="1" applyFont="1" applyFill="1" applyBorder="1" applyAlignment="1">
      <alignment horizontal="center" vertical="top"/>
    </xf>
    <xf numFmtId="187" fontId="16" fillId="6" borderId="14" xfId="1" applyFont="1" applyFill="1" applyBorder="1" applyAlignment="1">
      <alignment horizontal="left" vertical="top"/>
    </xf>
    <xf numFmtId="14" fontId="16" fillId="6" borderId="14" xfId="0" quotePrefix="1" applyNumberFormat="1" applyFont="1" applyFill="1" applyBorder="1" applyAlignment="1">
      <alignment horizontal="left" vertical="top"/>
    </xf>
    <xf numFmtId="187" fontId="16" fillId="6" borderId="21" xfId="0" applyNumberFormat="1" applyFont="1" applyFill="1" applyBorder="1" applyAlignment="1">
      <alignment horizontal="left" vertical="top"/>
    </xf>
    <xf numFmtId="3" fontId="16" fillId="6" borderId="14" xfId="0" applyNumberFormat="1" applyFont="1" applyFill="1" applyBorder="1" applyAlignment="1">
      <alignment horizontal="left" vertical="top"/>
    </xf>
    <xf numFmtId="2" fontId="16" fillId="12" borderId="6" xfId="0" applyNumberFormat="1" applyFont="1" applyFill="1" applyBorder="1" applyAlignment="1">
      <alignment vertical="top" wrapText="1"/>
    </xf>
    <xf numFmtId="1" fontId="16" fillId="12" borderId="6" xfId="1" applyNumberFormat="1" applyFont="1" applyFill="1" applyBorder="1" applyAlignment="1">
      <alignment horizontal="left" vertical="top"/>
    </xf>
    <xf numFmtId="187" fontId="16" fillId="12" borderId="6" xfId="1" applyFont="1" applyFill="1" applyBorder="1" applyAlignment="1">
      <alignment horizontal="right" vertical="top"/>
    </xf>
    <xf numFmtId="3" fontId="16" fillId="12" borderId="6" xfId="0" applyNumberFormat="1" applyFont="1" applyFill="1" applyBorder="1" applyAlignment="1">
      <alignment vertical="top"/>
    </xf>
    <xf numFmtId="187" fontId="16" fillId="0" borderId="14" xfId="1" applyFont="1" applyBorder="1" applyAlignment="1">
      <alignment horizontal="center" vertical="top"/>
    </xf>
    <xf numFmtId="2" fontId="16" fillId="0" borderId="4" xfId="0" applyNumberFormat="1" applyFont="1" applyBorder="1" applyAlignment="1">
      <alignment horizontal="left" vertical="top"/>
    </xf>
    <xf numFmtId="1" fontId="16" fillId="0" borderId="4" xfId="0" applyNumberFormat="1" applyFont="1" applyBorder="1" applyAlignment="1">
      <alignment horizontal="left" vertical="top"/>
    </xf>
    <xf numFmtId="187" fontId="16" fillId="0" borderId="4" xfId="1" applyFont="1" applyBorder="1" applyAlignment="1">
      <alignment horizontal="center" vertical="top"/>
    </xf>
    <xf numFmtId="187" fontId="16" fillId="6" borderId="4" xfId="1" applyFont="1" applyFill="1" applyBorder="1" applyAlignment="1">
      <alignment horizontal="center" vertical="top"/>
    </xf>
    <xf numFmtId="0" fontId="16" fillId="6" borderId="4" xfId="0" applyFont="1" applyFill="1" applyBorder="1" applyAlignment="1">
      <alignment horizontal="center" vertical="top"/>
    </xf>
    <xf numFmtId="187" fontId="16" fillId="6" borderId="3" xfId="0" applyNumberFormat="1" applyFont="1" applyFill="1" applyBorder="1" applyAlignment="1">
      <alignment horizontal="center" vertical="top"/>
    </xf>
    <xf numFmtId="3" fontId="16" fillId="0" borderId="5" xfId="0" applyNumberFormat="1" applyFont="1" applyBorder="1" applyAlignment="1">
      <alignment horizontal="center" vertical="top"/>
    </xf>
    <xf numFmtId="2" fontId="16" fillId="12" borderId="2" xfId="0" applyNumberFormat="1" applyFont="1" applyFill="1" applyBorder="1" applyAlignment="1">
      <alignment vertical="top"/>
    </xf>
    <xf numFmtId="1" fontId="16" fillId="12" borderId="2" xfId="1" applyNumberFormat="1" applyFont="1" applyFill="1" applyBorder="1" applyAlignment="1">
      <alignment horizontal="left" vertical="top" wrapText="1"/>
    </xf>
    <xf numFmtId="187" fontId="16" fillId="12" borderId="2" xfId="1" applyFont="1" applyFill="1" applyBorder="1" applyAlignment="1">
      <alignment horizontal="right" vertical="top"/>
    </xf>
    <xf numFmtId="0" fontId="16" fillId="6" borderId="6" xfId="0" applyFont="1" applyFill="1" applyBorder="1" applyAlignment="1">
      <alignment vertical="top"/>
    </xf>
    <xf numFmtId="1" fontId="16" fillId="6" borderId="6" xfId="1" applyNumberFormat="1" applyFont="1" applyFill="1" applyBorder="1" applyAlignment="1">
      <alignment horizontal="left" vertical="top"/>
    </xf>
    <xf numFmtId="187" fontId="16" fillId="6" borderId="6" xfId="1" applyFont="1" applyFill="1" applyBorder="1" applyAlignment="1">
      <alignment horizontal="right" vertical="top"/>
    </xf>
    <xf numFmtId="187" fontId="16" fillId="6" borderId="6" xfId="1" applyFont="1" applyFill="1" applyBorder="1" applyAlignment="1">
      <alignment vertical="top"/>
    </xf>
    <xf numFmtId="187" fontId="16" fillId="6" borderId="6" xfId="0" applyNumberFormat="1" applyFont="1" applyFill="1" applyBorder="1" applyAlignment="1">
      <alignment horizontal="left" vertical="top"/>
    </xf>
    <xf numFmtId="3" fontId="16" fillId="6" borderId="6" xfId="0" applyNumberFormat="1" applyFont="1" applyFill="1" applyBorder="1" applyAlignment="1">
      <alignment vertical="top" wrapText="1"/>
    </xf>
    <xf numFmtId="0" fontId="16" fillId="12" borderId="6" xfId="0" applyFont="1" applyFill="1" applyBorder="1" applyAlignment="1">
      <alignment vertical="top"/>
    </xf>
    <xf numFmtId="1" fontId="16" fillId="12" borderId="6" xfId="0" applyNumberFormat="1" applyFont="1" applyFill="1" applyBorder="1" applyAlignment="1">
      <alignment horizontal="left" vertical="top" wrapText="1"/>
    </xf>
    <xf numFmtId="187" fontId="16" fillId="12" borderId="6" xfId="0" applyNumberFormat="1" applyFont="1" applyFill="1" applyBorder="1" applyAlignment="1">
      <alignment vertical="top"/>
    </xf>
    <xf numFmtId="0" fontId="16" fillId="6" borderId="5" xfId="0" applyFont="1" applyFill="1" applyBorder="1" applyAlignment="1">
      <alignment vertical="top"/>
    </xf>
    <xf numFmtId="1" fontId="16" fillId="6" borderId="5" xfId="0" applyNumberFormat="1" applyFont="1" applyFill="1" applyBorder="1" applyAlignment="1">
      <alignment horizontal="left" vertical="top" wrapText="1"/>
    </xf>
    <xf numFmtId="187" fontId="16" fillId="6" borderId="5" xfId="1" applyFont="1" applyFill="1" applyBorder="1" applyAlignment="1">
      <alignment horizontal="right" vertical="top"/>
    </xf>
    <xf numFmtId="187" fontId="16" fillId="0" borderId="5" xfId="1" applyFont="1" applyBorder="1" applyAlignment="1">
      <alignment horizontal="center" vertical="top"/>
    </xf>
    <xf numFmtId="187" fontId="16" fillId="0" borderId="6" xfId="1" applyFont="1" applyBorder="1" applyAlignment="1">
      <alignment vertical="top"/>
    </xf>
    <xf numFmtId="0" fontId="16" fillId="6" borderId="14" xfId="0" applyFont="1" applyFill="1" applyBorder="1" applyAlignment="1">
      <alignment vertical="top"/>
    </xf>
    <xf numFmtId="1" fontId="16" fillId="6" borderId="14" xfId="0" applyNumberFormat="1" applyFont="1" applyFill="1" applyBorder="1" applyAlignment="1">
      <alignment horizontal="left" vertical="top" wrapText="1"/>
    </xf>
    <xf numFmtId="187" fontId="16" fillId="12" borderId="6" xfId="1" applyFont="1" applyFill="1" applyBorder="1" applyAlignment="1">
      <alignment vertical="top"/>
    </xf>
    <xf numFmtId="187" fontId="16" fillId="0" borderId="5" xfId="1" applyFont="1" applyBorder="1" applyAlignment="1">
      <alignment vertical="top"/>
    </xf>
    <xf numFmtId="187" fontId="16" fillId="6" borderId="5" xfId="0" applyNumberFormat="1" applyFont="1" applyFill="1" applyBorder="1" applyAlignment="1">
      <alignment horizontal="left" vertical="top"/>
    </xf>
    <xf numFmtId="3" fontId="16" fillId="6" borderId="6" xfId="0" applyNumberFormat="1" applyFont="1" applyFill="1" applyBorder="1" applyAlignment="1">
      <alignment vertical="top"/>
    </xf>
    <xf numFmtId="187" fontId="16" fillId="6" borderId="5" xfId="1" applyFont="1" applyFill="1" applyBorder="1" applyAlignment="1">
      <alignment horizontal="center" vertical="top"/>
    </xf>
    <xf numFmtId="0" fontId="16" fillId="12" borderId="14" xfId="0" applyFont="1" applyFill="1" applyBorder="1" applyAlignment="1">
      <alignment vertical="top"/>
    </xf>
    <xf numFmtId="1" fontId="16" fillId="12" borderId="14" xfId="0" applyNumberFormat="1" applyFont="1" applyFill="1" applyBorder="1" applyAlignment="1">
      <alignment horizontal="left" vertical="top" wrapText="1"/>
    </xf>
    <xf numFmtId="187" fontId="16" fillId="12" borderId="5" xfId="1" applyFont="1" applyFill="1" applyBorder="1" applyAlignment="1">
      <alignment horizontal="right" vertical="top"/>
    </xf>
    <xf numFmtId="187" fontId="16" fillId="12" borderId="5" xfId="1" applyFont="1" applyFill="1" applyBorder="1" applyAlignment="1">
      <alignment horizontal="center" vertical="top"/>
    </xf>
    <xf numFmtId="187" fontId="16" fillId="12" borderId="6" xfId="0" applyNumberFormat="1" applyFont="1" applyFill="1" applyBorder="1" applyAlignment="1">
      <alignment horizontal="left" vertical="top"/>
    </xf>
    <xf numFmtId="0" fontId="16" fillId="18" borderId="14" xfId="0" applyFont="1" applyFill="1" applyBorder="1" applyAlignment="1">
      <alignment vertical="top"/>
    </xf>
    <xf numFmtId="1" fontId="16" fillId="18" borderId="14" xfId="0" applyNumberFormat="1" applyFont="1" applyFill="1" applyBorder="1" applyAlignment="1">
      <alignment horizontal="left" vertical="top" wrapText="1"/>
    </xf>
    <xf numFmtId="187" fontId="16" fillId="18" borderId="5" xfId="1" applyFont="1" applyFill="1" applyBorder="1" applyAlignment="1">
      <alignment horizontal="right" vertical="top"/>
    </xf>
    <xf numFmtId="187" fontId="16" fillId="18" borderId="5" xfId="1" applyFont="1" applyFill="1" applyBorder="1" applyAlignment="1">
      <alignment horizontal="center" vertical="top"/>
    </xf>
    <xf numFmtId="187" fontId="16" fillId="18" borderId="6" xfId="1" applyFont="1" applyFill="1" applyBorder="1" applyAlignment="1">
      <alignment vertical="top"/>
    </xf>
    <xf numFmtId="0" fontId="16" fillId="18" borderId="6" xfId="0" applyFont="1" applyFill="1" applyBorder="1" applyAlignment="1">
      <alignment vertical="top"/>
    </xf>
    <xf numFmtId="187" fontId="16" fillId="18" borderId="6" xfId="0" applyNumberFormat="1" applyFont="1" applyFill="1" applyBorder="1" applyAlignment="1">
      <alignment horizontal="left" vertical="top"/>
    </xf>
    <xf numFmtId="2" fontId="16" fillId="9" borderId="6" xfId="0" applyNumberFormat="1" applyFont="1" applyFill="1" applyBorder="1" applyAlignment="1">
      <alignment vertical="top" wrapText="1"/>
    </xf>
    <xf numFmtId="0" fontId="16" fillId="22" borderId="6" xfId="0" applyFont="1" applyFill="1" applyBorder="1" applyAlignment="1">
      <alignment vertical="top" wrapText="1"/>
    </xf>
    <xf numFmtId="1" fontId="16" fillId="22" borderId="6" xfId="0" applyNumberFormat="1" applyFont="1" applyFill="1" applyBorder="1" applyAlignment="1">
      <alignment horizontal="left" vertical="top" wrapText="1"/>
    </xf>
    <xf numFmtId="187" fontId="16" fillId="22" borderId="6" xfId="1" applyFont="1" applyFill="1" applyBorder="1" applyAlignment="1">
      <alignment horizontal="right" vertical="top"/>
    </xf>
    <xf numFmtId="3" fontId="16" fillId="22" borderId="13" xfId="0" applyNumberFormat="1" applyFont="1" applyFill="1" applyBorder="1" applyAlignment="1">
      <alignment vertical="top"/>
    </xf>
    <xf numFmtId="0" fontId="16" fillId="18" borderId="5" xfId="0" applyFont="1" applyFill="1" applyBorder="1" applyAlignment="1">
      <alignment vertical="top"/>
    </xf>
    <xf numFmtId="1" fontId="16" fillId="18" borderId="5" xfId="0" applyNumberFormat="1" applyFont="1" applyFill="1" applyBorder="1" applyAlignment="1">
      <alignment horizontal="left" vertical="top" wrapText="1"/>
    </xf>
    <xf numFmtId="3" fontId="16" fillId="18" borderId="14" xfId="0" applyNumberFormat="1" applyFont="1" applyFill="1" applyBorder="1" applyAlignment="1">
      <alignment vertical="top"/>
    </xf>
    <xf numFmtId="3" fontId="16" fillId="18" borderId="5" xfId="0" applyNumberFormat="1" applyFont="1" applyFill="1" applyBorder="1" applyAlignment="1">
      <alignment vertical="top"/>
    </xf>
    <xf numFmtId="3" fontId="16" fillId="18" borderId="6" xfId="0" applyNumberFormat="1" applyFont="1" applyFill="1" applyBorder="1" applyAlignment="1">
      <alignment vertical="top"/>
    </xf>
    <xf numFmtId="187" fontId="16" fillId="18" borderId="14" xfId="1" applyFont="1" applyFill="1" applyBorder="1" applyAlignment="1">
      <alignment horizontal="right" vertical="top"/>
    </xf>
    <xf numFmtId="1" fontId="16" fillId="18" borderId="6" xfId="0" applyNumberFormat="1" applyFont="1" applyFill="1" applyBorder="1" applyAlignment="1">
      <alignment horizontal="left" vertical="top" wrapText="1"/>
    </xf>
    <xf numFmtId="187" fontId="16" fillId="18" borderId="6" xfId="1" applyFont="1" applyFill="1" applyBorder="1" applyAlignment="1">
      <alignment horizontal="right" vertical="top"/>
    </xf>
    <xf numFmtId="187" fontId="16" fillId="6" borderId="6" xfId="1" applyFont="1" applyFill="1" applyBorder="1" applyAlignment="1">
      <alignment horizontal="center" vertical="top"/>
    </xf>
    <xf numFmtId="2" fontId="16" fillId="18" borderId="6" xfId="0" applyNumberFormat="1" applyFont="1" applyFill="1" applyBorder="1" applyAlignment="1">
      <alignment vertical="top"/>
    </xf>
    <xf numFmtId="3" fontId="16" fillId="22" borderId="6" xfId="0" applyNumberFormat="1" applyFont="1" applyFill="1" applyBorder="1" applyAlignment="1">
      <alignment vertical="top"/>
    </xf>
    <xf numFmtId="1" fontId="16" fillId="9" borderId="6" xfId="0" applyNumberFormat="1" applyFont="1" applyFill="1" applyBorder="1" applyAlignment="1">
      <alignment horizontal="left" vertical="top" wrapText="1"/>
    </xf>
    <xf numFmtId="2" fontId="16" fillId="22" borderId="6" xfId="0" applyNumberFormat="1" applyFont="1" applyFill="1" applyBorder="1" applyAlignment="1">
      <alignment vertical="top" wrapText="1"/>
    </xf>
    <xf numFmtId="187" fontId="16" fillId="22" borderId="6" xfId="1" applyFont="1" applyFill="1" applyBorder="1" applyAlignment="1">
      <alignment vertical="top"/>
    </xf>
    <xf numFmtId="0" fontId="16" fillId="18" borderId="5" xfId="0" applyFont="1" applyFill="1" applyBorder="1" applyAlignment="1">
      <alignment horizontal="left" vertical="top"/>
    </xf>
    <xf numFmtId="1" fontId="16" fillId="18" borderId="5" xfId="0" applyNumberFormat="1" applyFont="1" applyFill="1" applyBorder="1" applyAlignment="1">
      <alignment horizontal="left" vertical="top"/>
    </xf>
    <xf numFmtId="2" fontId="16" fillId="18" borderId="5" xfId="0" applyNumberFormat="1" applyFont="1" applyFill="1" applyBorder="1" applyAlignment="1">
      <alignment horizontal="left" vertical="top"/>
    </xf>
    <xf numFmtId="2" fontId="16" fillId="6" borderId="6" xfId="0" applyNumberFormat="1" applyFont="1" applyFill="1" applyBorder="1" applyAlignment="1">
      <alignment vertical="top" wrapText="1"/>
    </xf>
    <xf numFmtId="1" fontId="16" fillId="6" borderId="6" xfId="0" applyNumberFormat="1" applyFont="1" applyFill="1" applyBorder="1" applyAlignment="1">
      <alignment horizontal="left" vertical="top" wrapText="1"/>
    </xf>
    <xf numFmtId="2" fontId="16" fillId="11" borderId="6" xfId="0" applyNumberFormat="1" applyFont="1" applyFill="1" applyBorder="1" applyAlignment="1">
      <alignment vertical="top" wrapText="1"/>
    </xf>
    <xf numFmtId="1" fontId="14" fillId="15" borderId="6" xfId="1" applyNumberFormat="1" applyFont="1" applyFill="1" applyBorder="1" applyAlignment="1">
      <alignment horizontal="left" vertical="top" wrapText="1"/>
    </xf>
    <xf numFmtId="2" fontId="14" fillId="15" borderId="6" xfId="1" applyNumberFormat="1" applyFont="1" applyFill="1" applyBorder="1" applyAlignment="1">
      <alignment vertical="top"/>
    </xf>
    <xf numFmtId="49" fontId="14" fillId="9" borderId="6" xfId="1" applyNumberFormat="1" applyFont="1" applyFill="1" applyBorder="1" applyAlignment="1">
      <alignment vertical="top" wrapText="1"/>
    </xf>
    <xf numFmtId="1" fontId="14" fillId="9" borderId="6" xfId="1" applyNumberFormat="1" applyFont="1" applyFill="1" applyBorder="1" applyAlignment="1">
      <alignment horizontal="left" vertical="top"/>
    </xf>
    <xf numFmtId="187" fontId="14" fillId="9" borderId="6" xfId="1" applyFont="1" applyFill="1" applyBorder="1" applyAlignment="1">
      <alignment vertical="top"/>
    </xf>
    <xf numFmtId="2" fontId="16" fillId="22" borderId="6" xfId="0" applyNumberFormat="1" applyFont="1" applyFill="1" applyBorder="1" applyAlignment="1">
      <alignment vertical="top"/>
    </xf>
    <xf numFmtId="187" fontId="14" fillId="15" borderId="6" xfId="1" applyFont="1" applyFill="1" applyBorder="1" applyAlignment="1">
      <alignment vertical="top"/>
    </xf>
    <xf numFmtId="2" fontId="16" fillId="7" borderId="6" xfId="0" applyNumberFormat="1" applyFont="1" applyFill="1" applyBorder="1" applyAlignment="1">
      <alignment vertical="top"/>
    </xf>
    <xf numFmtId="1" fontId="16" fillId="7" borderId="6" xfId="0" applyNumberFormat="1" applyFont="1" applyFill="1" applyBorder="1" applyAlignment="1">
      <alignment horizontal="left" vertical="top" wrapText="1"/>
    </xf>
    <xf numFmtId="187" fontId="14" fillId="7" borderId="6" xfId="1" applyFont="1" applyFill="1" applyBorder="1" applyAlignment="1">
      <alignment vertical="top"/>
    </xf>
    <xf numFmtId="2" fontId="14" fillId="7" borderId="6" xfId="1" applyNumberFormat="1" applyFont="1" applyFill="1" applyBorder="1" applyAlignment="1">
      <alignment vertical="top"/>
    </xf>
    <xf numFmtId="49" fontId="16" fillId="15" borderId="6" xfId="0" applyNumberFormat="1" applyFont="1" applyFill="1" applyBorder="1" applyAlignment="1">
      <alignment vertical="top" wrapText="1"/>
    </xf>
    <xf numFmtId="1" fontId="16" fillId="15" borderId="6" xfId="0" applyNumberFormat="1" applyFont="1" applyFill="1" applyBorder="1" applyAlignment="1">
      <alignment horizontal="left" vertical="top" wrapText="1"/>
    </xf>
    <xf numFmtId="187" fontId="16" fillId="15" borderId="14" xfId="1" applyFont="1" applyFill="1" applyBorder="1" applyAlignment="1">
      <alignment horizontal="center" vertical="top"/>
    </xf>
    <xf numFmtId="187" fontId="16" fillId="15" borderId="5" xfId="1" applyFont="1" applyFill="1" applyBorder="1" applyAlignment="1">
      <alignment horizontal="right" vertical="top"/>
    </xf>
    <xf numFmtId="187" fontId="16" fillId="15" borderId="5" xfId="1" applyFont="1" applyFill="1" applyBorder="1" applyAlignment="1">
      <alignment vertical="top"/>
    </xf>
    <xf numFmtId="0" fontId="16" fillId="15" borderId="5" xfId="0" applyFont="1" applyFill="1" applyBorder="1" applyAlignment="1">
      <alignment vertical="top"/>
    </xf>
    <xf numFmtId="187" fontId="16" fillId="15" borderId="5" xfId="0" applyNumberFormat="1" applyFont="1" applyFill="1" applyBorder="1" applyAlignment="1">
      <alignment horizontal="left" vertical="top"/>
    </xf>
    <xf numFmtId="0" fontId="16" fillId="15" borderId="6" xfId="0" applyFont="1" applyFill="1" applyBorder="1" applyAlignment="1">
      <alignment vertical="top"/>
    </xf>
    <xf numFmtId="49" fontId="16" fillId="6" borderId="6" xfId="0" applyNumberFormat="1" applyFont="1" applyFill="1" applyBorder="1" applyAlignment="1">
      <alignment vertical="top" wrapText="1"/>
    </xf>
    <xf numFmtId="1" fontId="16" fillId="6" borderId="5" xfId="1" applyNumberFormat="1" applyFont="1" applyFill="1" applyBorder="1" applyAlignment="1">
      <alignment horizontal="left" vertical="top" wrapText="1"/>
    </xf>
    <xf numFmtId="2" fontId="16" fillId="15" borderId="6" xfId="0" applyNumberFormat="1" applyFont="1" applyFill="1" applyBorder="1" applyAlignment="1">
      <alignment vertical="top" wrapText="1"/>
    </xf>
    <xf numFmtId="2" fontId="16" fillId="15" borderId="6" xfId="0" applyNumberFormat="1" applyFont="1" applyFill="1" applyBorder="1" applyAlignment="1">
      <alignment vertical="top"/>
    </xf>
    <xf numFmtId="1" fontId="16" fillId="6" borderId="6" xfId="0" applyNumberFormat="1" applyFont="1" applyFill="1" applyBorder="1" applyAlignment="1">
      <alignment horizontal="left" vertical="top"/>
    </xf>
    <xf numFmtId="2" fontId="16" fillId="6" borderId="6" xfId="0" applyNumberFormat="1" applyFont="1" applyFill="1" applyBorder="1" applyAlignment="1">
      <alignment vertical="top"/>
    </xf>
    <xf numFmtId="49" fontId="16" fillId="12" borderId="6" xfId="0" applyNumberFormat="1" applyFont="1" applyFill="1" applyBorder="1" applyAlignment="1">
      <alignment vertical="top" wrapText="1"/>
    </xf>
    <xf numFmtId="2" fontId="16" fillId="6" borderId="6" xfId="0" applyNumberFormat="1" applyFont="1" applyFill="1" applyBorder="1" applyAlignment="1">
      <alignment horizontal="left" vertical="top"/>
    </xf>
    <xf numFmtId="2" fontId="16" fillId="6" borderId="5" xfId="0" applyNumberFormat="1" applyFont="1" applyFill="1" applyBorder="1" applyAlignment="1">
      <alignment vertical="top"/>
    </xf>
    <xf numFmtId="0" fontId="16" fillId="6" borderId="6" xfId="0" applyFont="1" applyFill="1" applyBorder="1" applyAlignment="1">
      <alignment vertical="top" wrapText="1"/>
    </xf>
    <xf numFmtId="1" fontId="16" fillId="9" borderId="6" xfId="0" applyNumberFormat="1" applyFont="1" applyFill="1" applyBorder="1" applyAlignment="1">
      <alignment horizontal="left" vertical="top"/>
    </xf>
    <xf numFmtId="2" fontId="16" fillId="0" borderId="6" xfId="1" applyNumberFormat="1" applyFont="1" applyBorder="1" applyAlignment="1">
      <alignment vertical="top"/>
    </xf>
    <xf numFmtId="2" fontId="16" fillId="6" borderId="6" xfId="1" applyNumberFormat="1" applyFont="1" applyFill="1" applyBorder="1" applyAlignment="1">
      <alignment vertical="top"/>
    </xf>
    <xf numFmtId="2" fontId="16" fillId="6" borderId="6" xfId="1" applyNumberFormat="1" applyFont="1" applyFill="1" applyBorder="1" applyAlignment="1">
      <alignment horizontal="right" vertical="top"/>
    </xf>
    <xf numFmtId="2" fontId="16" fillId="6" borderId="5" xfId="0" applyNumberFormat="1" applyFont="1" applyFill="1" applyBorder="1" applyAlignment="1">
      <alignment horizontal="right" vertical="top"/>
    </xf>
    <xf numFmtId="1" fontId="16" fillId="6" borderId="5" xfId="0" applyNumberFormat="1" applyFont="1" applyFill="1" applyBorder="1" applyAlignment="1">
      <alignment horizontal="left" vertical="top"/>
    </xf>
    <xf numFmtId="2" fontId="16" fillId="0" borderId="5" xfId="1" applyNumberFormat="1" applyFont="1" applyBorder="1" applyAlignment="1">
      <alignment vertical="top"/>
    </xf>
    <xf numFmtId="2" fontId="16" fillId="6" borderId="5" xfId="1" applyNumberFormat="1" applyFont="1" applyFill="1" applyBorder="1" applyAlignment="1">
      <alignment vertical="top"/>
    </xf>
    <xf numFmtId="2" fontId="16" fillId="6" borderId="5" xfId="0" applyNumberFormat="1" applyFont="1" applyFill="1" applyBorder="1" applyAlignment="1">
      <alignment horizontal="left" vertical="top"/>
    </xf>
    <xf numFmtId="49" fontId="14" fillId="9" borderId="5" xfId="1" applyNumberFormat="1" applyFont="1" applyFill="1" applyBorder="1" applyAlignment="1">
      <alignment vertical="top" wrapText="1"/>
    </xf>
    <xf numFmtId="1" fontId="14" fillId="9" borderId="5" xfId="1" applyNumberFormat="1" applyFont="1" applyFill="1" applyBorder="1" applyAlignment="1">
      <alignment horizontal="left" vertical="top" wrapText="1"/>
    </xf>
    <xf numFmtId="187" fontId="14" fillId="9" borderId="5" xfId="1" applyFont="1" applyFill="1" applyBorder="1" applyAlignment="1">
      <alignment vertical="top"/>
    </xf>
    <xf numFmtId="188" fontId="14" fillId="15" borderId="6" xfId="1" applyNumberFormat="1" applyFont="1" applyFill="1" applyBorder="1" applyAlignment="1">
      <alignment horizontal="left" vertical="top" wrapText="1"/>
    </xf>
    <xf numFmtId="187" fontId="16" fillId="6" borderId="6" xfId="1" applyFont="1" applyFill="1" applyBorder="1" applyAlignment="1">
      <alignment horizontal="left" vertical="top" wrapText="1"/>
    </xf>
    <xf numFmtId="187" fontId="16" fillId="6" borderId="6" xfId="1" applyFont="1" applyFill="1" applyBorder="1" applyAlignment="1">
      <alignment horizontal="left" vertical="top"/>
    </xf>
    <xf numFmtId="0" fontId="16" fillId="15" borderId="6" xfId="0" applyFont="1" applyFill="1" applyBorder="1" applyAlignment="1">
      <alignment vertical="top" wrapText="1"/>
    </xf>
    <xf numFmtId="0" fontId="16" fillId="6" borderId="6" xfId="0" applyFont="1" applyFill="1" applyBorder="1" applyAlignment="1">
      <alignment horizontal="left" vertical="top"/>
    </xf>
    <xf numFmtId="1" fontId="16" fillId="6" borderId="6" xfId="1" applyNumberFormat="1" applyFont="1" applyFill="1" applyBorder="1" applyAlignment="1">
      <alignment horizontal="left" vertical="top" wrapText="1"/>
    </xf>
    <xf numFmtId="2" fontId="16" fillId="10" borderId="6" xfId="0" applyNumberFormat="1" applyFont="1" applyFill="1" applyBorder="1" applyAlignment="1">
      <alignment vertical="top"/>
    </xf>
    <xf numFmtId="1" fontId="16" fillId="10" borderId="6" xfId="0" applyNumberFormat="1" applyFont="1" applyFill="1" applyBorder="1" applyAlignment="1">
      <alignment horizontal="left" vertical="top" wrapText="1"/>
    </xf>
    <xf numFmtId="187" fontId="16" fillId="10" borderId="6" xfId="1" applyFont="1" applyFill="1" applyBorder="1" applyAlignment="1">
      <alignment horizontal="right" vertical="top"/>
    </xf>
    <xf numFmtId="2" fontId="16" fillId="10" borderId="6" xfId="0" applyNumberFormat="1" applyFont="1" applyFill="1" applyBorder="1" applyAlignment="1">
      <alignment vertical="top" wrapText="1"/>
    </xf>
    <xf numFmtId="0" fontId="16" fillId="26" borderId="6" xfId="0" applyFont="1" applyFill="1" applyBorder="1" applyAlignment="1">
      <alignment horizontal="center" vertical="top" wrapText="1"/>
    </xf>
    <xf numFmtId="1" fontId="16" fillId="26" borderId="6" xfId="0" applyNumberFormat="1" applyFont="1" applyFill="1" applyBorder="1" applyAlignment="1">
      <alignment horizontal="left" vertical="top" wrapText="1"/>
    </xf>
    <xf numFmtId="187" fontId="16" fillId="26" borderId="6" xfId="1" applyFont="1" applyFill="1" applyBorder="1" applyAlignment="1">
      <alignment horizontal="right" vertical="top"/>
    </xf>
    <xf numFmtId="0" fontId="16" fillId="26" borderId="6" xfId="0" applyFont="1" applyFill="1" applyBorder="1" applyAlignment="1">
      <alignment vertical="top"/>
    </xf>
    <xf numFmtId="2" fontId="14" fillId="7" borderId="1" xfId="1" applyNumberFormat="1" applyFont="1" applyFill="1" applyBorder="1" applyAlignment="1">
      <alignment vertical="top" wrapText="1"/>
    </xf>
    <xf numFmtId="2" fontId="14" fillId="7" borderId="5" xfId="1" applyNumberFormat="1" applyFont="1" applyFill="1" applyBorder="1" applyAlignment="1">
      <alignment horizontal="left" vertical="top" wrapText="1"/>
    </xf>
    <xf numFmtId="187" fontId="14" fillId="7" borderId="5" xfId="1" applyFont="1" applyFill="1" applyBorder="1" applyAlignment="1">
      <alignment vertical="top"/>
    </xf>
    <xf numFmtId="2" fontId="16" fillId="26" borderId="6" xfId="0" applyNumberFormat="1" applyFont="1" applyFill="1" applyBorder="1" applyAlignment="1">
      <alignment horizontal="left" vertical="top"/>
    </xf>
    <xf numFmtId="1" fontId="16" fillId="26" borderId="6" xfId="1" applyNumberFormat="1" applyFont="1" applyFill="1" applyBorder="1" applyAlignment="1">
      <alignment horizontal="left" vertical="top" wrapText="1"/>
    </xf>
    <xf numFmtId="188" fontId="14" fillId="15" borderId="6" xfId="1" applyNumberFormat="1" applyFont="1" applyFill="1" applyBorder="1" applyAlignment="1">
      <alignment horizontal="right" vertical="top" wrapText="1"/>
    </xf>
    <xf numFmtId="187" fontId="14" fillId="6" borderId="6" xfId="1" applyFont="1" applyFill="1" applyBorder="1" applyAlignment="1">
      <alignment vertical="top"/>
    </xf>
    <xf numFmtId="2" fontId="14" fillId="15" borderId="6" xfId="1" applyNumberFormat="1" applyFont="1" applyFill="1" applyBorder="1" applyAlignment="1">
      <alignment horizontal="left" vertical="top" wrapText="1"/>
    </xf>
    <xf numFmtId="2" fontId="14" fillId="9" borderId="6" xfId="1" applyNumberFormat="1" applyFont="1" applyFill="1" applyBorder="1" applyAlignment="1">
      <alignment vertical="top" wrapText="1"/>
    </xf>
    <xf numFmtId="2" fontId="14" fillId="9" borderId="6" xfId="1" applyNumberFormat="1" applyFont="1" applyFill="1" applyBorder="1" applyAlignment="1">
      <alignment vertical="top"/>
    </xf>
    <xf numFmtId="2" fontId="16" fillId="22" borderId="4" xfId="0" applyNumberFormat="1" applyFont="1" applyFill="1" applyBorder="1" applyAlignment="1">
      <alignment vertical="top" wrapText="1"/>
    </xf>
    <xf numFmtId="1" fontId="16" fillId="22" borderId="4" xfId="1" applyNumberFormat="1" applyFont="1" applyFill="1" applyBorder="1" applyAlignment="1">
      <alignment horizontal="left" vertical="top" wrapText="1"/>
    </xf>
    <xf numFmtId="187" fontId="16" fillId="22" borderId="4" xfId="1" applyFont="1" applyFill="1" applyBorder="1" applyAlignment="1">
      <alignment horizontal="right" vertical="top"/>
    </xf>
    <xf numFmtId="0" fontId="16" fillId="8" borderId="6" xfId="0" applyFont="1" applyFill="1" applyBorder="1" applyAlignment="1">
      <alignment horizontal="center" vertical="top"/>
    </xf>
    <xf numFmtId="187" fontId="19" fillId="0" borderId="2" xfId="1" applyFont="1" applyBorder="1"/>
    <xf numFmtId="187" fontId="19" fillId="0" borderId="8" xfId="1" applyFont="1" applyBorder="1"/>
    <xf numFmtId="187" fontId="19" fillId="0" borderId="0" xfId="0" applyNumberFormat="1" applyFont="1" applyAlignment="1">
      <alignment vertical="center"/>
    </xf>
    <xf numFmtId="187" fontId="19" fillId="0" borderId="4" xfId="0" applyNumberFormat="1" applyFont="1" applyBorder="1" applyAlignment="1">
      <alignment vertical="center"/>
    </xf>
    <xf numFmtId="187" fontId="19" fillId="0" borderId="3" xfId="1" applyFont="1" applyBorder="1" applyAlignment="1">
      <alignment vertical="center"/>
    </xf>
    <xf numFmtId="187" fontId="19" fillId="0" borderId="4" xfId="1" applyFont="1" applyBorder="1" applyAlignment="1">
      <alignment vertical="center"/>
    </xf>
    <xf numFmtId="187" fontId="22" fillId="0" borderId="4" xfId="0" applyNumberFormat="1" applyFont="1" applyBorder="1" applyAlignment="1">
      <alignment vertical="center"/>
    </xf>
    <xf numFmtId="190" fontId="19" fillId="0" borderId="3" xfId="1" applyNumberFormat="1" applyFont="1" applyBorder="1" applyAlignment="1">
      <alignment horizontal="right" vertical="center"/>
    </xf>
    <xf numFmtId="187" fontId="16" fillId="0" borderId="4" xfId="0" applyNumberFormat="1" applyFont="1" applyBorder="1" applyAlignment="1">
      <alignment vertical="center"/>
    </xf>
    <xf numFmtId="187" fontId="19" fillId="0" borderId="3" xfId="0" applyNumberFormat="1" applyFont="1" applyBorder="1" applyAlignment="1">
      <alignment vertical="center"/>
    </xf>
    <xf numFmtId="187" fontId="19" fillId="0" borderId="3" xfId="1" applyFont="1" applyFill="1" applyBorder="1"/>
    <xf numFmtId="187" fontId="22" fillId="0" borderId="4" xfId="1" applyFont="1" applyFill="1" applyBorder="1" applyAlignment="1">
      <alignment horizontal="left"/>
    </xf>
    <xf numFmtId="187" fontId="15" fillId="0" borderId="4" xfId="1" applyFont="1" applyFill="1" applyBorder="1"/>
    <xf numFmtId="187" fontId="15" fillId="0" borderId="16" xfId="1" applyFont="1" applyFill="1" applyBorder="1"/>
    <xf numFmtId="187" fontId="19" fillId="0" borderId="4" xfId="1" applyFont="1" applyBorder="1" applyAlignment="1"/>
    <xf numFmtId="187" fontId="19" fillId="0" borderId="9" xfId="0" applyNumberFormat="1" applyFont="1" applyBorder="1"/>
    <xf numFmtId="187" fontId="15" fillId="0" borderId="5" xfId="1" applyFont="1" applyFill="1" applyBorder="1"/>
    <xf numFmtId="187" fontId="15" fillId="0" borderId="12" xfId="1" applyFont="1" applyFill="1" applyBorder="1"/>
    <xf numFmtId="187" fontId="19" fillId="0" borderId="5" xfId="0" applyNumberFormat="1" applyFont="1" applyBorder="1"/>
    <xf numFmtId="187" fontId="15" fillId="0" borderId="0" xfId="1" applyFont="1" applyBorder="1" applyAlignment="1">
      <alignment horizontal="right"/>
    </xf>
    <xf numFmtId="187" fontId="19" fillId="0" borderId="0" xfId="1" applyFont="1" applyBorder="1" applyAlignment="1"/>
    <xf numFmtId="187" fontId="19" fillId="0" borderId="0" xfId="1" applyFont="1" applyBorder="1" applyAlignment="1">
      <alignment horizontal="center"/>
    </xf>
    <xf numFmtId="187" fontId="15" fillId="0" borderId="0" xfId="1" applyFont="1" applyBorder="1" applyAlignment="1"/>
    <xf numFmtId="187" fontId="15" fillId="0" borderId="0" xfId="0" applyNumberFormat="1" applyFont="1"/>
    <xf numFmtId="0" fontId="0" fillId="0" borderId="0" xfId="0" applyAlignment="1">
      <alignment horizontal="left"/>
    </xf>
    <xf numFmtId="0" fontId="16" fillId="0" borderId="6" xfId="0" applyFont="1" applyBorder="1" applyAlignment="1">
      <alignment horizontal="left" vertical="top"/>
    </xf>
    <xf numFmtId="0" fontId="19" fillId="0" borderId="0" xfId="0" applyFont="1" applyAlignment="1">
      <alignment vertical="top"/>
    </xf>
    <xf numFmtId="0" fontId="23" fillId="0" borderId="0" xfId="0" applyFont="1" applyAlignment="1">
      <alignment vertical="top"/>
    </xf>
    <xf numFmtId="0" fontId="23" fillId="0" borderId="0" xfId="0" applyFont="1" applyAlignment="1">
      <alignment horizontal="center"/>
    </xf>
    <xf numFmtId="187" fontId="15" fillId="11" borderId="11" xfId="1" applyFont="1" applyFill="1" applyBorder="1" applyAlignment="1">
      <alignment vertical="top"/>
    </xf>
    <xf numFmtId="187" fontId="15" fillId="11" borderId="6" xfId="0" applyNumberFormat="1" applyFont="1" applyFill="1" applyBorder="1" applyAlignment="1">
      <alignment horizontal="center" vertical="top"/>
    </xf>
    <xf numFmtId="189" fontId="15" fillId="15" borderId="10" xfId="1" applyNumberFormat="1" applyFont="1" applyFill="1" applyBorder="1" applyAlignment="1">
      <alignment vertical="top"/>
    </xf>
    <xf numFmtId="2" fontId="15" fillId="15" borderId="6" xfId="1" applyNumberFormat="1" applyFont="1" applyFill="1" applyBorder="1" applyAlignment="1">
      <alignment horizontal="left" vertical="top" wrapText="1"/>
    </xf>
    <xf numFmtId="187" fontId="15" fillId="15" borderId="6" xfId="1" applyFont="1" applyFill="1" applyBorder="1" applyAlignment="1">
      <alignment vertical="top"/>
    </xf>
    <xf numFmtId="2" fontId="15" fillId="15" borderId="6" xfId="1" applyNumberFormat="1" applyFont="1" applyFill="1" applyBorder="1" applyAlignment="1">
      <alignment vertical="top"/>
    </xf>
    <xf numFmtId="188" fontId="15" fillId="9" borderId="5" xfId="1" applyNumberFormat="1" applyFont="1" applyFill="1" applyBorder="1" applyAlignment="1">
      <alignment vertical="top"/>
    </xf>
    <xf numFmtId="187" fontId="15" fillId="9" borderId="5" xfId="1" applyFont="1" applyFill="1" applyBorder="1" applyAlignment="1">
      <alignment vertical="top"/>
    </xf>
    <xf numFmtId="2" fontId="15" fillId="9" borderId="6" xfId="1" applyNumberFormat="1" applyFont="1" applyFill="1" applyBorder="1" applyAlignment="1">
      <alignment vertical="top"/>
    </xf>
    <xf numFmtId="189" fontId="15" fillId="7" borderId="6" xfId="1" applyNumberFormat="1" applyFont="1" applyFill="1" applyBorder="1" applyAlignment="1">
      <alignment vertical="top"/>
    </xf>
    <xf numFmtId="2" fontId="19" fillId="7" borderId="1" xfId="1" applyNumberFormat="1" applyFont="1" applyFill="1" applyBorder="1" applyAlignment="1">
      <alignment horizontal="left" vertical="top" wrapText="1"/>
    </xf>
    <xf numFmtId="187" fontId="15" fillId="7" borderId="6" xfId="1" applyFont="1" applyFill="1" applyBorder="1" applyAlignment="1">
      <alignment vertical="top"/>
    </xf>
    <xf numFmtId="2" fontId="15" fillId="7" borderId="6" xfId="1" applyNumberFormat="1" applyFont="1" applyFill="1" applyBorder="1" applyAlignment="1">
      <alignment vertical="top"/>
    </xf>
    <xf numFmtId="188" fontId="15" fillId="6" borderId="2" xfId="1" applyNumberFormat="1" applyFont="1" applyFill="1" applyBorder="1" applyAlignment="1">
      <alignment vertical="top"/>
    </xf>
    <xf numFmtId="187" fontId="15" fillId="6" borderId="2" xfId="1" applyFont="1" applyFill="1" applyBorder="1" applyAlignment="1">
      <alignment vertical="top"/>
    </xf>
    <xf numFmtId="187" fontId="19" fillId="6" borderId="2" xfId="1" applyFont="1" applyFill="1" applyBorder="1" applyAlignment="1">
      <alignment vertical="top"/>
    </xf>
    <xf numFmtId="188" fontId="15" fillId="6" borderId="17" xfId="1" applyNumberFormat="1" applyFont="1" applyFill="1" applyBorder="1" applyAlignment="1">
      <alignment vertical="top"/>
    </xf>
    <xf numFmtId="187" fontId="15" fillId="6" borderId="17" xfId="1" applyFont="1" applyFill="1" applyBorder="1" applyAlignment="1">
      <alignment vertical="top"/>
    </xf>
    <xf numFmtId="187" fontId="19" fillId="6" borderId="17" xfId="1" applyFont="1" applyFill="1" applyBorder="1" applyAlignment="1">
      <alignment vertical="top"/>
    </xf>
    <xf numFmtId="188" fontId="15" fillId="6" borderId="14" xfId="1" applyNumberFormat="1" applyFont="1" applyFill="1" applyBorder="1" applyAlignment="1">
      <alignment vertical="top"/>
    </xf>
    <xf numFmtId="187" fontId="15" fillId="6" borderId="14" xfId="1" applyFont="1" applyFill="1" applyBorder="1" applyAlignment="1">
      <alignment vertical="top"/>
    </xf>
    <xf numFmtId="187" fontId="19" fillId="6" borderId="14" xfId="1" applyFont="1" applyFill="1" applyBorder="1" applyAlignment="1">
      <alignment vertical="top"/>
    </xf>
    <xf numFmtId="188" fontId="15" fillId="6" borderId="5" xfId="1" applyNumberFormat="1" applyFont="1" applyFill="1" applyBorder="1" applyAlignment="1">
      <alignment vertical="top"/>
    </xf>
    <xf numFmtId="187" fontId="15" fillId="6" borderId="5" xfId="1" applyFont="1" applyFill="1" applyBorder="1" applyAlignment="1">
      <alignment vertical="top"/>
    </xf>
    <xf numFmtId="187" fontId="19" fillId="6" borderId="5" xfId="1" applyFont="1" applyFill="1" applyBorder="1" applyAlignment="1">
      <alignment vertical="top"/>
    </xf>
    <xf numFmtId="187" fontId="15" fillId="7" borderId="5" xfId="1" applyFont="1" applyFill="1" applyBorder="1" applyAlignment="1">
      <alignment vertical="top"/>
    </xf>
    <xf numFmtId="188" fontId="15" fillId="6" borderId="6" xfId="1" applyNumberFormat="1" applyFont="1" applyFill="1" applyBorder="1" applyAlignment="1">
      <alignment vertical="top"/>
    </xf>
    <xf numFmtId="187" fontId="15" fillId="6" borderId="6" xfId="1" applyFont="1" applyFill="1" applyBorder="1" applyAlignment="1">
      <alignment vertical="top"/>
    </xf>
    <xf numFmtId="187" fontId="19" fillId="6" borderId="6" xfId="1" applyFont="1" applyFill="1" applyBorder="1" applyAlignment="1">
      <alignment vertical="top"/>
    </xf>
    <xf numFmtId="187" fontId="15" fillId="9" borderId="6" xfId="1" applyFont="1" applyFill="1" applyBorder="1" applyAlignment="1">
      <alignment vertical="top"/>
    </xf>
    <xf numFmtId="187" fontId="19" fillId="9" borderId="6" xfId="1" applyFont="1" applyFill="1" applyBorder="1" applyAlignment="1">
      <alignment vertical="top"/>
    </xf>
    <xf numFmtId="187" fontId="19" fillId="7" borderId="1" xfId="1" applyFont="1" applyFill="1" applyBorder="1" applyAlignment="1">
      <alignment horizontal="left" vertical="top" wrapText="1"/>
    </xf>
    <xf numFmtId="187" fontId="19" fillId="6" borderId="6" xfId="0" applyNumberFormat="1" applyFont="1" applyFill="1" applyBorder="1" applyAlignment="1">
      <alignment vertical="top" wrapText="1"/>
    </xf>
    <xf numFmtId="0" fontId="19" fillId="4" borderId="6" xfId="0" applyFont="1" applyFill="1" applyBorder="1" applyAlignment="1">
      <alignment horizontal="left" vertical="top" wrapText="1"/>
    </xf>
    <xf numFmtId="187" fontId="19" fillId="4" borderId="6" xfId="0" applyNumberFormat="1" applyFont="1" applyFill="1" applyBorder="1" applyAlignment="1">
      <alignment vertical="top" wrapText="1"/>
    </xf>
    <xf numFmtId="187" fontId="19" fillId="6" borderId="6" xfId="0" applyNumberFormat="1" applyFont="1" applyFill="1" applyBorder="1" applyAlignment="1">
      <alignment vertical="top"/>
    </xf>
    <xf numFmtId="188" fontId="15" fillId="9" borderId="6" xfId="1" applyNumberFormat="1" applyFont="1" applyFill="1" applyBorder="1" applyAlignment="1">
      <alignment vertical="top"/>
    </xf>
    <xf numFmtId="188" fontId="15" fillId="9" borderId="6" xfId="1" applyNumberFormat="1" applyFont="1" applyFill="1" applyBorder="1" applyAlignment="1">
      <alignment vertical="top" wrapText="1"/>
    </xf>
    <xf numFmtId="187" fontId="19" fillId="9" borderId="6" xfId="0" applyNumberFormat="1" applyFont="1" applyFill="1" applyBorder="1" applyAlignment="1">
      <alignment vertical="top"/>
    </xf>
    <xf numFmtId="188" fontId="15" fillId="7" borderId="6" xfId="1" applyNumberFormat="1" applyFont="1" applyFill="1" applyBorder="1" applyAlignment="1">
      <alignment vertical="top"/>
    </xf>
    <xf numFmtId="187" fontId="19" fillId="7" borderId="6" xfId="0" applyNumberFormat="1" applyFont="1" applyFill="1" applyBorder="1" applyAlignment="1">
      <alignment vertical="top"/>
    </xf>
    <xf numFmtId="49" fontId="15" fillId="15" borderId="6" xfId="1" applyNumberFormat="1" applyFont="1" applyFill="1" applyBorder="1" applyAlignment="1">
      <alignment horizontal="left" vertical="top" wrapText="1"/>
    </xf>
    <xf numFmtId="187" fontId="19" fillId="7" borderId="6" xfId="0" applyNumberFormat="1" applyFont="1" applyFill="1" applyBorder="1" applyAlignment="1">
      <alignment horizontal="left" vertical="top" wrapText="1"/>
    </xf>
    <xf numFmtId="188" fontId="15" fillId="6" borderId="6" xfId="1" applyNumberFormat="1" applyFont="1" applyFill="1" applyBorder="1" applyAlignment="1">
      <alignment vertical="top" wrapText="1"/>
    </xf>
    <xf numFmtId="187" fontId="15" fillId="6" borderId="6" xfId="0" applyNumberFormat="1" applyFont="1" applyFill="1" applyBorder="1" applyAlignment="1">
      <alignment vertical="top"/>
    </xf>
    <xf numFmtId="2" fontId="19" fillId="9" borderId="5" xfId="0" applyNumberFormat="1" applyFont="1" applyFill="1" applyBorder="1" applyAlignment="1">
      <alignment vertical="top" wrapText="1"/>
    </xf>
    <xf numFmtId="2" fontId="19" fillId="9" borderId="5" xfId="0" applyNumberFormat="1" applyFont="1" applyFill="1" applyBorder="1" applyAlignment="1">
      <alignment horizontal="justify" vertical="top"/>
    </xf>
    <xf numFmtId="49" fontId="19" fillId="7" borderId="1" xfId="1" applyNumberFormat="1" applyFont="1" applyFill="1" applyBorder="1" applyAlignment="1">
      <alignment horizontal="left" vertical="top" wrapText="1"/>
    </xf>
    <xf numFmtId="189" fontId="15" fillId="6" borderId="6" xfId="1" applyNumberFormat="1" applyFont="1" applyFill="1" applyBorder="1" applyAlignment="1">
      <alignment vertical="top"/>
    </xf>
    <xf numFmtId="187" fontId="19" fillId="6" borderId="5" xfId="0" applyNumberFormat="1" applyFont="1" applyFill="1" applyBorder="1" applyAlignment="1">
      <alignment vertical="top"/>
    </xf>
    <xf numFmtId="187" fontId="19" fillId="6" borderId="5" xfId="0" applyNumberFormat="1" applyFont="1" applyFill="1" applyBorder="1" applyAlignment="1">
      <alignment vertical="top" wrapText="1"/>
    </xf>
    <xf numFmtId="188" fontId="15" fillId="6" borderId="17" xfId="1" applyNumberFormat="1" applyFont="1" applyFill="1" applyBorder="1" applyAlignment="1">
      <alignment vertical="top" wrapText="1"/>
    </xf>
    <xf numFmtId="187" fontId="19" fillId="6" borderId="17" xfId="0" applyNumberFormat="1" applyFont="1" applyFill="1" applyBorder="1" applyAlignment="1">
      <alignment vertical="top"/>
    </xf>
    <xf numFmtId="187" fontId="19" fillId="6" borderId="17" xfId="0" applyNumberFormat="1" applyFont="1" applyFill="1" applyBorder="1" applyAlignment="1">
      <alignment vertical="top" wrapText="1"/>
    </xf>
    <xf numFmtId="188" fontId="15" fillId="6" borderId="24" xfId="1" applyNumberFormat="1" applyFont="1" applyFill="1" applyBorder="1" applyAlignment="1">
      <alignment vertical="top"/>
    </xf>
    <xf numFmtId="188" fontId="15" fillId="6" borderId="24" xfId="1" applyNumberFormat="1" applyFont="1" applyFill="1" applyBorder="1" applyAlignment="1">
      <alignment vertical="top" wrapText="1"/>
    </xf>
    <xf numFmtId="187" fontId="15" fillId="6" borderId="24" xfId="1" applyFont="1" applyFill="1" applyBorder="1" applyAlignment="1">
      <alignment vertical="top"/>
    </xf>
    <xf numFmtId="187" fontId="19" fillId="6" borderId="24" xfId="0" applyNumberFormat="1" applyFont="1" applyFill="1" applyBorder="1" applyAlignment="1">
      <alignment vertical="top"/>
    </xf>
    <xf numFmtId="187" fontId="19" fillId="6" borderId="24" xfId="0" applyNumberFormat="1" applyFont="1" applyFill="1" applyBorder="1" applyAlignment="1">
      <alignment vertical="top" wrapText="1"/>
    </xf>
    <xf numFmtId="188" fontId="15" fillId="6" borderId="14" xfId="1" applyNumberFormat="1" applyFont="1" applyFill="1" applyBorder="1" applyAlignment="1">
      <alignment vertical="top" wrapText="1"/>
    </xf>
    <xf numFmtId="187" fontId="19" fillId="6" borderId="14" xfId="0" applyNumberFormat="1" applyFont="1" applyFill="1" applyBorder="1" applyAlignment="1">
      <alignment vertical="top"/>
    </xf>
    <xf numFmtId="187" fontId="19" fillId="6" borderId="14" xfId="0" applyNumberFormat="1" applyFont="1" applyFill="1" applyBorder="1" applyAlignment="1">
      <alignment vertical="top" wrapText="1"/>
    </xf>
    <xf numFmtId="188" fontId="15" fillId="6" borderId="5" xfId="1" applyNumberFormat="1" applyFont="1" applyFill="1" applyBorder="1" applyAlignment="1">
      <alignment vertical="top" wrapText="1"/>
    </xf>
    <xf numFmtId="187" fontId="19" fillId="7" borderId="1" xfId="1" applyFont="1" applyFill="1" applyBorder="1" applyAlignment="1">
      <alignment horizontal="center" vertical="top" wrapText="1"/>
    </xf>
    <xf numFmtId="2" fontId="15" fillId="6" borderId="17" xfId="0" applyNumberFormat="1" applyFont="1" applyFill="1" applyBorder="1" applyAlignment="1">
      <alignment vertical="top" wrapText="1"/>
    </xf>
    <xf numFmtId="188" fontId="15" fillId="6" borderId="13" xfId="1" applyNumberFormat="1" applyFont="1" applyFill="1" applyBorder="1" applyAlignment="1">
      <alignment vertical="top"/>
    </xf>
    <xf numFmtId="188" fontId="15" fillId="6" borderId="13" xfId="1" applyNumberFormat="1" applyFont="1" applyFill="1" applyBorder="1" applyAlignment="1">
      <alignment vertical="top" wrapText="1"/>
    </xf>
    <xf numFmtId="187" fontId="15" fillId="6" borderId="13" xfId="1" applyFont="1" applyFill="1" applyBorder="1" applyAlignment="1">
      <alignment vertical="top"/>
    </xf>
    <xf numFmtId="187" fontId="19" fillId="6" borderId="13" xfId="0" applyNumberFormat="1" applyFont="1" applyFill="1" applyBorder="1" applyAlignment="1">
      <alignment vertical="top"/>
    </xf>
    <xf numFmtId="187" fontId="19" fillId="6" borderId="13" xfId="0" applyNumberFormat="1" applyFont="1" applyFill="1" applyBorder="1" applyAlignment="1">
      <alignment vertical="top" wrapText="1"/>
    </xf>
    <xf numFmtId="188" fontId="15" fillId="7" borderId="14" xfId="1" applyNumberFormat="1" applyFont="1" applyFill="1" applyBorder="1" applyAlignment="1">
      <alignment vertical="top" wrapText="1"/>
    </xf>
    <xf numFmtId="187" fontId="15" fillId="7" borderId="14" xfId="1" applyFont="1" applyFill="1" applyBorder="1" applyAlignment="1">
      <alignment vertical="top"/>
    </xf>
    <xf numFmtId="187" fontId="19" fillId="7" borderId="14" xfId="0" applyNumberFormat="1" applyFont="1" applyFill="1" applyBorder="1" applyAlignment="1">
      <alignment vertical="top" wrapText="1"/>
    </xf>
    <xf numFmtId="49" fontId="15" fillId="6" borderId="6" xfId="1" applyNumberFormat="1" applyFont="1" applyFill="1" applyBorder="1" applyAlignment="1">
      <alignment vertical="top" wrapText="1"/>
    </xf>
    <xf numFmtId="187" fontId="15" fillId="15" borderId="6" xfId="0" applyNumberFormat="1" applyFont="1" applyFill="1" applyBorder="1" applyAlignment="1">
      <alignment horizontal="center" vertical="top"/>
    </xf>
    <xf numFmtId="187" fontId="15" fillId="16" borderId="6" xfId="0" applyNumberFormat="1" applyFont="1" applyFill="1" applyBorder="1" applyAlignment="1">
      <alignment horizontal="center" vertical="top"/>
    </xf>
    <xf numFmtId="187" fontId="19" fillId="16" borderId="6" xfId="0" applyNumberFormat="1" applyFont="1" applyFill="1" applyBorder="1" applyAlignment="1">
      <alignment vertical="top"/>
    </xf>
    <xf numFmtId="187" fontId="15" fillId="7" borderId="2" xfId="0" applyNumberFormat="1" applyFont="1" applyFill="1" applyBorder="1" applyAlignment="1">
      <alignment horizontal="center" vertical="top"/>
    </xf>
    <xf numFmtId="187" fontId="15" fillId="6" borderId="6" xfId="0" applyNumberFormat="1" applyFont="1" applyFill="1" applyBorder="1" applyAlignment="1">
      <alignment horizontal="center" vertical="top"/>
    </xf>
    <xf numFmtId="187" fontId="19" fillId="6" borderId="6" xfId="0" applyNumberFormat="1" applyFont="1" applyFill="1" applyBorder="1" applyAlignment="1">
      <alignment horizontal="center" vertical="top"/>
    </xf>
    <xf numFmtId="187" fontId="15" fillId="7" borderId="6" xfId="0" applyNumberFormat="1" applyFont="1" applyFill="1" applyBorder="1" applyAlignment="1">
      <alignment horizontal="center" vertical="top"/>
    </xf>
    <xf numFmtId="0" fontId="19" fillId="7" borderId="6" xfId="0" applyFont="1" applyFill="1" applyBorder="1" applyAlignment="1">
      <alignment horizontal="left" vertical="top"/>
    </xf>
    <xf numFmtId="187" fontId="15" fillId="16" borderId="6" xfId="1" applyFont="1" applyFill="1" applyBorder="1" applyAlignment="1">
      <alignment horizontal="center" vertical="top"/>
    </xf>
    <xf numFmtId="187" fontId="19" fillId="15" borderId="6" xfId="0" applyNumberFormat="1" applyFont="1" applyFill="1" applyBorder="1" applyAlignment="1">
      <alignment horizontal="center" vertical="top"/>
    </xf>
    <xf numFmtId="2" fontId="15" fillId="16" borderId="6" xfId="0" applyNumberFormat="1" applyFont="1" applyFill="1" applyBorder="1" applyAlignment="1">
      <alignment vertical="top"/>
    </xf>
    <xf numFmtId="2" fontId="15" fillId="26" borderId="6" xfId="0" applyNumberFormat="1" applyFont="1" applyFill="1" applyBorder="1" applyAlignment="1">
      <alignment vertical="top" wrapText="1"/>
    </xf>
    <xf numFmtId="187" fontId="15" fillId="26" borderId="6" xfId="1" applyFont="1" applyFill="1" applyBorder="1" applyAlignment="1">
      <alignment vertical="top"/>
    </xf>
    <xf numFmtId="187" fontId="15" fillId="26" borderId="6" xfId="0" applyNumberFormat="1" applyFont="1" applyFill="1" applyBorder="1" applyAlignment="1">
      <alignment horizontal="center" vertical="top"/>
    </xf>
    <xf numFmtId="187" fontId="15" fillId="4" borderId="5" xfId="0" applyNumberFormat="1" applyFont="1" applyFill="1" applyBorder="1" applyAlignment="1">
      <alignment horizontal="center" vertical="top"/>
    </xf>
    <xf numFmtId="187" fontId="15" fillId="6" borderId="5" xfId="0" applyNumberFormat="1" applyFont="1" applyFill="1" applyBorder="1" applyAlignment="1">
      <alignment horizontal="center" vertical="top"/>
    </xf>
    <xf numFmtId="187" fontId="19" fillId="6" borderId="5" xfId="0" applyNumberFormat="1" applyFont="1" applyFill="1" applyBorder="1" applyAlignment="1">
      <alignment horizontal="center" vertical="top"/>
    </xf>
    <xf numFmtId="2" fontId="15" fillId="15" borderId="6" xfId="0" applyNumberFormat="1" applyFont="1" applyFill="1" applyBorder="1" applyAlignment="1">
      <alignment vertical="top" wrapText="1"/>
    </xf>
    <xf numFmtId="187" fontId="19" fillId="16" borderId="6" xfId="0" applyNumberFormat="1" applyFont="1" applyFill="1" applyBorder="1" applyAlignment="1">
      <alignment horizontal="center" vertical="top"/>
    </xf>
    <xf numFmtId="0" fontId="34" fillId="0" borderId="6" xfId="0" applyFont="1" applyBorder="1" applyAlignment="1">
      <alignment wrapText="1"/>
    </xf>
    <xf numFmtId="0" fontId="15" fillId="6" borderId="6" xfId="0" applyFont="1" applyFill="1" applyBorder="1" applyAlignment="1">
      <alignment horizontal="left" vertical="top" wrapText="1"/>
    </xf>
    <xf numFmtId="2" fontId="15" fillId="15" borderId="6" xfId="0" applyNumberFormat="1" applyFont="1" applyFill="1" applyBorder="1" applyAlignment="1">
      <alignment vertical="top"/>
    </xf>
    <xf numFmtId="2" fontId="15" fillId="25" borderId="6" xfId="0" applyNumberFormat="1" applyFont="1" applyFill="1" applyBorder="1" applyAlignment="1">
      <alignment vertical="top" wrapText="1"/>
    </xf>
    <xf numFmtId="2" fontId="15" fillId="25" borderId="6" xfId="0" applyNumberFormat="1" applyFont="1" applyFill="1" applyBorder="1" applyAlignment="1">
      <alignment vertical="top"/>
    </xf>
    <xf numFmtId="187" fontId="15" fillId="25" borderId="6" xfId="0" applyNumberFormat="1" applyFont="1" applyFill="1" applyBorder="1" applyAlignment="1">
      <alignment horizontal="center" vertical="top"/>
    </xf>
    <xf numFmtId="187" fontId="19" fillId="0" borderId="6" xfId="1" applyFont="1" applyBorder="1" applyAlignment="1">
      <alignment vertical="top" wrapText="1"/>
    </xf>
    <xf numFmtId="187" fontId="19" fillId="6" borderId="14" xfId="0" applyNumberFormat="1" applyFont="1" applyFill="1" applyBorder="1" applyAlignment="1">
      <alignment horizontal="center" vertical="top"/>
    </xf>
    <xf numFmtId="187" fontId="15" fillId="6" borderId="6" xfId="1" applyFont="1" applyFill="1" applyBorder="1" applyAlignment="1">
      <alignment vertical="top" wrapText="1"/>
    </xf>
    <xf numFmtId="187" fontId="15" fillId="16" borderId="6" xfId="0" applyNumberFormat="1" applyFont="1" applyFill="1" applyBorder="1" applyAlignment="1">
      <alignment horizontal="center" vertical="top" wrapText="1"/>
    </xf>
    <xf numFmtId="187" fontId="15" fillId="7" borderId="6" xfId="0" applyNumberFormat="1" applyFont="1" applyFill="1" applyBorder="1" applyAlignment="1">
      <alignment horizontal="center" vertical="top" wrapText="1"/>
    </xf>
    <xf numFmtId="187" fontId="15" fillId="6" borderId="11" xfId="1" applyFont="1" applyFill="1" applyBorder="1" applyAlignment="1">
      <alignment vertical="top" wrapText="1"/>
    </xf>
    <xf numFmtId="187" fontId="15" fillId="7" borderId="6" xfId="1" applyFont="1" applyFill="1" applyBorder="1" applyAlignment="1">
      <alignment horizontal="center" vertical="top"/>
    </xf>
    <xf numFmtId="187" fontId="15" fillId="6" borderId="6" xfId="1" applyFont="1" applyFill="1" applyBorder="1" applyAlignment="1">
      <alignment horizontal="center" vertical="top"/>
    </xf>
    <xf numFmtId="187" fontId="15" fillId="6" borderId="13" xfId="1" applyFont="1" applyFill="1" applyBorder="1" applyAlignment="1">
      <alignment horizontal="center" vertical="top"/>
    </xf>
    <xf numFmtId="187" fontId="19" fillId="6" borderId="13" xfId="0" applyNumberFormat="1" applyFont="1" applyFill="1" applyBorder="1" applyAlignment="1">
      <alignment horizontal="center" vertical="top"/>
    </xf>
    <xf numFmtId="187" fontId="15" fillId="6" borderId="24" xfId="1" applyFont="1" applyFill="1" applyBorder="1" applyAlignment="1">
      <alignment horizontal="center" vertical="top"/>
    </xf>
    <xf numFmtId="187" fontId="19" fillId="6" borderId="24" xfId="0" applyNumberFormat="1" applyFont="1" applyFill="1" applyBorder="1" applyAlignment="1">
      <alignment horizontal="center" vertical="top"/>
    </xf>
    <xf numFmtId="187" fontId="15" fillId="6" borderId="14" xfId="1" applyFont="1" applyFill="1" applyBorder="1" applyAlignment="1">
      <alignment horizontal="center" vertical="top"/>
    </xf>
    <xf numFmtId="187" fontId="22" fillId="6" borderId="5" xfId="0" applyNumberFormat="1" applyFont="1" applyFill="1" applyBorder="1" applyAlignment="1">
      <alignment horizontal="center" vertical="top"/>
    </xf>
    <xf numFmtId="187" fontId="15" fillId="7" borderId="6" xfId="1" applyFont="1" applyFill="1" applyBorder="1" applyAlignment="1">
      <alignment horizontal="left" vertical="top" wrapText="1"/>
    </xf>
    <xf numFmtId="0" fontId="15" fillId="0" borderId="11" xfId="1" applyNumberFormat="1" applyFont="1" applyBorder="1" applyAlignment="1">
      <alignment vertical="top" wrapText="1"/>
    </xf>
    <xf numFmtId="187" fontId="15" fillId="0" borderId="6" xfId="1" applyFont="1" applyBorder="1" applyAlignment="1">
      <alignment vertical="top" wrapText="1"/>
    </xf>
    <xf numFmtId="187" fontId="19" fillId="6" borderId="6" xfId="1" applyFont="1" applyFill="1" applyBorder="1" applyAlignment="1">
      <alignment horizontal="center" vertical="top"/>
    </xf>
    <xf numFmtId="187" fontId="19" fillId="6" borderId="5" xfId="1" applyFont="1" applyFill="1" applyBorder="1" applyAlignment="1">
      <alignment horizontal="center" vertical="top"/>
    </xf>
    <xf numFmtId="2" fontId="15" fillId="0" borderId="11" xfId="1" applyNumberFormat="1" applyFont="1" applyBorder="1" applyAlignment="1">
      <alignment vertical="top" wrapText="1"/>
    </xf>
    <xf numFmtId="187" fontId="23" fillId="6" borderId="13" xfId="0" applyNumberFormat="1" applyFont="1" applyFill="1" applyBorder="1" applyAlignment="1">
      <alignment horizontal="center" vertical="top"/>
    </xf>
    <xf numFmtId="187" fontId="15" fillId="6" borderId="13" xfId="0" applyNumberFormat="1" applyFont="1" applyFill="1" applyBorder="1" applyAlignment="1">
      <alignment horizontal="center" vertical="top"/>
    </xf>
    <xf numFmtId="187" fontId="15" fillId="22" borderId="6" xfId="0" applyNumberFormat="1" applyFont="1" applyFill="1" applyBorder="1" applyAlignment="1">
      <alignment horizontal="center" vertical="top"/>
    </xf>
    <xf numFmtId="187" fontId="15" fillId="11" borderId="5" xfId="0" applyNumberFormat="1" applyFont="1" applyFill="1" applyBorder="1" applyAlignment="1">
      <alignment horizontal="center" vertical="top"/>
    </xf>
    <xf numFmtId="187" fontId="15" fillId="8" borderId="5" xfId="0" applyNumberFormat="1" applyFont="1" applyFill="1" applyBorder="1" applyAlignment="1">
      <alignment horizontal="center" vertical="top"/>
    </xf>
    <xf numFmtId="187" fontId="15" fillId="9" borderId="6" xfId="0" applyNumberFormat="1" applyFont="1" applyFill="1" applyBorder="1" applyAlignment="1">
      <alignment horizontal="center" vertical="top"/>
    </xf>
    <xf numFmtId="187" fontId="15" fillId="0" borderId="13" xfId="0" applyNumberFormat="1" applyFont="1" applyBorder="1" applyAlignment="1">
      <alignment horizontal="center" vertical="top"/>
    </xf>
    <xf numFmtId="187" fontId="19" fillId="0" borderId="13" xfId="0" applyNumberFormat="1" applyFont="1" applyBorder="1" applyAlignment="1">
      <alignment horizontal="center" vertical="top"/>
    </xf>
    <xf numFmtId="187" fontId="15" fillId="0" borderId="14" xfId="0" applyNumberFormat="1" applyFont="1" applyBorder="1" applyAlignment="1">
      <alignment horizontal="center" vertical="top"/>
    </xf>
    <xf numFmtId="187" fontId="19" fillId="0" borderId="14" xfId="0" applyNumberFormat="1" applyFont="1" applyBorder="1" applyAlignment="1">
      <alignment horizontal="center" vertical="top"/>
    </xf>
    <xf numFmtId="187" fontId="15" fillId="0" borderId="6" xfId="0" applyNumberFormat="1" applyFont="1" applyBorder="1" applyAlignment="1">
      <alignment horizontal="center" vertical="top"/>
    </xf>
    <xf numFmtId="187" fontId="19" fillId="0" borderId="6" xfId="0" applyNumberFormat="1" applyFont="1" applyBorder="1" applyAlignment="1">
      <alignment horizontal="center" vertical="top"/>
    </xf>
    <xf numFmtId="187" fontId="15" fillId="0" borderId="5" xfId="0" applyNumberFormat="1" applyFont="1" applyBorder="1" applyAlignment="1">
      <alignment horizontal="center" vertical="top"/>
    </xf>
    <xf numFmtId="187" fontId="19" fillId="0" borderId="5" xfId="0" applyNumberFormat="1" applyFont="1" applyBorder="1" applyAlignment="1">
      <alignment horizontal="center" vertical="top"/>
    </xf>
    <xf numFmtId="187" fontId="15" fillId="8" borderId="6" xfId="0" applyNumberFormat="1" applyFont="1" applyFill="1" applyBorder="1" applyAlignment="1">
      <alignment horizontal="center" vertical="top"/>
    </xf>
    <xf numFmtId="187" fontId="15" fillId="9" borderId="13" xfId="0" applyNumberFormat="1" applyFont="1" applyFill="1" applyBorder="1" applyAlignment="1">
      <alignment horizontal="center" vertical="top"/>
    </xf>
    <xf numFmtId="187" fontId="15" fillId="7" borderId="13" xfId="0" applyNumberFormat="1" applyFont="1" applyFill="1" applyBorder="1" applyAlignment="1">
      <alignment horizontal="center" vertical="top"/>
    </xf>
    <xf numFmtId="188" fontId="15" fillId="9" borderId="13" xfId="0" applyNumberFormat="1" applyFont="1" applyFill="1" applyBorder="1" applyAlignment="1">
      <alignment horizontal="center" vertical="top"/>
    </xf>
    <xf numFmtId="187" fontId="19" fillId="9" borderId="13" xfId="0" applyNumberFormat="1" applyFont="1" applyFill="1" applyBorder="1" applyAlignment="1">
      <alignment horizontal="center" vertical="top"/>
    </xf>
    <xf numFmtId="187" fontId="19" fillId="7" borderId="13" xfId="0" applyNumberFormat="1" applyFont="1" applyFill="1" applyBorder="1" applyAlignment="1">
      <alignment horizontal="center" vertical="top"/>
    </xf>
    <xf numFmtId="187" fontId="15" fillId="3" borderId="6" xfId="0" applyNumberFormat="1" applyFont="1" applyFill="1" applyBorder="1" applyAlignment="1">
      <alignment horizontal="center"/>
    </xf>
    <xf numFmtId="187" fontId="15" fillId="3" borderId="6" xfId="1" applyFont="1" applyFill="1" applyBorder="1" applyAlignment="1">
      <alignment horizontal="center"/>
    </xf>
    <xf numFmtId="187" fontId="22" fillId="3" borderId="6" xfId="1" applyFont="1" applyFill="1" applyBorder="1" applyAlignment="1">
      <alignment horizontal="center"/>
    </xf>
    <xf numFmtId="187" fontId="14" fillId="6" borderId="18" xfId="1" applyFont="1" applyFill="1" applyBorder="1" applyAlignment="1">
      <alignment horizontal="center"/>
    </xf>
    <xf numFmtId="187" fontId="16" fillId="6" borderId="18" xfId="1" applyFont="1" applyFill="1" applyBorder="1" applyAlignment="1">
      <alignment horizontal="center"/>
    </xf>
    <xf numFmtId="187" fontId="29" fillId="6" borderId="0" xfId="1" applyFont="1" applyFill="1" applyBorder="1" applyAlignment="1"/>
    <xf numFmtId="187" fontId="31" fillId="6" borderId="0" xfId="0" applyNumberFormat="1" applyFont="1" applyFill="1" applyAlignment="1">
      <alignment horizontal="center"/>
    </xf>
    <xf numFmtId="187" fontId="28" fillId="6" borderId="0" xfId="0" applyNumberFormat="1" applyFont="1" applyFill="1" applyAlignment="1">
      <alignment horizontal="center"/>
    </xf>
    <xf numFmtId="187" fontId="28" fillId="6" borderId="0" xfId="1" applyFont="1" applyFill="1" applyBorder="1" applyAlignment="1">
      <alignment horizontal="left"/>
    </xf>
    <xf numFmtId="187" fontId="29" fillId="0" borderId="0" xfId="1" applyFont="1" applyBorder="1" applyAlignment="1">
      <alignment horizontal="left"/>
    </xf>
    <xf numFmtId="187" fontId="29" fillId="0" borderId="0" xfId="0" applyNumberFormat="1" applyFont="1" applyAlignment="1">
      <alignment horizontal="center"/>
    </xf>
    <xf numFmtId="187" fontId="28" fillId="0" borderId="0" xfId="1" applyFont="1" applyBorder="1" applyAlignment="1">
      <alignment horizontal="right"/>
    </xf>
    <xf numFmtId="49" fontId="15" fillId="0" borderId="2" xfId="1" applyNumberFormat="1" applyFont="1" applyFill="1" applyBorder="1" applyAlignment="1">
      <alignment horizontal="center" vertical="center" wrapText="1"/>
    </xf>
    <xf numFmtId="187" fontId="15" fillId="2" borderId="2" xfId="1" applyFont="1" applyFill="1" applyBorder="1" applyAlignment="1">
      <alignment horizontal="center" vertical="center"/>
    </xf>
    <xf numFmtId="187" fontId="15" fillId="0" borderId="2" xfId="1" applyFont="1" applyBorder="1" applyAlignment="1">
      <alignment horizontal="center" vertical="center"/>
    </xf>
    <xf numFmtId="49" fontId="15" fillId="0" borderId="4" xfId="1" applyNumberFormat="1" applyFont="1" applyFill="1" applyBorder="1" applyAlignment="1">
      <alignment horizontal="center" vertical="center" wrapText="1"/>
    </xf>
    <xf numFmtId="187" fontId="15" fillId="2" borderId="4" xfId="1" applyFont="1" applyFill="1" applyBorder="1" applyAlignment="1">
      <alignment horizontal="center" vertical="center"/>
    </xf>
    <xf numFmtId="187" fontId="15" fillId="0" borderId="4" xfId="1" applyFont="1" applyBorder="1" applyAlignment="1">
      <alignment vertical="center"/>
    </xf>
    <xf numFmtId="187" fontId="15" fillId="0" borderId="5" xfId="1" quotePrefix="1" applyFont="1" applyBorder="1" applyAlignment="1">
      <alignment horizontal="center" vertical="center"/>
    </xf>
    <xf numFmtId="187" fontId="15" fillId="2" borderId="5" xfId="1" applyFont="1" applyFill="1" applyBorder="1" applyAlignment="1">
      <alignment horizontal="center" vertical="center"/>
    </xf>
    <xf numFmtId="189" fontId="20" fillId="11" borderId="5" xfId="1" applyNumberFormat="1" applyFont="1" applyFill="1" applyBorder="1" applyAlignment="1">
      <alignment horizontal="right" vertical="top"/>
    </xf>
    <xf numFmtId="187" fontId="19" fillId="11" borderId="6" xfId="1" applyFont="1" applyFill="1" applyBorder="1" applyAlignment="1">
      <alignment vertical="top"/>
    </xf>
    <xf numFmtId="189" fontId="20" fillId="12" borderId="9" xfId="1" applyNumberFormat="1" applyFont="1" applyFill="1" applyBorder="1" applyAlignment="1">
      <alignment horizontal="right" vertical="center"/>
    </xf>
    <xf numFmtId="187" fontId="19" fillId="12" borderId="6" xfId="1" applyFont="1" applyFill="1" applyBorder="1" applyAlignment="1">
      <alignment vertical="center"/>
    </xf>
    <xf numFmtId="187" fontId="19" fillId="12" borderId="6" xfId="1" applyFont="1" applyFill="1" applyBorder="1" applyAlignment="1">
      <alignment horizontal="center" vertical="center"/>
    </xf>
    <xf numFmtId="188" fontId="19" fillId="9" borderId="9" xfId="1" applyNumberFormat="1" applyFont="1" applyFill="1" applyBorder="1" applyAlignment="1">
      <alignment horizontal="right" vertical="center"/>
    </xf>
    <xf numFmtId="187" fontId="19" fillId="9" borderId="6" xfId="1" applyFont="1" applyFill="1" applyBorder="1" applyAlignment="1">
      <alignment horizontal="center" vertical="center"/>
    </xf>
    <xf numFmtId="188" fontId="19" fillId="7" borderId="5" xfId="1" applyNumberFormat="1" applyFont="1" applyFill="1" applyBorder="1" applyAlignment="1">
      <alignment horizontal="right" vertical="center"/>
    </xf>
    <xf numFmtId="187" fontId="21" fillId="7" borderId="6" xfId="1" applyFont="1" applyFill="1" applyBorder="1" applyAlignment="1">
      <alignment horizontal="left" vertical="center"/>
    </xf>
    <xf numFmtId="187" fontId="19" fillId="7" borderId="6" xfId="1" applyFont="1" applyFill="1" applyBorder="1" applyAlignment="1">
      <alignment horizontal="center" vertical="center"/>
    </xf>
    <xf numFmtId="189" fontId="20" fillId="13" borderId="5" xfId="1" applyNumberFormat="1" applyFont="1" applyFill="1" applyBorder="1" applyAlignment="1">
      <alignment horizontal="right" vertical="center"/>
    </xf>
    <xf numFmtId="187" fontId="21" fillId="13" borderId="10" xfId="1" applyFont="1" applyFill="1" applyBorder="1" applyAlignment="1">
      <alignment horizontal="left" vertical="center"/>
    </xf>
    <xf numFmtId="187" fontId="19" fillId="13" borderId="10" xfId="1" applyFont="1" applyFill="1" applyBorder="1" applyAlignment="1">
      <alignment vertical="center"/>
    </xf>
    <xf numFmtId="188" fontId="19" fillId="6" borderId="5" xfId="1" applyNumberFormat="1" applyFont="1" applyFill="1" applyBorder="1" applyAlignment="1">
      <alignment horizontal="right" vertical="top"/>
    </xf>
    <xf numFmtId="188" fontId="19" fillId="6" borderId="13" xfId="1" applyNumberFormat="1" applyFont="1" applyFill="1" applyBorder="1" applyAlignment="1">
      <alignment horizontal="right" vertical="center"/>
    </xf>
    <xf numFmtId="187" fontId="21" fillId="6" borderId="15" xfId="1" applyFont="1" applyFill="1" applyBorder="1" applyAlignment="1">
      <alignment horizontal="left" vertical="center"/>
    </xf>
    <xf numFmtId="187" fontId="19" fillId="6" borderId="13" xfId="1" applyFont="1" applyFill="1" applyBorder="1" applyAlignment="1">
      <alignment horizontal="center" vertical="center"/>
    </xf>
    <xf numFmtId="188" fontId="19" fillId="6" borderId="14" xfId="1" applyNumberFormat="1" applyFont="1" applyFill="1" applyBorder="1" applyAlignment="1">
      <alignment horizontal="right" vertical="center"/>
    </xf>
    <xf numFmtId="187" fontId="21" fillId="6" borderId="21" xfId="1" applyFont="1" applyFill="1" applyBorder="1" applyAlignment="1">
      <alignment horizontal="left" vertical="center"/>
    </xf>
    <xf numFmtId="187" fontId="19" fillId="6" borderId="14" xfId="1" applyFont="1" applyFill="1" applyBorder="1" applyAlignment="1">
      <alignment horizontal="center" vertical="center"/>
    </xf>
    <xf numFmtId="187" fontId="21" fillId="6" borderId="10" xfId="1" applyFont="1" applyFill="1" applyBorder="1" applyAlignment="1">
      <alignment horizontal="left" vertical="center"/>
    </xf>
    <xf numFmtId="187" fontId="19" fillId="6" borderId="6" xfId="1" applyFont="1" applyFill="1" applyBorder="1" applyAlignment="1">
      <alignment horizontal="center" vertical="center"/>
    </xf>
    <xf numFmtId="187" fontId="20" fillId="6" borderId="6" xfId="1" applyFont="1" applyFill="1" applyBorder="1" applyAlignment="1">
      <alignment horizontal="center" vertical="center"/>
    </xf>
    <xf numFmtId="187" fontId="21" fillId="6" borderId="6" xfId="1" applyFont="1" applyFill="1" applyBorder="1" applyAlignment="1">
      <alignment horizontal="left" vertical="center"/>
    </xf>
    <xf numFmtId="188" fontId="19" fillId="6" borderId="6" xfId="1" applyNumberFormat="1" applyFont="1" applyFill="1" applyBorder="1" applyAlignment="1">
      <alignment horizontal="right" vertical="center"/>
    </xf>
    <xf numFmtId="188" fontId="19" fillId="6" borderId="13" xfId="1" applyNumberFormat="1" applyFont="1" applyFill="1" applyBorder="1" applyAlignment="1">
      <alignment horizontal="right" vertical="top"/>
    </xf>
    <xf numFmtId="187" fontId="19" fillId="6" borderId="13" xfId="1" applyFont="1" applyFill="1" applyBorder="1" applyAlignment="1">
      <alignment horizontal="center" vertical="top"/>
    </xf>
    <xf numFmtId="188" fontId="19" fillId="6" borderId="13" xfId="1" applyNumberFormat="1" applyFont="1" applyFill="1" applyBorder="1" applyAlignment="1">
      <alignment horizontal="left" vertical="top" wrapText="1"/>
    </xf>
    <xf numFmtId="188" fontId="19" fillId="6" borderId="2" xfId="1" applyNumberFormat="1" applyFont="1" applyFill="1" applyBorder="1" applyAlignment="1">
      <alignment horizontal="right" vertical="top"/>
    </xf>
    <xf numFmtId="187" fontId="21" fillId="6" borderId="7" xfId="1" applyFont="1" applyFill="1" applyBorder="1" applyAlignment="1">
      <alignment horizontal="left" vertical="center"/>
    </xf>
    <xf numFmtId="187" fontId="19" fillId="6" borderId="7" xfId="1" applyFont="1" applyFill="1" applyBorder="1" applyAlignment="1">
      <alignment vertical="top"/>
    </xf>
    <xf numFmtId="187" fontId="19" fillId="6" borderId="2" xfId="1" applyFont="1" applyFill="1" applyBorder="1" applyAlignment="1">
      <alignment horizontal="center" vertical="top"/>
    </xf>
    <xf numFmtId="189" fontId="20" fillId="14" borderId="6" xfId="1" applyNumberFormat="1" applyFont="1" applyFill="1" applyBorder="1" applyAlignment="1">
      <alignment horizontal="right" vertical="center"/>
    </xf>
    <xf numFmtId="187" fontId="19" fillId="14" borderId="2" xfId="1" applyFont="1" applyFill="1" applyBorder="1" applyAlignment="1">
      <alignment horizontal="center" vertical="center"/>
    </xf>
    <xf numFmtId="188" fontId="19" fillId="13" borderId="6" xfId="1" applyNumberFormat="1" applyFont="1" applyFill="1" applyBorder="1" applyAlignment="1">
      <alignment horizontal="right" vertical="center"/>
    </xf>
    <xf numFmtId="187" fontId="19" fillId="13" borderId="2" xfId="1" applyFont="1" applyFill="1" applyBorder="1"/>
    <xf numFmtId="187" fontId="19" fillId="13" borderId="6" xfId="1" applyFont="1" applyFill="1" applyBorder="1" applyAlignment="1">
      <alignment horizontal="center" vertical="center"/>
    </xf>
    <xf numFmtId="188" fontId="19" fillId="0" borderId="6" xfId="1" applyNumberFormat="1" applyFont="1" applyBorder="1" applyAlignment="1">
      <alignment horizontal="right" vertical="center"/>
    </xf>
    <xf numFmtId="187" fontId="19" fillId="0" borderId="6" xfId="1" applyFont="1" applyBorder="1"/>
    <xf numFmtId="187" fontId="19" fillId="0" borderId="6" xfId="1" applyFont="1" applyBorder="1" applyAlignment="1">
      <alignment horizontal="center" vertical="center"/>
    </xf>
    <xf numFmtId="188" fontId="19" fillId="0" borderId="6" xfId="1" applyNumberFormat="1" applyFont="1" applyBorder="1" applyAlignment="1">
      <alignment horizontal="right" vertical="top"/>
    </xf>
    <xf numFmtId="187" fontId="19" fillId="0" borderId="6" xfId="1" applyFont="1" applyBorder="1" applyAlignment="1">
      <alignment vertical="top"/>
    </xf>
    <xf numFmtId="187" fontId="19" fillId="0" borderId="6" xfId="1" applyFont="1" applyBorder="1" applyAlignment="1">
      <alignment horizontal="center" vertical="top"/>
    </xf>
    <xf numFmtId="187" fontId="19" fillId="0" borderId="6" xfId="1" applyFont="1" applyBorder="1" applyAlignment="1">
      <alignment vertical="center"/>
    </xf>
    <xf numFmtId="187" fontId="19" fillId="6" borderId="6" xfId="1" applyFont="1" applyFill="1" applyBorder="1" applyAlignment="1">
      <alignment horizontal="left" vertical="center"/>
    </xf>
    <xf numFmtId="188" fontId="19" fillId="14" borderId="9" xfId="1" applyNumberFormat="1" applyFont="1" applyFill="1" applyBorder="1" applyAlignment="1">
      <alignment horizontal="right" vertical="center"/>
    </xf>
    <xf numFmtId="187" fontId="19" fillId="13" borderId="5" xfId="1" applyFont="1" applyFill="1" applyBorder="1" applyAlignment="1">
      <alignment horizontal="center" vertical="center"/>
    </xf>
    <xf numFmtId="188" fontId="19" fillId="6" borderId="9" xfId="1" applyNumberFormat="1" applyFont="1" applyFill="1" applyBorder="1" applyAlignment="1">
      <alignment horizontal="right" vertical="center"/>
    </xf>
    <xf numFmtId="187" fontId="26" fillId="6" borderId="5" xfId="1" applyFont="1" applyFill="1" applyBorder="1" applyAlignment="1">
      <alignment horizontal="left" vertical="center" wrapText="1"/>
    </xf>
    <xf numFmtId="187" fontId="19" fillId="6" borderId="5" xfId="1" applyFont="1" applyFill="1" applyBorder="1" applyAlignment="1">
      <alignment horizontal="center" vertical="center"/>
    </xf>
    <xf numFmtId="188" fontId="19" fillId="6" borderId="9" xfId="1" applyNumberFormat="1" applyFont="1" applyFill="1" applyBorder="1" applyAlignment="1">
      <alignment horizontal="right" vertical="top"/>
    </xf>
    <xf numFmtId="189" fontId="20" fillId="12" borderId="9" xfId="1" applyNumberFormat="1" applyFont="1" applyFill="1" applyBorder="1" applyAlignment="1">
      <alignment horizontal="left" vertical="center"/>
    </xf>
    <xf numFmtId="2" fontId="21" fillId="12" borderId="10" xfId="0" applyNumberFormat="1" applyFont="1" applyFill="1" applyBorder="1" applyAlignment="1">
      <alignment horizontal="left" vertical="center" wrapText="1"/>
    </xf>
    <xf numFmtId="187" fontId="19" fillId="14" borderId="2" xfId="1" applyFont="1" applyFill="1" applyBorder="1" applyAlignment="1">
      <alignment horizontal="center" vertical="center" wrapText="1"/>
    </xf>
    <xf numFmtId="189" fontId="19" fillId="0" borderId="6" xfId="1" applyNumberFormat="1" applyFont="1" applyBorder="1" applyAlignment="1">
      <alignment horizontal="right" vertical="center"/>
    </xf>
    <xf numFmtId="188" fontId="19" fillId="0" borderId="6" xfId="1" applyNumberFormat="1" applyFont="1" applyBorder="1" applyAlignment="1">
      <alignment horizontal="left" vertical="center" wrapText="1"/>
    </xf>
    <xf numFmtId="187" fontId="19" fillId="0" borderId="6" xfId="1" applyFont="1" applyBorder="1" applyAlignment="1">
      <alignment horizontal="right" vertical="center"/>
    </xf>
    <xf numFmtId="188" fontId="21" fillId="0" borderId="6" xfId="1" applyNumberFormat="1" applyFont="1" applyBorder="1" applyAlignment="1">
      <alignment horizontal="left" vertical="center" wrapText="1"/>
    </xf>
    <xf numFmtId="187" fontId="19" fillId="0" borderId="6" xfId="1" applyFont="1" applyBorder="1" applyAlignment="1">
      <alignment horizontal="right" vertical="top"/>
    </xf>
    <xf numFmtId="188" fontId="19" fillId="0" borderId="6" xfId="1" applyNumberFormat="1" applyFont="1" applyBorder="1" applyAlignment="1">
      <alignment horizontal="left" vertical="top" wrapText="1"/>
    </xf>
    <xf numFmtId="188" fontId="19" fillId="0" borderId="6" xfId="1" applyNumberFormat="1" applyFont="1" applyBorder="1" applyAlignment="1">
      <alignment horizontal="left" vertical="top"/>
    </xf>
    <xf numFmtId="188" fontId="21" fillId="0" borderId="14" xfId="1" applyNumberFormat="1" applyFont="1" applyBorder="1" applyAlignment="1">
      <alignment horizontal="left" vertical="center" wrapText="1"/>
    </xf>
    <xf numFmtId="187" fontId="19" fillId="0" borderId="13" xfId="1" applyFont="1" applyBorder="1" applyAlignment="1">
      <alignment horizontal="center" vertical="top"/>
    </xf>
    <xf numFmtId="188" fontId="19" fillId="2" borderId="6" xfId="1" applyNumberFormat="1" applyFont="1" applyFill="1" applyBorder="1" applyAlignment="1">
      <alignment horizontal="right" vertical="center"/>
    </xf>
    <xf numFmtId="187" fontId="19" fillId="2" borderId="6" xfId="1" applyFont="1" applyFill="1" applyBorder="1" applyAlignment="1">
      <alignment horizontal="center" vertical="center"/>
    </xf>
    <xf numFmtId="187" fontId="15" fillId="13" borderId="5" xfId="1" applyFont="1" applyFill="1" applyBorder="1" applyAlignment="1">
      <alignment horizontal="left" vertical="center" wrapText="1"/>
    </xf>
    <xf numFmtId="188" fontId="19" fillId="6" borderId="6" xfId="1" applyNumberFormat="1" applyFont="1" applyFill="1" applyBorder="1" applyAlignment="1">
      <alignment horizontal="right" vertical="top"/>
    </xf>
    <xf numFmtId="2" fontId="15" fillId="6" borderId="6" xfId="0" applyNumberFormat="1" applyFont="1" applyFill="1" applyBorder="1" applyAlignment="1">
      <alignment horizontal="left" vertical="top" wrapText="1"/>
    </xf>
    <xf numFmtId="187" fontId="26" fillId="6" borderId="6" xfId="1" applyFont="1" applyFill="1" applyBorder="1" applyAlignment="1">
      <alignment horizontal="left" vertical="center" wrapText="1"/>
    </xf>
    <xf numFmtId="0" fontId="19" fillId="6" borderId="6" xfId="0" applyFont="1" applyFill="1" applyBorder="1" applyAlignment="1">
      <alignment horizontal="left" vertical="center" wrapText="1"/>
    </xf>
    <xf numFmtId="187" fontId="26" fillId="6" borderId="9" xfId="1" applyFont="1" applyFill="1" applyBorder="1" applyAlignment="1">
      <alignment horizontal="left" vertical="center" wrapText="1"/>
    </xf>
    <xf numFmtId="187" fontId="19" fillId="6" borderId="9" xfId="1" applyFont="1" applyFill="1" applyBorder="1" applyAlignment="1">
      <alignment horizontal="center" vertical="top"/>
    </xf>
    <xf numFmtId="2" fontId="19" fillId="6" borderId="9" xfId="1" applyNumberFormat="1" applyFont="1" applyFill="1" applyBorder="1" applyAlignment="1">
      <alignment horizontal="center" vertical="top"/>
    </xf>
    <xf numFmtId="189" fontId="19" fillId="13" borderId="5" xfId="1" applyNumberFormat="1" applyFont="1" applyFill="1" applyBorder="1" applyAlignment="1">
      <alignment horizontal="right" vertical="center"/>
    </xf>
    <xf numFmtId="187" fontId="21" fillId="13" borderId="10" xfId="1" applyFont="1" applyFill="1" applyBorder="1" applyAlignment="1">
      <alignment horizontal="left" vertical="center" wrapText="1"/>
    </xf>
    <xf numFmtId="187" fontId="21" fillId="6" borderId="6" xfId="1" applyFont="1" applyFill="1" applyBorder="1" applyAlignment="1">
      <alignment horizontal="left" vertical="center" wrapText="1"/>
    </xf>
    <xf numFmtId="188" fontId="19" fillId="9" borderId="6" xfId="1" applyNumberFormat="1" applyFont="1" applyFill="1" applyBorder="1" applyAlignment="1">
      <alignment horizontal="right" vertical="center"/>
    </xf>
    <xf numFmtId="2" fontId="20" fillId="9" borderId="6" xfId="0" applyNumberFormat="1" applyFont="1" applyFill="1" applyBorder="1" applyAlignment="1">
      <alignment horizontal="left" vertical="center" wrapText="1"/>
    </xf>
    <xf numFmtId="188" fontId="19" fillId="7" borderId="6" xfId="1" applyNumberFormat="1" applyFont="1" applyFill="1" applyBorder="1" applyAlignment="1">
      <alignment horizontal="right" vertical="center"/>
    </xf>
    <xf numFmtId="2" fontId="20" fillId="7" borderId="6" xfId="0" applyNumberFormat="1" applyFont="1" applyFill="1" applyBorder="1" applyAlignment="1">
      <alignment horizontal="center" vertical="center"/>
    </xf>
    <xf numFmtId="2" fontId="21" fillId="14" borderId="6" xfId="0" applyNumberFormat="1" applyFont="1" applyFill="1" applyBorder="1" applyAlignment="1">
      <alignment horizontal="left" vertical="center" wrapText="1"/>
    </xf>
    <xf numFmtId="187" fontId="19" fillId="14" borderId="6" xfId="1" applyFont="1" applyFill="1" applyBorder="1" applyAlignment="1">
      <alignment horizontal="center" vertical="center"/>
    </xf>
    <xf numFmtId="188" fontId="19" fillId="5" borderId="6" xfId="1" applyNumberFormat="1" applyFont="1" applyFill="1" applyBorder="1" applyAlignment="1">
      <alignment horizontal="right" vertical="center"/>
    </xf>
    <xf numFmtId="187" fontId="19" fillId="5" borderId="6" xfId="1" applyFont="1" applyFill="1" applyBorder="1" applyAlignment="1">
      <alignment horizontal="center" vertical="center"/>
    </xf>
    <xf numFmtId="188" fontId="19" fillId="14" borderId="6" xfId="1" applyNumberFormat="1" applyFont="1" applyFill="1" applyBorder="1" applyAlignment="1">
      <alignment horizontal="right" vertical="center"/>
    </xf>
    <xf numFmtId="2" fontId="15" fillId="13" borderId="6" xfId="0" applyNumberFormat="1" applyFont="1" applyFill="1" applyBorder="1" applyAlignment="1">
      <alignment horizontal="left" vertical="center" wrapText="1"/>
    </xf>
    <xf numFmtId="2" fontId="26" fillId="13" borderId="6" xfId="0" applyNumberFormat="1" applyFont="1" applyFill="1" applyBorder="1" applyAlignment="1">
      <alignment horizontal="left" vertical="center" wrapText="1"/>
    </xf>
    <xf numFmtId="187" fontId="15" fillId="13" borderId="6" xfId="1" applyFont="1" applyFill="1" applyBorder="1" applyAlignment="1">
      <alignment horizontal="left" vertical="center" wrapText="1"/>
    </xf>
    <xf numFmtId="0" fontId="19" fillId="13" borderId="6" xfId="0" applyFont="1" applyFill="1" applyBorder="1" applyAlignment="1">
      <alignment horizontal="left" vertical="center"/>
    </xf>
    <xf numFmtId="2" fontId="19" fillId="6" borderId="6" xfId="1" applyNumberFormat="1" applyFont="1" applyFill="1" applyBorder="1" applyAlignment="1">
      <alignment horizontal="center" vertical="top"/>
    </xf>
    <xf numFmtId="189" fontId="19" fillId="13" borderId="6" xfId="1" applyNumberFormat="1" applyFont="1" applyFill="1" applyBorder="1" applyAlignment="1">
      <alignment horizontal="right" vertical="center"/>
    </xf>
    <xf numFmtId="2" fontId="19" fillId="13" borderId="6" xfId="0" applyNumberFormat="1" applyFont="1" applyFill="1" applyBorder="1" applyAlignment="1">
      <alignment horizontal="left" vertical="center" wrapText="1"/>
    </xf>
    <xf numFmtId="187" fontId="21" fillId="13" borderId="6" xfId="1" applyFont="1" applyFill="1" applyBorder="1" applyAlignment="1">
      <alignment horizontal="left" vertical="center" wrapText="1"/>
    </xf>
    <xf numFmtId="187" fontId="19" fillId="13" borderId="6" xfId="1" applyFont="1" applyFill="1" applyBorder="1" applyAlignment="1">
      <alignment vertical="center"/>
    </xf>
    <xf numFmtId="0" fontId="19" fillId="13" borderId="6" xfId="0" applyFont="1" applyFill="1" applyBorder="1" applyAlignment="1">
      <alignment horizontal="center" vertical="center" wrapText="1"/>
    </xf>
    <xf numFmtId="187" fontId="19" fillId="6" borderId="6" xfId="1" applyFont="1" applyFill="1" applyBorder="1" applyAlignment="1">
      <alignment horizontal="left" vertical="top" wrapText="1"/>
    </xf>
    <xf numFmtId="187" fontId="20" fillId="3" borderId="6" xfId="1" applyFont="1" applyFill="1" applyBorder="1" applyAlignment="1">
      <alignment horizontal="center"/>
    </xf>
    <xf numFmtId="2" fontId="20" fillId="3" borderId="6" xfId="1" applyNumberFormat="1" applyFont="1" applyFill="1" applyBorder="1" applyAlignment="1">
      <alignment horizontal="center"/>
    </xf>
    <xf numFmtId="187" fontId="24" fillId="3" borderId="6" xfId="1" applyFont="1" applyFill="1" applyBorder="1" applyAlignment="1">
      <alignment horizontal="left" indent="2"/>
    </xf>
    <xf numFmtId="187" fontId="24" fillId="3" borderId="6" xfId="1" applyFont="1" applyFill="1" applyBorder="1" applyAlignment="1">
      <alignment horizontal="center"/>
    </xf>
    <xf numFmtId="187" fontId="18" fillId="3" borderId="6" xfId="1" applyFont="1" applyFill="1" applyBorder="1" applyAlignment="1">
      <alignment horizontal="center"/>
    </xf>
    <xf numFmtId="187" fontId="20" fillId="6" borderId="0" xfId="1" applyFont="1" applyFill="1" applyBorder="1" applyAlignment="1">
      <alignment horizontal="center"/>
    </xf>
    <xf numFmtId="187" fontId="18" fillId="6" borderId="0" xfId="1" applyFont="1" applyFill="1" applyBorder="1"/>
    <xf numFmtId="187" fontId="19" fillId="6" borderId="0" xfId="0" applyNumberFormat="1" applyFont="1" applyFill="1" applyAlignment="1">
      <alignment horizontal="left"/>
    </xf>
    <xf numFmtId="188" fontId="19" fillId="6" borderId="0" xfId="1" applyNumberFormat="1" applyFont="1" applyFill="1" applyBorder="1" applyAlignment="1"/>
    <xf numFmtId="2" fontId="19" fillId="6" borderId="0" xfId="1" applyNumberFormat="1" applyFont="1" applyFill="1" applyBorder="1" applyAlignment="1">
      <alignment horizontal="left"/>
    </xf>
    <xf numFmtId="2" fontId="21" fillId="6" borderId="0" xfId="1" applyNumberFormat="1" applyFont="1" applyFill="1" applyBorder="1" applyAlignment="1">
      <alignment horizontal="left" vertical="center"/>
    </xf>
    <xf numFmtId="187" fontId="21" fillId="6" borderId="0" xfId="1" applyFont="1" applyFill="1" applyBorder="1" applyAlignment="1">
      <alignment horizontal="left" vertical="center"/>
    </xf>
    <xf numFmtId="187" fontId="27" fillId="6" borderId="0" xfId="1" applyFont="1" applyFill="1" applyBorder="1" applyAlignment="1">
      <alignment horizontal="center"/>
    </xf>
    <xf numFmtId="187" fontId="19" fillId="6" borderId="0" xfId="1" applyFont="1" applyFill="1" applyBorder="1" applyAlignment="1">
      <alignment horizontal="right"/>
    </xf>
    <xf numFmtId="0" fontId="14" fillId="0" borderId="0" xfId="0" applyFont="1" applyAlignment="1">
      <alignment horizontal="center" vertical="center"/>
    </xf>
    <xf numFmtId="43" fontId="14" fillId="0" borderId="0" xfId="2" applyFont="1" applyBorder="1" applyAlignment="1">
      <alignment horizontal="center"/>
    </xf>
    <xf numFmtId="0" fontId="14" fillId="0" borderId="0" xfId="0" applyFont="1" applyAlignment="1">
      <alignment horizontal="center"/>
    </xf>
    <xf numFmtId="43" fontId="14" fillId="7" borderId="6" xfId="0" applyNumberFormat="1" applyFont="1" applyFill="1" applyBorder="1" applyAlignment="1">
      <alignment horizontal="center" vertical="center"/>
    </xf>
    <xf numFmtId="43" fontId="14" fillId="19" borderId="10" xfId="0" applyNumberFormat="1" applyFont="1" applyFill="1" applyBorder="1" applyAlignment="1">
      <alignment horizontal="center" vertical="center"/>
    </xf>
    <xf numFmtId="43" fontId="14" fillId="19" borderId="11" xfId="0" applyNumberFormat="1" applyFont="1" applyFill="1" applyBorder="1" applyAlignment="1">
      <alignment horizontal="center" vertical="center"/>
    </xf>
    <xf numFmtId="43" fontId="14" fillId="6" borderId="18" xfId="2" applyFont="1" applyFill="1" applyBorder="1" applyAlignment="1">
      <alignment horizontal="center" vertical="center"/>
    </xf>
    <xf numFmtId="0" fontId="13" fillId="17" borderId="2" xfId="0" applyFont="1" applyFill="1" applyBorder="1" applyAlignment="1">
      <alignment horizontal="center" vertical="center"/>
    </xf>
    <xf numFmtId="0" fontId="13" fillId="17" borderId="5" xfId="0" applyFont="1" applyFill="1" applyBorder="1" applyAlignment="1">
      <alignment horizontal="center" vertical="center"/>
    </xf>
    <xf numFmtId="43" fontId="13" fillId="17" borderId="2" xfId="0" applyNumberFormat="1" applyFont="1" applyFill="1" applyBorder="1" applyAlignment="1">
      <alignment horizontal="center" vertical="center"/>
    </xf>
    <xf numFmtId="43" fontId="13" fillId="17" borderId="5" xfId="0" applyNumberFormat="1" applyFont="1" applyFill="1" applyBorder="1" applyAlignment="1">
      <alignment horizontal="center" vertical="center"/>
    </xf>
    <xf numFmtId="0" fontId="13" fillId="17" borderId="10" xfId="0" applyFont="1" applyFill="1" applyBorder="1" applyAlignment="1">
      <alignment horizontal="center" vertical="center"/>
    </xf>
    <xf numFmtId="0" fontId="13" fillId="17" borderId="11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17" borderId="6" xfId="0" applyFont="1" applyFill="1" applyBorder="1" applyAlignment="1">
      <alignment horizontal="center" vertical="center"/>
    </xf>
    <xf numFmtId="0" fontId="18" fillId="0" borderId="0" xfId="0" applyFont="1" applyAlignment="1">
      <alignment horizontal="center"/>
    </xf>
    <xf numFmtId="187" fontId="18" fillId="0" borderId="1" xfId="0" applyNumberFormat="1" applyFont="1" applyBorder="1" applyAlignment="1">
      <alignment horizontal="center"/>
    </xf>
    <xf numFmtId="188" fontId="15" fillId="0" borderId="2" xfId="1" applyNumberFormat="1" applyFont="1" applyBorder="1" applyAlignment="1">
      <alignment horizontal="center" vertical="center"/>
    </xf>
    <xf numFmtId="188" fontId="15" fillId="0" borderId="4" xfId="1" applyNumberFormat="1" applyFont="1" applyBorder="1" applyAlignment="1">
      <alignment horizontal="center" vertical="center"/>
    </xf>
    <xf numFmtId="188" fontId="15" fillId="0" borderId="5" xfId="1" applyNumberFormat="1" applyFont="1" applyBorder="1" applyAlignment="1">
      <alignment horizontal="center" vertical="center"/>
    </xf>
    <xf numFmtId="2" fontId="15" fillId="0" borderId="2" xfId="0" applyNumberFormat="1" applyFont="1" applyBorder="1" applyAlignment="1">
      <alignment horizontal="center" vertical="center"/>
    </xf>
    <xf numFmtId="2" fontId="15" fillId="0" borderId="4" xfId="0" applyNumberFormat="1" applyFont="1" applyBorder="1" applyAlignment="1">
      <alignment horizontal="center" vertical="center"/>
    </xf>
    <xf numFmtId="2" fontId="15" fillId="0" borderId="5" xfId="0" applyNumberFormat="1" applyFont="1" applyBorder="1" applyAlignment="1">
      <alignment horizontal="center" vertical="center"/>
    </xf>
    <xf numFmtId="187" fontId="15" fillId="0" borderId="2" xfId="1" applyFont="1" applyBorder="1" applyAlignment="1">
      <alignment horizontal="center" vertical="center" wrapText="1"/>
    </xf>
    <xf numFmtId="187" fontId="15" fillId="0" borderId="4" xfId="1" applyFont="1" applyBorder="1" applyAlignment="1">
      <alignment horizontal="center" vertical="center" wrapText="1"/>
    </xf>
    <xf numFmtId="2" fontId="15" fillId="6" borderId="2" xfId="0" applyNumberFormat="1" applyFont="1" applyFill="1" applyBorder="1" applyAlignment="1">
      <alignment horizontal="center" vertical="center" wrapText="1"/>
    </xf>
    <xf numFmtId="2" fontId="15" fillId="6" borderId="4" xfId="0" applyNumberFormat="1" applyFont="1" applyFill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1" fillId="0" borderId="0" xfId="0" applyFont="1" applyAlignment="1">
      <alignment horizontal="center"/>
    </xf>
    <xf numFmtId="43" fontId="23" fillId="0" borderId="0" xfId="2" applyFont="1" applyFill="1" applyBorder="1" applyAlignment="1">
      <alignment horizontal="center"/>
    </xf>
    <xf numFmtId="0" fontId="11" fillId="0" borderId="0" xfId="0" applyFont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187" fontId="15" fillId="6" borderId="18" xfId="1" applyFont="1" applyFill="1" applyBorder="1" applyAlignment="1">
      <alignment horizontal="left"/>
    </xf>
    <xf numFmtId="187" fontId="19" fillId="6" borderId="0" xfId="1" applyFont="1" applyFill="1" applyBorder="1" applyAlignment="1">
      <alignment horizontal="left"/>
    </xf>
    <xf numFmtId="43" fontId="15" fillId="0" borderId="0" xfId="2" applyFont="1" applyFill="1" applyBorder="1" applyAlignment="1">
      <alignment horizontal="center"/>
    </xf>
    <xf numFmtId="2" fontId="14" fillId="0" borderId="1" xfId="0" applyNumberFormat="1" applyFont="1" applyBorder="1" applyAlignment="1">
      <alignment horizontal="center" vertical="center"/>
    </xf>
    <xf numFmtId="187" fontId="29" fillId="6" borderId="0" xfId="1" applyFont="1" applyFill="1" applyBorder="1" applyAlignment="1">
      <alignment horizontal="center"/>
    </xf>
    <xf numFmtId="0" fontId="18" fillId="0" borderId="7" xfId="0" applyFont="1" applyBorder="1" applyAlignment="1">
      <alignment horizontal="center" vertical="center"/>
    </xf>
    <xf numFmtId="0" fontId="18" fillId="0" borderId="18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187" fontId="19" fillId="0" borderId="0" xfId="1" applyFont="1" applyBorder="1" applyAlignment="1">
      <alignment horizontal="center"/>
    </xf>
    <xf numFmtId="0" fontId="18" fillId="0" borderId="2" xfId="0" applyFont="1" applyBorder="1" applyAlignment="1">
      <alignment horizontal="center" wrapText="1"/>
    </xf>
    <xf numFmtId="0" fontId="18" fillId="0" borderId="5" xfId="0" applyFont="1" applyBorder="1" applyAlignment="1">
      <alignment horizontal="center" wrapText="1"/>
    </xf>
    <xf numFmtId="0" fontId="20" fillId="0" borderId="0" xfId="0" applyFont="1" applyAlignment="1">
      <alignment horizontal="center"/>
    </xf>
    <xf numFmtId="49" fontId="18" fillId="0" borderId="1" xfId="0" applyNumberFormat="1" applyFont="1" applyBorder="1" applyAlignment="1">
      <alignment horizontal="center"/>
    </xf>
    <xf numFmtId="0" fontId="18" fillId="0" borderId="2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0" fontId="19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9" fillId="0" borderId="13" xfId="0" applyFont="1" applyBorder="1" applyAlignment="1">
      <alignment horizontal="left" vertical="top" wrapText="1"/>
    </xf>
    <xf numFmtId="2" fontId="19" fillId="0" borderId="13" xfId="0" applyNumberFormat="1" applyFont="1" applyBorder="1" applyAlignment="1">
      <alignment horizontal="left" vertical="top" wrapText="1"/>
    </xf>
    <xf numFmtId="187" fontId="19" fillId="6" borderId="13" xfId="1" applyFont="1" applyFill="1" applyBorder="1" applyAlignment="1">
      <alignment vertical="top"/>
    </xf>
    <xf numFmtId="2" fontId="19" fillId="6" borderId="13" xfId="0" applyNumberFormat="1" applyFont="1" applyFill="1" applyBorder="1" applyAlignment="1">
      <alignment vertical="top" wrapText="1"/>
    </xf>
    <xf numFmtId="0" fontId="19" fillId="0" borderId="24" xfId="0" applyFont="1" applyBorder="1" applyAlignment="1">
      <alignment horizontal="left" vertical="top" wrapText="1"/>
    </xf>
    <xf numFmtId="2" fontId="19" fillId="0" borderId="24" xfId="0" applyNumberFormat="1" applyFont="1" applyBorder="1" applyAlignment="1">
      <alignment horizontal="left" vertical="top" wrapText="1"/>
    </xf>
    <xf numFmtId="187" fontId="19" fillId="6" borderId="24" xfId="1" applyFont="1" applyFill="1" applyBorder="1" applyAlignment="1">
      <alignment vertical="top"/>
    </xf>
    <xf numFmtId="2" fontId="19" fillId="6" borderId="24" xfId="0" applyNumberFormat="1" applyFont="1" applyFill="1" applyBorder="1" applyAlignment="1">
      <alignment vertical="top" wrapText="1"/>
    </xf>
    <xf numFmtId="2" fontId="19" fillId="7" borderId="6" xfId="1" applyNumberFormat="1" applyFont="1" applyFill="1" applyBorder="1" applyAlignment="1">
      <alignment horizontal="left" vertical="top" wrapText="1"/>
    </xf>
    <xf numFmtId="187" fontId="19" fillId="7" borderId="6" xfId="1" applyFont="1" applyFill="1" applyBorder="1" applyAlignment="1">
      <alignment horizontal="left" vertical="top" wrapText="1"/>
    </xf>
    <xf numFmtId="49" fontId="19" fillId="7" borderId="6" xfId="1" applyNumberFormat="1" applyFont="1" applyFill="1" applyBorder="1" applyAlignment="1">
      <alignment horizontal="left" vertical="top" wrapText="1"/>
    </xf>
    <xf numFmtId="187" fontId="15" fillId="6" borderId="4" xfId="1" applyFont="1" applyFill="1" applyBorder="1" applyAlignment="1">
      <alignment vertical="top"/>
    </xf>
    <xf numFmtId="187" fontId="19" fillId="6" borderId="4" xfId="0" applyNumberFormat="1" applyFont="1" applyFill="1" applyBorder="1" applyAlignment="1">
      <alignment vertical="top"/>
    </xf>
    <xf numFmtId="187" fontId="19" fillId="6" borderId="4" xfId="0" applyNumberFormat="1" applyFont="1" applyFill="1" applyBorder="1" applyAlignment="1">
      <alignment vertical="top" wrapText="1"/>
    </xf>
    <xf numFmtId="189" fontId="15" fillId="7" borderId="5" xfId="1" applyNumberFormat="1" applyFont="1" applyFill="1" applyBorder="1" applyAlignment="1">
      <alignment vertical="top"/>
    </xf>
    <xf numFmtId="0" fontId="19" fillId="19" borderId="6" xfId="3" applyFont="1" applyFill="1" applyBorder="1" applyAlignment="1">
      <alignment horizontal="left" vertical="center" wrapText="1" shrinkToFit="1"/>
    </xf>
    <xf numFmtId="1" fontId="15" fillId="15" borderId="6" xfId="0" applyNumberFormat="1" applyFont="1" applyFill="1" applyBorder="1" applyAlignment="1">
      <alignment horizontal="left" vertical="top" wrapText="1"/>
    </xf>
    <xf numFmtId="2" fontId="15" fillId="7" borderId="6" xfId="0" applyNumberFormat="1" applyFont="1" applyFill="1" applyBorder="1" applyAlignment="1">
      <alignment horizontal="center" vertical="top"/>
    </xf>
    <xf numFmtId="2" fontId="19" fillId="7" borderId="6" xfId="0" applyNumberFormat="1" applyFont="1" applyFill="1" applyBorder="1" applyAlignment="1">
      <alignment horizontal="left" vertical="top"/>
    </xf>
    <xf numFmtId="0" fontId="21" fillId="4" borderId="6" xfId="0" applyFont="1" applyFill="1" applyBorder="1" applyAlignment="1">
      <alignment vertical="top" wrapText="1"/>
    </xf>
    <xf numFmtId="0" fontId="34" fillId="0" borderId="6" xfId="0" applyFont="1" applyBorder="1" applyAlignment="1">
      <alignment vertical="top" wrapText="1"/>
    </xf>
    <xf numFmtId="2" fontId="19" fillId="0" borderId="6" xfId="0" applyNumberFormat="1" applyFont="1" applyBorder="1" applyAlignment="1">
      <alignment vertical="top" wrapText="1"/>
    </xf>
    <xf numFmtId="0" fontId="34" fillId="0" borderId="6" xfId="0" applyFont="1" applyBorder="1" applyAlignment="1">
      <alignment vertical="top"/>
    </xf>
    <xf numFmtId="0" fontId="19" fillId="4" borderId="6" xfId="0" applyFont="1" applyFill="1" applyBorder="1" applyAlignment="1">
      <alignment vertical="top" wrapText="1"/>
    </xf>
    <xf numFmtId="2" fontId="15" fillId="6" borderId="5" xfId="0" applyNumberFormat="1" applyFont="1" applyFill="1" applyBorder="1" applyAlignment="1">
      <alignment horizontal="center" vertical="top"/>
    </xf>
    <xf numFmtId="2" fontId="19" fillId="6" borderId="5" xfId="0" applyNumberFormat="1" applyFont="1" applyFill="1" applyBorder="1" applyAlignment="1">
      <alignment horizontal="center" vertical="top"/>
    </xf>
    <xf numFmtId="2" fontId="28" fillId="6" borderId="0" xfId="0" applyNumberFormat="1" applyFont="1" applyFill="1" applyAlignment="1">
      <alignment horizontal="center" wrapText="1"/>
    </xf>
    <xf numFmtId="187" fontId="32" fillId="0" borderId="0" xfId="1" applyFont="1" applyFill="1" applyBorder="1" applyAlignment="1">
      <alignment horizontal="center"/>
    </xf>
    <xf numFmtId="187" fontId="32" fillId="0" borderId="0" xfId="1" applyFont="1" applyFill="1" applyBorder="1" applyAlignment="1"/>
    <xf numFmtId="187" fontId="29" fillId="0" borderId="0" xfId="1" applyFont="1" applyFill="1" applyBorder="1" applyAlignment="1"/>
    <xf numFmtId="188" fontId="28" fillId="6" borderId="0" xfId="1" applyNumberFormat="1" applyFont="1" applyFill="1" applyBorder="1" applyAlignment="1">
      <alignment horizontal="right"/>
    </xf>
    <xf numFmtId="187" fontId="23" fillId="0" borderId="0" xfId="1" applyFont="1"/>
    <xf numFmtId="2" fontId="20" fillId="12" borderId="10" xfId="0" applyNumberFormat="1" applyFont="1" applyFill="1" applyBorder="1" applyAlignment="1">
      <alignment horizontal="left" vertical="center" wrapText="1"/>
    </xf>
    <xf numFmtId="187" fontId="19" fillId="4" borderId="5" xfId="1" applyFont="1" applyFill="1" applyBorder="1" applyAlignment="1">
      <alignment horizontal="center" vertical="top"/>
    </xf>
    <xf numFmtId="187" fontId="19" fillId="4" borderId="6" xfId="1" applyFont="1" applyFill="1" applyBorder="1" applyAlignment="1">
      <alignment horizontal="center" vertical="top"/>
    </xf>
    <xf numFmtId="2" fontId="21" fillId="7" borderId="6" xfId="1" applyNumberFormat="1" applyFont="1" applyFill="1" applyBorder="1" applyAlignment="1">
      <alignment horizontal="left" vertical="center"/>
    </xf>
    <xf numFmtId="187" fontId="15" fillId="5" borderId="6" xfId="1" applyFont="1" applyFill="1" applyBorder="1" applyAlignment="1">
      <alignment horizontal="left" vertical="center" wrapText="1"/>
    </xf>
    <xf numFmtId="188" fontId="21" fillId="0" borderId="6" xfId="1" applyNumberFormat="1" applyFont="1" applyBorder="1" applyAlignment="1">
      <alignment horizontal="left" vertical="top" wrapText="1"/>
    </xf>
    <xf numFmtId="188" fontId="19" fillId="6" borderId="0" xfId="1" applyNumberFormat="1" applyFont="1" applyFill="1" applyBorder="1" applyAlignment="1">
      <alignment horizontal="left"/>
    </xf>
    <xf numFmtId="187" fontId="23" fillId="6" borderId="0" xfId="1" applyFont="1" applyFill="1"/>
    <xf numFmtId="0" fontId="13" fillId="0" borderId="0" xfId="0" applyFont="1" applyAlignment="1">
      <alignment horizontal="center"/>
    </xf>
    <xf numFmtId="0" fontId="13" fillId="0" borderId="0" xfId="0" applyFont="1"/>
    <xf numFmtId="0" fontId="18" fillId="0" borderId="1" xfId="0" applyFont="1" applyBorder="1" applyAlignment="1">
      <alignment horizontal="right"/>
    </xf>
    <xf numFmtId="187" fontId="13" fillId="0" borderId="1" xfId="1" applyFont="1" applyBorder="1" applyAlignment="1">
      <alignment horizontal="center"/>
    </xf>
    <xf numFmtId="187" fontId="13" fillId="0" borderId="1" xfId="1" applyFont="1" applyBorder="1" applyAlignment="1"/>
    <xf numFmtId="0" fontId="35" fillId="0" borderId="1" xfId="0" applyFont="1" applyBorder="1"/>
    <xf numFmtId="0" fontId="13" fillId="0" borderId="1" xfId="0" applyFont="1" applyBorder="1"/>
    <xf numFmtId="0" fontId="19" fillId="7" borderId="2" xfId="0" applyFont="1" applyFill="1" applyBorder="1" applyAlignment="1">
      <alignment horizontal="right" vertical="center"/>
    </xf>
    <xf numFmtId="0" fontId="16" fillId="7" borderId="2" xfId="0" applyFont="1" applyFill="1" applyBorder="1" applyAlignment="1">
      <alignment horizontal="center" vertical="center"/>
    </xf>
    <xf numFmtId="1" fontId="16" fillId="7" borderId="2" xfId="1" applyNumberFormat="1" applyFont="1" applyFill="1" applyBorder="1" applyAlignment="1">
      <alignment horizontal="left" vertical="center" wrapText="1"/>
    </xf>
    <xf numFmtId="187" fontId="16" fillId="7" borderId="2" xfId="1" applyFont="1" applyFill="1" applyBorder="1" applyAlignment="1">
      <alignment horizontal="center" vertical="center"/>
    </xf>
    <xf numFmtId="187" fontId="16" fillId="7" borderId="2" xfId="1" applyFont="1" applyFill="1" applyBorder="1" applyAlignment="1">
      <alignment horizontal="center" vertical="center"/>
    </xf>
    <xf numFmtId="0" fontId="16" fillId="7" borderId="7" xfId="0" applyFont="1" applyFill="1" applyBorder="1" applyAlignment="1">
      <alignment horizontal="center" vertical="center"/>
    </xf>
    <xf numFmtId="0" fontId="19" fillId="7" borderId="6" xfId="0" applyFont="1" applyFill="1" applyBorder="1" applyAlignment="1">
      <alignment horizontal="center" vertical="center"/>
    </xf>
    <xf numFmtId="0" fontId="19" fillId="7" borderId="5" xfId="0" applyFont="1" applyFill="1" applyBorder="1" applyAlignment="1">
      <alignment horizontal="right" vertical="center"/>
    </xf>
    <xf numFmtId="0" fontId="16" fillId="7" borderId="5" xfId="0" applyFont="1" applyFill="1" applyBorder="1" applyAlignment="1">
      <alignment horizontal="center" vertical="center"/>
    </xf>
    <xf numFmtId="1" fontId="16" fillId="7" borderId="5" xfId="1" applyNumberFormat="1" applyFont="1" applyFill="1" applyBorder="1" applyAlignment="1">
      <alignment horizontal="left" vertical="center" wrapText="1"/>
    </xf>
    <xf numFmtId="187" fontId="16" fillId="7" borderId="5" xfId="1" applyFont="1" applyFill="1" applyBorder="1" applyAlignment="1">
      <alignment horizontal="center" vertical="center"/>
    </xf>
    <xf numFmtId="187" fontId="16" fillId="7" borderId="5" xfId="1" applyFont="1" applyFill="1" applyBorder="1" applyAlignment="1">
      <alignment horizontal="center" vertical="center"/>
    </xf>
    <xf numFmtId="0" fontId="16" fillId="7" borderId="9" xfId="0" applyFont="1" applyFill="1" applyBorder="1" applyAlignment="1">
      <alignment horizontal="center" vertical="center"/>
    </xf>
    <xf numFmtId="189" fontId="19" fillId="20" borderId="6" xfId="1" applyNumberFormat="1" applyFont="1" applyFill="1" applyBorder="1" applyAlignment="1">
      <alignment horizontal="right" vertical="center"/>
    </xf>
    <xf numFmtId="49" fontId="16" fillId="20" borderId="6" xfId="0" applyNumberFormat="1" applyFont="1" applyFill="1" applyBorder="1" applyAlignment="1">
      <alignment horizontal="left" vertical="center"/>
    </xf>
    <xf numFmtId="1" fontId="16" fillId="20" borderId="6" xfId="1" applyNumberFormat="1" applyFont="1" applyFill="1" applyBorder="1" applyAlignment="1">
      <alignment horizontal="left" vertical="center"/>
    </xf>
    <xf numFmtId="187" fontId="16" fillId="20" borderId="6" xfId="1" applyFont="1" applyFill="1" applyBorder="1" applyAlignment="1">
      <alignment horizontal="center" vertical="center"/>
    </xf>
    <xf numFmtId="0" fontId="16" fillId="20" borderId="6" xfId="0" applyFont="1" applyFill="1" applyBorder="1" applyAlignment="1">
      <alignment horizontal="left" vertical="center"/>
    </xf>
    <xf numFmtId="0" fontId="19" fillId="7" borderId="6" xfId="0" applyFont="1" applyFill="1" applyBorder="1" applyAlignment="1">
      <alignment horizontal="right"/>
    </xf>
    <xf numFmtId="2" fontId="16" fillId="7" borderId="5" xfId="0" applyNumberFormat="1" applyFont="1" applyFill="1" applyBorder="1" applyAlignment="1">
      <alignment horizontal="left"/>
    </xf>
    <xf numFmtId="1" fontId="16" fillId="7" borderId="6" xfId="1" applyNumberFormat="1" applyFont="1" applyFill="1" applyBorder="1" applyAlignment="1">
      <alignment horizontal="left"/>
    </xf>
    <xf numFmtId="187" fontId="16" fillId="7" borderId="6" xfId="1" applyFont="1" applyFill="1" applyBorder="1" applyAlignment="1">
      <alignment horizontal="right"/>
    </xf>
    <xf numFmtId="2" fontId="16" fillId="7" borderId="5" xfId="0" applyNumberFormat="1" applyFont="1" applyFill="1" applyBorder="1"/>
    <xf numFmtId="187" fontId="16" fillId="7" borderId="6" xfId="0" applyNumberFormat="1" applyFont="1" applyFill="1" applyBorder="1" applyAlignment="1">
      <alignment horizontal="center"/>
    </xf>
    <xf numFmtId="0" fontId="19" fillId="21" borderId="5" xfId="0" applyFont="1" applyFill="1" applyBorder="1" applyAlignment="1">
      <alignment horizontal="right" vertical="top"/>
    </xf>
    <xf numFmtId="0" fontId="19" fillId="9" borderId="6" xfId="0" applyFont="1" applyFill="1" applyBorder="1" applyAlignment="1">
      <alignment horizontal="right" vertical="top"/>
    </xf>
    <xf numFmtId="1" fontId="16" fillId="9" borderId="6" xfId="1" applyNumberFormat="1" applyFont="1" applyFill="1" applyBorder="1" applyAlignment="1">
      <alignment horizontal="left" wrapText="1"/>
    </xf>
    <xf numFmtId="2" fontId="16" fillId="7" borderId="6" xfId="0" applyNumberFormat="1" applyFont="1" applyFill="1" applyBorder="1" applyAlignment="1">
      <alignment horizontal="left"/>
    </xf>
    <xf numFmtId="0" fontId="16" fillId="7" borderId="6" xfId="0" applyFont="1" applyFill="1" applyBorder="1"/>
    <xf numFmtId="187" fontId="19" fillId="7" borderId="6" xfId="1" applyFont="1" applyFill="1" applyBorder="1" applyAlignment="1">
      <alignment horizontal="right" vertical="top"/>
    </xf>
    <xf numFmtId="187" fontId="19" fillId="15" borderId="6" xfId="1" applyFont="1" applyFill="1" applyBorder="1" applyAlignment="1">
      <alignment horizontal="right" vertical="top"/>
    </xf>
    <xf numFmtId="0" fontId="19" fillId="6" borderId="17" xfId="0" applyFont="1" applyFill="1" applyBorder="1" applyAlignment="1">
      <alignment horizontal="right"/>
    </xf>
    <xf numFmtId="0" fontId="16" fillId="6" borderId="17" xfId="0" applyFont="1" applyFill="1" applyBorder="1"/>
    <xf numFmtId="1" fontId="16" fillId="6" borderId="17" xfId="0" applyNumberFormat="1" applyFont="1" applyFill="1" applyBorder="1" applyAlignment="1">
      <alignment horizontal="left"/>
    </xf>
    <xf numFmtId="187" fontId="16" fillId="6" borderId="17" xfId="1" applyFont="1" applyFill="1" applyBorder="1" applyAlignment="1">
      <alignment horizontal="right"/>
    </xf>
    <xf numFmtId="187" fontId="16" fillId="6" borderId="17" xfId="1" applyFont="1" applyFill="1" applyBorder="1" applyAlignment="1">
      <alignment horizontal="center"/>
    </xf>
    <xf numFmtId="187" fontId="16" fillId="6" borderId="17" xfId="1" applyFont="1" applyFill="1" applyBorder="1"/>
    <xf numFmtId="0" fontId="16" fillId="6" borderId="17" xfId="0" applyFont="1" applyFill="1" applyBorder="1" applyAlignment="1">
      <alignment horizontal="left"/>
    </xf>
    <xf numFmtId="187" fontId="16" fillId="6" borderId="20" xfId="0" applyNumberFormat="1" applyFont="1" applyFill="1" applyBorder="1" applyAlignment="1">
      <alignment horizontal="left"/>
    </xf>
    <xf numFmtId="189" fontId="19" fillId="12" borderId="5" xfId="1" applyNumberFormat="1" applyFont="1" applyFill="1" applyBorder="1" applyAlignment="1">
      <alignment horizontal="right"/>
    </xf>
    <xf numFmtId="2" fontId="16" fillId="12" borderId="5" xfId="0" applyNumberFormat="1" applyFont="1" applyFill="1" applyBorder="1" applyAlignment="1">
      <alignment horizontal="left"/>
    </xf>
    <xf numFmtId="1" fontId="16" fillId="12" borderId="5" xfId="1" applyNumberFormat="1" applyFont="1" applyFill="1" applyBorder="1" applyAlignment="1">
      <alignment horizontal="left"/>
    </xf>
    <xf numFmtId="187" fontId="16" fillId="12" borderId="5" xfId="1" applyFont="1" applyFill="1" applyBorder="1" applyAlignment="1">
      <alignment horizontal="right"/>
    </xf>
    <xf numFmtId="0" fontId="16" fillId="12" borderId="5" xfId="0" applyFont="1" applyFill="1" applyBorder="1" applyAlignment="1">
      <alignment horizontal="left"/>
    </xf>
    <xf numFmtId="190" fontId="19" fillId="9" borderId="5" xfId="0" applyNumberFormat="1" applyFont="1" applyFill="1" applyBorder="1" applyAlignment="1">
      <alignment horizontal="right" vertical="top"/>
    </xf>
    <xf numFmtId="0" fontId="19" fillId="7" borderId="2" xfId="0" applyFont="1" applyFill="1" applyBorder="1" applyAlignment="1">
      <alignment horizontal="right"/>
    </xf>
    <xf numFmtId="2" fontId="16" fillId="7" borderId="2" xfId="0" applyNumberFormat="1" applyFont="1" applyFill="1" applyBorder="1" applyAlignment="1">
      <alignment horizontal="left"/>
    </xf>
    <xf numFmtId="1" fontId="16" fillId="7" borderId="13" xfId="1" applyNumberFormat="1" applyFont="1" applyFill="1" applyBorder="1" applyAlignment="1">
      <alignment horizontal="left"/>
    </xf>
    <xf numFmtId="187" fontId="16" fillId="7" borderId="13" xfId="1" applyFont="1" applyFill="1" applyBorder="1" applyAlignment="1">
      <alignment horizontal="right"/>
    </xf>
    <xf numFmtId="187" fontId="16" fillId="7" borderId="6" xfId="1" applyFont="1" applyFill="1" applyBorder="1"/>
    <xf numFmtId="0" fontId="19" fillId="12" borderId="13" xfId="0" applyFont="1" applyFill="1" applyBorder="1" applyAlignment="1">
      <alignment horizontal="right" vertical="top"/>
    </xf>
    <xf numFmtId="0" fontId="19" fillId="6" borderId="14" xfId="0" applyFont="1" applyFill="1" applyBorder="1" applyAlignment="1">
      <alignment horizontal="right" vertical="top"/>
    </xf>
    <xf numFmtId="1" fontId="16" fillId="6" borderId="14" xfId="1" applyNumberFormat="1" applyFont="1" applyFill="1" applyBorder="1" applyAlignment="1">
      <alignment horizontal="left" wrapText="1"/>
    </xf>
    <xf numFmtId="0" fontId="19" fillId="12" borderId="6" xfId="0" applyFont="1" applyFill="1" applyBorder="1" applyAlignment="1">
      <alignment horizontal="right" vertical="top"/>
    </xf>
    <xf numFmtId="0" fontId="19" fillId="6" borderId="5" xfId="0" applyFont="1" applyFill="1" applyBorder="1" applyAlignment="1">
      <alignment horizontal="right"/>
    </xf>
    <xf numFmtId="2" fontId="16" fillId="6" borderId="5" xfId="0" applyNumberFormat="1" applyFont="1" applyFill="1" applyBorder="1"/>
    <xf numFmtId="1" fontId="16" fillId="6" borderId="5" xfId="1" applyNumberFormat="1" applyFont="1" applyFill="1" applyBorder="1" applyAlignment="1">
      <alignment horizontal="left"/>
    </xf>
    <xf numFmtId="187" fontId="16" fillId="6" borderId="5" xfId="1" applyFont="1" applyFill="1" applyBorder="1" applyAlignment="1">
      <alignment horizontal="right"/>
    </xf>
    <xf numFmtId="187" fontId="16" fillId="6" borderId="5" xfId="1" applyFont="1" applyFill="1" applyBorder="1" applyAlignment="1">
      <alignment horizontal="center"/>
    </xf>
    <xf numFmtId="187" fontId="16" fillId="6" borderId="5" xfId="1" applyFont="1" applyFill="1" applyBorder="1" applyAlignment="1">
      <alignment horizontal="left"/>
    </xf>
    <xf numFmtId="0" fontId="16" fillId="6" borderId="5" xfId="0" applyFont="1" applyFill="1" applyBorder="1" applyAlignment="1">
      <alignment horizontal="left"/>
    </xf>
    <xf numFmtId="3" fontId="16" fillId="6" borderId="5" xfId="0" applyNumberFormat="1" applyFont="1" applyFill="1" applyBorder="1" applyAlignment="1">
      <alignment horizontal="left"/>
    </xf>
    <xf numFmtId="0" fontId="19" fillId="7" borderId="13" xfId="0" applyFont="1" applyFill="1" applyBorder="1" applyAlignment="1">
      <alignment horizontal="right"/>
    </xf>
    <xf numFmtId="2" fontId="16" fillId="7" borderId="13" xfId="0" applyNumberFormat="1" applyFont="1" applyFill="1" applyBorder="1"/>
    <xf numFmtId="3" fontId="16" fillId="7" borderId="6" xfId="0" applyNumberFormat="1" applyFont="1" applyFill="1" applyBorder="1"/>
    <xf numFmtId="2" fontId="16" fillId="12" borderId="13" xfId="0" applyNumberFormat="1" applyFont="1" applyFill="1" applyBorder="1" applyAlignment="1">
      <alignment vertical="top" wrapText="1"/>
    </xf>
    <xf numFmtId="0" fontId="19" fillId="0" borderId="14" xfId="0" applyFont="1" applyBorder="1" applyAlignment="1">
      <alignment horizontal="right" vertical="top"/>
    </xf>
    <xf numFmtId="2" fontId="16" fillId="0" borderId="14" xfId="0" applyNumberFormat="1" applyFont="1" applyBorder="1" applyAlignment="1">
      <alignment horizontal="left" vertical="top"/>
    </xf>
    <xf numFmtId="1" fontId="16" fillId="0" borderId="14" xfId="0" applyNumberFormat="1" applyFont="1" applyBorder="1" applyAlignment="1">
      <alignment horizontal="left" vertical="top"/>
    </xf>
    <xf numFmtId="0" fontId="16" fillId="6" borderId="14" xfId="0" applyFont="1" applyFill="1" applyBorder="1" applyAlignment="1">
      <alignment horizontal="center" vertical="top"/>
    </xf>
    <xf numFmtId="187" fontId="16" fillId="6" borderId="21" xfId="0" applyNumberFormat="1" applyFont="1" applyFill="1" applyBorder="1" applyAlignment="1">
      <alignment horizontal="center" vertical="top"/>
    </xf>
    <xf numFmtId="3" fontId="16" fillId="0" borderId="14" xfId="0" applyNumberFormat="1" applyFont="1" applyBorder="1" applyAlignment="1">
      <alignment horizontal="center" vertical="top"/>
    </xf>
    <xf numFmtId="0" fontId="19" fillId="0" borderId="4" xfId="0" applyFont="1" applyBorder="1" applyAlignment="1">
      <alignment horizontal="right" vertical="top"/>
    </xf>
    <xf numFmtId="0" fontId="19" fillId="6" borderId="6" xfId="0" applyFont="1" applyFill="1" applyBorder="1" applyAlignment="1">
      <alignment horizontal="right" vertical="top"/>
    </xf>
    <xf numFmtId="0" fontId="19" fillId="6" borderId="6" xfId="0" applyFont="1" applyFill="1" applyBorder="1" applyAlignment="1">
      <alignment horizontal="right"/>
    </xf>
    <xf numFmtId="187" fontId="16" fillId="6" borderId="6" xfId="1" applyFont="1" applyFill="1" applyBorder="1" applyAlignment="1">
      <alignment horizontal="right"/>
    </xf>
    <xf numFmtId="187" fontId="16" fillId="6" borderId="6" xfId="1" applyFont="1" applyFill="1" applyBorder="1" applyAlignment="1">
      <alignment horizontal="center"/>
    </xf>
    <xf numFmtId="187" fontId="16" fillId="0" borderId="6" xfId="1" applyFont="1" applyBorder="1"/>
    <xf numFmtId="0" fontId="16" fillId="6" borderId="6" xfId="0" applyFont="1" applyFill="1" applyBorder="1"/>
    <xf numFmtId="187" fontId="16" fillId="6" borderId="6" xfId="0" applyNumberFormat="1" applyFont="1" applyFill="1" applyBorder="1" applyAlignment="1">
      <alignment horizontal="left"/>
    </xf>
    <xf numFmtId="3" fontId="16" fillId="0" borderId="6" xfId="0" applyNumberFormat="1" applyFont="1" applyBorder="1"/>
    <xf numFmtId="0" fontId="19" fillId="6" borderId="5" xfId="0" applyFont="1" applyFill="1" applyBorder="1" applyAlignment="1">
      <alignment horizontal="right" vertical="top"/>
    </xf>
    <xf numFmtId="3" fontId="16" fillId="6" borderId="6" xfId="0" applyNumberFormat="1" applyFont="1" applyFill="1" applyBorder="1" applyAlignment="1">
      <alignment wrapText="1"/>
    </xf>
    <xf numFmtId="0" fontId="19" fillId="18" borderId="6" xfId="0" applyFont="1" applyFill="1" applyBorder="1" applyAlignment="1">
      <alignment horizontal="right" vertical="top"/>
    </xf>
    <xf numFmtId="1" fontId="16" fillId="9" borderId="6" xfId="1" applyNumberFormat="1" applyFont="1" applyFill="1" applyBorder="1" applyAlignment="1">
      <alignment horizontal="left" vertical="center" wrapText="1"/>
    </xf>
    <xf numFmtId="3" fontId="16" fillId="9" borderId="6" xfId="0" applyNumberFormat="1" applyFont="1" applyFill="1" applyBorder="1"/>
    <xf numFmtId="0" fontId="19" fillId="7" borderId="5" xfId="0" applyFont="1" applyFill="1" applyBorder="1" applyAlignment="1">
      <alignment horizontal="right"/>
    </xf>
    <xf numFmtId="1" fontId="16" fillId="7" borderId="5" xfId="1" applyNumberFormat="1" applyFont="1" applyFill="1" applyBorder="1" applyAlignment="1">
      <alignment horizontal="left"/>
    </xf>
    <xf numFmtId="187" fontId="16" fillId="7" borderId="5" xfId="1" applyFont="1" applyFill="1" applyBorder="1" applyAlignment="1">
      <alignment horizontal="right"/>
    </xf>
    <xf numFmtId="3" fontId="16" fillId="7" borderId="5" xfId="0" applyNumberFormat="1" applyFont="1" applyFill="1" applyBorder="1" applyAlignment="1">
      <alignment horizontal="left"/>
    </xf>
    <xf numFmtId="0" fontId="19" fillId="22" borderId="6" xfId="0" applyFont="1" applyFill="1" applyBorder="1" applyAlignment="1">
      <alignment horizontal="right" vertical="top"/>
    </xf>
    <xf numFmtId="0" fontId="19" fillId="18" borderId="5" xfId="0" applyFont="1" applyFill="1" applyBorder="1" applyAlignment="1">
      <alignment horizontal="right" vertical="top"/>
    </xf>
    <xf numFmtId="0" fontId="19" fillId="18" borderId="14" xfId="0" applyFont="1" applyFill="1" applyBorder="1" applyAlignment="1">
      <alignment horizontal="right" vertical="top"/>
    </xf>
    <xf numFmtId="0" fontId="19" fillId="18" borderId="14" xfId="0" applyFont="1" applyFill="1" applyBorder="1" applyAlignment="1">
      <alignment horizontal="right"/>
    </xf>
    <xf numFmtId="0" fontId="16" fillId="18" borderId="14" xfId="0" applyFont="1" applyFill="1" applyBorder="1"/>
    <xf numFmtId="1" fontId="16" fillId="18" borderId="14" xfId="0" applyNumberFormat="1" applyFont="1" applyFill="1" applyBorder="1" applyAlignment="1">
      <alignment horizontal="left"/>
    </xf>
    <xf numFmtId="0" fontId="19" fillId="18" borderId="5" xfId="0" applyFont="1" applyFill="1" applyBorder="1" applyAlignment="1">
      <alignment horizontal="right"/>
    </xf>
    <xf numFmtId="1" fontId="16" fillId="18" borderId="5" xfId="0" applyNumberFormat="1" applyFont="1" applyFill="1" applyBorder="1" applyAlignment="1">
      <alignment horizontal="left"/>
    </xf>
    <xf numFmtId="1" fontId="16" fillId="18" borderId="14" xfId="0" applyNumberFormat="1" applyFont="1" applyFill="1" applyBorder="1" applyAlignment="1">
      <alignment horizontal="left" wrapText="1"/>
    </xf>
    <xf numFmtId="187" fontId="16" fillId="18" borderId="14" xfId="1" applyFont="1" applyFill="1" applyBorder="1" applyAlignment="1">
      <alignment horizontal="right"/>
    </xf>
    <xf numFmtId="187" fontId="14" fillId="6" borderId="5" xfId="1" applyFont="1" applyFill="1" applyBorder="1" applyAlignment="1">
      <alignment horizontal="right"/>
    </xf>
    <xf numFmtId="3" fontId="16" fillId="18" borderId="6" xfId="0" applyNumberFormat="1" applyFont="1" applyFill="1" applyBorder="1"/>
    <xf numFmtId="0" fontId="19" fillId="18" borderId="6" xfId="0" applyFont="1" applyFill="1" applyBorder="1" applyAlignment="1">
      <alignment horizontal="right"/>
    </xf>
    <xf numFmtId="0" fontId="16" fillId="18" borderId="6" xfId="0" applyFont="1" applyFill="1" applyBorder="1"/>
    <xf numFmtId="1" fontId="16" fillId="18" borderId="6" xfId="0" applyNumberFormat="1" applyFont="1" applyFill="1" applyBorder="1" applyAlignment="1">
      <alignment horizontal="left" wrapText="1"/>
    </xf>
    <xf numFmtId="187" fontId="16" fillId="18" borderId="6" xfId="1" applyFont="1" applyFill="1" applyBorder="1" applyAlignment="1">
      <alignment horizontal="right"/>
    </xf>
    <xf numFmtId="187" fontId="14" fillId="6" borderId="6" xfId="1" applyFont="1" applyFill="1" applyBorder="1" applyAlignment="1">
      <alignment horizontal="right"/>
    </xf>
    <xf numFmtId="1" fontId="16" fillId="18" borderId="6" xfId="0" applyNumberFormat="1" applyFont="1" applyFill="1" applyBorder="1" applyAlignment="1">
      <alignment horizontal="left"/>
    </xf>
    <xf numFmtId="2" fontId="19" fillId="22" borderId="6" xfId="0" applyNumberFormat="1" applyFont="1" applyFill="1" applyBorder="1" applyAlignment="1">
      <alignment horizontal="right" vertical="top"/>
    </xf>
    <xf numFmtId="187" fontId="16" fillId="7" borderId="5" xfId="1" applyFont="1" applyFill="1" applyBorder="1" applyAlignment="1">
      <alignment horizontal="left"/>
    </xf>
    <xf numFmtId="0" fontId="19" fillId="11" borderId="5" xfId="0" applyFont="1" applyFill="1" applyBorder="1" applyAlignment="1">
      <alignment horizontal="right"/>
    </xf>
    <xf numFmtId="2" fontId="16" fillId="11" borderId="5" xfId="0" applyNumberFormat="1" applyFont="1" applyFill="1" applyBorder="1"/>
    <xf numFmtId="1" fontId="16" fillId="11" borderId="5" xfId="1" applyNumberFormat="1" applyFont="1" applyFill="1" applyBorder="1" applyAlignment="1">
      <alignment horizontal="left"/>
    </xf>
    <xf numFmtId="187" fontId="16" fillId="11" borderId="5" xfId="1" applyFont="1" applyFill="1" applyBorder="1" applyAlignment="1">
      <alignment horizontal="right"/>
    </xf>
    <xf numFmtId="3" fontId="16" fillId="11" borderId="4" xfId="0" applyNumberFormat="1" applyFont="1" applyFill="1" applyBorder="1" applyAlignment="1">
      <alignment horizontal="left"/>
    </xf>
    <xf numFmtId="3" fontId="16" fillId="6" borderId="6" xfId="0" applyNumberFormat="1" applyFont="1" applyFill="1" applyBorder="1"/>
    <xf numFmtId="2" fontId="19" fillId="11" borderId="6" xfId="0" applyNumberFormat="1" applyFont="1" applyFill="1" applyBorder="1" applyAlignment="1">
      <alignment horizontal="right" vertical="top"/>
    </xf>
    <xf numFmtId="1" fontId="14" fillId="11" borderId="6" xfId="1" applyNumberFormat="1" applyFont="1" applyFill="1" applyBorder="1" applyAlignment="1">
      <alignment horizontal="left"/>
    </xf>
    <xf numFmtId="187" fontId="14" fillId="11" borderId="6" xfId="1" applyFont="1" applyFill="1" applyBorder="1"/>
    <xf numFmtId="1" fontId="15" fillId="15" borderId="6" xfId="1" applyNumberFormat="1" applyFont="1" applyFill="1" applyBorder="1" applyAlignment="1">
      <alignment horizontal="right" vertical="top" wrapText="1"/>
    </xf>
    <xf numFmtId="188" fontId="15" fillId="9" borderId="10" xfId="1" applyNumberFormat="1" applyFont="1" applyFill="1" applyBorder="1" applyAlignment="1">
      <alignment horizontal="right" vertical="top"/>
    </xf>
    <xf numFmtId="2" fontId="19" fillId="7" borderId="6" xfId="0" applyNumberFormat="1" applyFont="1" applyFill="1" applyBorder="1" applyAlignment="1">
      <alignment horizontal="right"/>
    </xf>
    <xf numFmtId="2" fontId="16" fillId="7" borderId="6" xfId="0" applyNumberFormat="1" applyFont="1" applyFill="1" applyBorder="1"/>
    <xf numFmtId="2" fontId="19" fillId="22" borderId="19" xfId="0" applyNumberFormat="1" applyFont="1" applyFill="1" applyBorder="1" applyAlignment="1">
      <alignment horizontal="right" vertical="center"/>
    </xf>
    <xf numFmtId="2" fontId="16" fillId="22" borderId="19" xfId="0" applyNumberFormat="1" applyFont="1" applyFill="1" applyBorder="1" applyAlignment="1">
      <alignment vertical="center"/>
    </xf>
    <xf numFmtId="1" fontId="16" fillId="22" borderId="19" xfId="0" applyNumberFormat="1" applyFont="1" applyFill="1" applyBorder="1" applyAlignment="1">
      <alignment horizontal="left" vertical="center" wrapText="1"/>
    </xf>
    <xf numFmtId="187" fontId="16" fillId="22" borderId="6" xfId="1" applyFont="1" applyFill="1" applyBorder="1" applyAlignment="1">
      <alignment horizontal="right" vertical="center"/>
    </xf>
    <xf numFmtId="2" fontId="16" fillId="22" borderId="6" xfId="0" applyNumberFormat="1" applyFont="1" applyFill="1" applyBorder="1" applyAlignment="1">
      <alignment vertical="center"/>
    </xf>
    <xf numFmtId="2" fontId="19" fillId="6" borderId="19" xfId="0" applyNumberFormat="1" applyFont="1" applyFill="1" applyBorder="1" applyAlignment="1">
      <alignment horizontal="right"/>
    </xf>
    <xf numFmtId="2" fontId="16" fillId="6" borderId="19" xfId="0" applyNumberFormat="1" applyFont="1" applyFill="1" applyBorder="1"/>
    <xf numFmtId="1" fontId="16" fillId="6" borderId="19" xfId="0" applyNumberFormat="1" applyFont="1" applyFill="1" applyBorder="1" applyAlignment="1">
      <alignment horizontal="left"/>
    </xf>
    <xf numFmtId="2" fontId="16" fillId="6" borderId="19" xfId="0" applyNumberFormat="1" applyFont="1" applyFill="1" applyBorder="1" applyAlignment="1">
      <alignment horizontal="left"/>
    </xf>
    <xf numFmtId="1" fontId="19" fillId="22" borderId="6" xfId="0" applyNumberFormat="1" applyFont="1" applyFill="1" applyBorder="1" applyAlignment="1">
      <alignment horizontal="right" vertical="top"/>
    </xf>
    <xf numFmtId="189" fontId="15" fillId="7" borderId="6" xfId="1" applyNumberFormat="1" applyFont="1" applyFill="1" applyBorder="1" applyAlignment="1">
      <alignment horizontal="right"/>
    </xf>
    <xf numFmtId="2" fontId="14" fillId="7" borderId="6" xfId="1" applyNumberFormat="1" applyFont="1" applyFill="1" applyBorder="1" applyAlignment="1">
      <alignment horizontal="left"/>
    </xf>
    <xf numFmtId="1" fontId="14" fillId="7" borderId="6" xfId="0" applyNumberFormat="1" applyFont="1" applyFill="1" applyBorder="1" applyAlignment="1">
      <alignment horizontal="left"/>
    </xf>
    <xf numFmtId="187" fontId="14" fillId="7" borderId="6" xfId="1" applyFont="1" applyFill="1" applyBorder="1"/>
    <xf numFmtId="2" fontId="14" fillId="7" borderId="6" xfId="1" applyNumberFormat="1" applyFont="1" applyFill="1" applyBorder="1"/>
    <xf numFmtId="1" fontId="19" fillId="7" borderId="6" xfId="0" applyNumberFormat="1" applyFont="1" applyFill="1" applyBorder="1" applyAlignment="1">
      <alignment horizontal="right" vertical="top"/>
    </xf>
    <xf numFmtId="190" fontId="19" fillId="9" borderId="6" xfId="0" applyNumberFormat="1" applyFont="1" applyFill="1" applyBorder="1" applyAlignment="1">
      <alignment horizontal="right"/>
    </xf>
    <xf numFmtId="2" fontId="16" fillId="9" borderId="6" xfId="0" applyNumberFormat="1" applyFont="1" applyFill="1" applyBorder="1" applyAlignment="1">
      <alignment wrapText="1"/>
    </xf>
    <xf numFmtId="1" fontId="16" fillId="9" borderId="6" xfId="0" applyNumberFormat="1" applyFont="1" applyFill="1" applyBorder="1" applyAlignment="1">
      <alignment horizontal="left"/>
    </xf>
    <xf numFmtId="187" fontId="14" fillId="9" borderId="6" xfId="1" applyFont="1" applyFill="1" applyBorder="1"/>
    <xf numFmtId="49" fontId="14" fillId="7" borderId="6" xfId="1" applyNumberFormat="1" applyFont="1" applyFill="1" applyBorder="1" applyAlignment="1">
      <alignment horizontal="left"/>
    </xf>
    <xf numFmtId="187" fontId="19" fillId="9" borderId="6" xfId="0" applyNumberFormat="1" applyFont="1" applyFill="1" applyBorder="1" applyAlignment="1">
      <alignment horizontal="right"/>
    </xf>
    <xf numFmtId="2" fontId="16" fillId="9" borderId="6" xfId="0" applyNumberFormat="1" applyFont="1" applyFill="1" applyBorder="1" applyAlignment="1">
      <alignment horizontal="left"/>
    </xf>
    <xf numFmtId="1" fontId="16" fillId="9" borderId="6" xfId="1" applyNumberFormat="1" applyFont="1" applyFill="1" applyBorder="1" applyAlignment="1">
      <alignment horizontal="left"/>
    </xf>
    <xf numFmtId="187" fontId="16" fillId="9" borderId="6" xfId="1" applyFont="1" applyFill="1" applyBorder="1" applyAlignment="1">
      <alignment horizontal="right"/>
    </xf>
    <xf numFmtId="187" fontId="19" fillId="15" borderId="6" xfId="0" applyNumberFormat="1" applyFont="1" applyFill="1" applyBorder="1" applyAlignment="1">
      <alignment horizontal="right" vertical="top"/>
    </xf>
    <xf numFmtId="187" fontId="19" fillId="6" borderId="6" xfId="0" applyNumberFormat="1" applyFont="1" applyFill="1" applyBorder="1" applyAlignment="1">
      <alignment horizontal="right" vertical="top"/>
    </xf>
    <xf numFmtId="0" fontId="19" fillId="9" borderId="6" xfId="0" applyFont="1" applyFill="1" applyBorder="1" applyAlignment="1">
      <alignment horizontal="right"/>
    </xf>
    <xf numFmtId="187" fontId="19" fillId="6" borderId="6" xfId="1" applyFont="1" applyFill="1" applyBorder="1" applyAlignment="1">
      <alignment horizontal="right" vertical="top"/>
    </xf>
    <xf numFmtId="2" fontId="19" fillId="12" borderId="6" xfId="0" applyNumberFormat="1" applyFont="1" applyFill="1" applyBorder="1" applyAlignment="1">
      <alignment horizontal="right" vertical="top"/>
    </xf>
    <xf numFmtId="190" fontId="19" fillId="9" borderId="6" xfId="0" applyNumberFormat="1" applyFont="1" applyFill="1" applyBorder="1" applyAlignment="1">
      <alignment horizontal="right" vertical="top"/>
    </xf>
    <xf numFmtId="190" fontId="19" fillId="7" borderId="6" xfId="0" applyNumberFormat="1" applyFont="1" applyFill="1" applyBorder="1" applyAlignment="1">
      <alignment horizontal="right"/>
    </xf>
    <xf numFmtId="1" fontId="16" fillId="7" borderId="6" xfId="0" applyNumberFormat="1" applyFont="1" applyFill="1" applyBorder="1" applyAlignment="1">
      <alignment horizontal="left"/>
    </xf>
    <xf numFmtId="2" fontId="19" fillId="6" borderId="6" xfId="0" applyNumberFormat="1" applyFont="1" applyFill="1" applyBorder="1" applyAlignment="1">
      <alignment horizontal="right" vertical="top"/>
    </xf>
    <xf numFmtId="2" fontId="19" fillId="6" borderId="6" xfId="0" applyNumberFormat="1" applyFont="1" applyFill="1" applyBorder="1" applyAlignment="1">
      <alignment horizontal="left" vertical="top"/>
    </xf>
    <xf numFmtId="1" fontId="19" fillId="6" borderId="6" xfId="0" applyNumberFormat="1" applyFont="1" applyFill="1" applyBorder="1" applyAlignment="1">
      <alignment horizontal="left" vertical="top"/>
    </xf>
    <xf numFmtId="2" fontId="19" fillId="6" borderId="5" xfId="0" applyNumberFormat="1" applyFont="1" applyFill="1" applyBorder="1" applyAlignment="1">
      <alignment horizontal="right" vertical="top"/>
    </xf>
    <xf numFmtId="2" fontId="16" fillId="6" borderId="5" xfId="0" applyNumberFormat="1" applyFont="1" applyFill="1" applyBorder="1" applyAlignment="1">
      <alignment horizontal="left"/>
    </xf>
    <xf numFmtId="188" fontId="15" fillId="9" borderId="5" xfId="1" applyNumberFormat="1" applyFont="1" applyFill="1" applyBorder="1" applyAlignment="1">
      <alignment horizontal="right" vertical="top"/>
    </xf>
    <xf numFmtId="187" fontId="16" fillId="7" borderId="6" xfId="1" applyFont="1" applyFill="1" applyBorder="1" applyAlignment="1">
      <alignment horizontal="left"/>
    </xf>
    <xf numFmtId="188" fontId="15" fillId="15" borderId="6" xfId="1" applyNumberFormat="1" applyFont="1" applyFill="1" applyBorder="1" applyAlignment="1">
      <alignment horizontal="right" vertical="top"/>
    </xf>
    <xf numFmtId="187" fontId="36" fillId="6" borderId="5" xfId="0" applyNumberFormat="1" applyFont="1" applyFill="1" applyBorder="1" applyAlignment="1">
      <alignment horizontal="left" vertical="top"/>
    </xf>
    <xf numFmtId="0" fontId="36" fillId="6" borderId="6" xfId="0" applyFont="1" applyFill="1" applyBorder="1" applyAlignment="1">
      <alignment vertical="top"/>
    </xf>
    <xf numFmtId="0" fontId="33" fillId="0" borderId="6" xfId="0" applyFont="1" applyBorder="1" applyAlignment="1">
      <alignment vertical="top"/>
    </xf>
    <xf numFmtId="0" fontId="19" fillId="15" borderId="6" xfId="0" applyFont="1" applyFill="1" applyBorder="1" applyAlignment="1">
      <alignment horizontal="right" vertical="top"/>
    </xf>
    <xf numFmtId="0" fontId="19" fillId="10" borderId="6" xfId="0" applyFont="1" applyFill="1" applyBorder="1" applyAlignment="1">
      <alignment horizontal="right" vertical="top"/>
    </xf>
    <xf numFmtId="0" fontId="16" fillId="10" borderId="6" xfId="0" applyFont="1" applyFill="1" applyBorder="1"/>
    <xf numFmtId="1" fontId="16" fillId="6" borderId="6" xfId="1" applyNumberFormat="1" applyFont="1" applyFill="1" applyBorder="1" applyAlignment="1">
      <alignment horizontal="left"/>
    </xf>
    <xf numFmtId="187" fontId="16" fillId="6" borderId="6" xfId="1" applyFont="1" applyFill="1" applyBorder="1"/>
    <xf numFmtId="0" fontId="19" fillId="10" borderId="6" xfId="0" applyFont="1" applyFill="1" applyBorder="1" applyAlignment="1">
      <alignment horizontal="right" vertical="center"/>
    </xf>
    <xf numFmtId="0" fontId="19" fillId="26" borderId="6" xfId="0" applyFont="1" applyFill="1" applyBorder="1" applyAlignment="1">
      <alignment horizontal="right" vertical="top"/>
    </xf>
    <xf numFmtId="49" fontId="16" fillId="7" borderId="1" xfId="1" applyNumberFormat="1" applyFont="1" applyFill="1" applyBorder="1" applyAlignment="1">
      <alignment horizontal="left"/>
    </xf>
    <xf numFmtId="187" fontId="19" fillId="26" borderId="6" xfId="0" applyNumberFormat="1" applyFont="1" applyFill="1" applyBorder="1" applyAlignment="1">
      <alignment horizontal="right" vertical="top"/>
    </xf>
    <xf numFmtId="187" fontId="19" fillId="6" borderId="6" xfId="0" applyNumberFormat="1" applyFont="1" applyFill="1" applyBorder="1" applyAlignment="1">
      <alignment horizontal="right"/>
    </xf>
    <xf numFmtId="2" fontId="16" fillId="6" borderId="6" xfId="0" applyNumberFormat="1" applyFont="1" applyFill="1" applyBorder="1" applyAlignment="1">
      <alignment horizontal="left"/>
    </xf>
    <xf numFmtId="1" fontId="16" fillId="6" borderId="6" xfId="0" applyNumberFormat="1" applyFont="1" applyFill="1" applyBorder="1" applyAlignment="1">
      <alignment horizontal="left"/>
    </xf>
    <xf numFmtId="187" fontId="36" fillId="6" borderId="6" xfId="1" applyFont="1" applyFill="1" applyBorder="1" applyAlignment="1">
      <alignment horizontal="right" vertical="top"/>
    </xf>
    <xf numFmtId="187" fontId="19" fillId="7" borderId="6" xfId="0" applyNumberFormat="1" applyFont="1" applyFill="1" applyBorder="1" applyAlignment="1">
      <alignment horizontal="right"/>
    </xf>
    <xf numFmtId="187" fontId="19" fillId="6" borderId="2" xfId="0" applyNumberFormat="1" applyFont="1" applyFill="1" applyBorder="1" applyAlignment="1">
      <alignment horizontal="right"/>
    </xf>
    <xf numFmtId="1" fontId="19" fillId="6" borderId="6" xfId="1" applyNumberFormat="1" applyFont="1" applyFill="1" applyBorder="1" applyAlignment="1">
      <alignment horizontal="left"/>
    </xf>
    <xf numFmtId="187" fontId="19" fillId="6" borderId="6" xfId="1" applyFont="1" applyFill="1" applyBorder="1" applyAlignment="1">
      <alignment horizontal="right"/>
    </xf>
    <xf numFmtId="0" fontId="19" fillId="6" borderId="7" xfId="0" applyFont="1" applyFill="1" applyBorder="1" applyAlignment="1">
      <alignment horizontal="right"/>
    </xf>
    <xf numFmtId="187" fontId="16" fillId="7" borderId="1" xfId="1" applyFont="1" applyFill="1" applyBorder="1" applyAlignment="1">
      <alignment horizontal="left"/>
    </xf>
    <xf numFmtId="0" fontId="19" fillId="6" borderId="2" xfId="0" applyFont="1" applyFill="1" applyBorder="1" applyAlignment="1">
      <alignment horizontal="right"/>
    </xf>
    <xf numFmtId="187" fontId="19" fillId="6" borderId="7" xfId="0" applyNumberFormat="1" applyFont="1" applyFill="1" applyBorder="1" applyAlignment="1">
      <alignment horizontal="right"/>
    </xf>
    <xf numFmtId="189" fontId="15" fillId="11" borderId="10" xfId="1" applyNumberFormat="1" applyFont="1" applyFill="1" applyBorder="1" applyAlignment="1">
      <alignment horizontal="right" vertical="top"/>
    </xf>
    <xf numFmtId="49" fontId="15" fillId="11" borderId="6" xfId="1" applyNumberFormat="1" applyFont="1" applyFill="1" applyBorder="1" applyAlignment="1">
      <alignment horizontal="left" vertical="top"/>
    </xf>
    <xf numFmtId="1" fontId="15" fillId="11" borderId="6" xfId="1" applyNumberFormat="1" applyFont="1" applyFill="1" applyBorder="1" applyAlignment="1">
      <alignment horizontal="left" vertical="top"/>
    </xf>
    <xf numFmtId="187" fontId="15" fillId="11" borderId="6" xfId="1" applyFont="1" applyFill="1" applyBorder="1" applyAlignment="1">
      <alignment vertical="top"/>
    </xf>
    <xf numFmtId="2" fontId="16" fillId="7" borderId="6" xfId="1" applyNumberFormat="1" applyFont="1" applyFill="1" applyBorder="1" applyAlignment="1">
      <alignment horizontal="right"/>
    </xf>
    <xf numFmtId="0" fontId="19" fillId="22" borderId="0" xfId="0" applyFont="1" applyFill="1" applyAlignment="1">
      <alignment horizontal="right" vertical="top"/>
    </xf>
    <xf numFmtId="1" fontId="16" fillId="8" borderId="6" xfId="1" applyNumberFormat="1" applyFont="1" applyFill="1" applyBorder="1" applyAlignment="1">
      <alignment horizontal="center"/>
    </xf>
    <xf numFmtId="187" fontId="16" fillId="8" borderId="6" xfId="1" applyFont="1" applyFill="1" applyBorder="1" applyAlignment="1">
      <alignment horizontal="right"/>
    </xf>
    <xf numFmtId="0" fontId="16" fillId="8" borderId="6" xfId="0" applyFont="1" applyFill="1" applyBorder="1"/>
    <xf numFmtId="0" fontId="19" fillId="23" borderId="2" xfId="0" applyFont="1" applyFill="1" applyBorder="1" applyAlignment="1">
      <alignment horizontal="right"/>
    </xf>
    <xf numFmtId="0" fontId="16" fillId="23" borderId="4" xfId="0" applyFont="1" applyFill="1" applyBorder="1" applyAlignment="1">
      <alignment horizontal="center"/>
    </xf>
    <xf numFmtId="1" fontId="16" fillId="23" borderId="0" xfId="0" applyNumberFormat="1" applyFont="1" applyFill="1" applyAlignment="1">
      <alignment horizontal="center"/>
    </xf>
    <xf numFmtId="187" fontId="16" fillId="23" borderId="4" xfId="1" applyFont="1" applyFill="1" applyBorder="1" applyAlignment="1">
      <alignment horizontal="right"/>
    </xf>
    <xf numFmtId="187" fontId="16" fillId="23" borderId="4" xfId="0" applyNumberFormat="1" applyFont="1" applyFill="1" applyBorder="1" applyAlignment="1">
      <alignment horizontal="left"/>
    </xf>
    <xf numFmtId="0" fontId="19" fillId="16" borderId="6" xfId="0" applyFont="1" applyFill="1" applyBorder="1" applyAlignment="1">
      <alignment horizontal="right"/>
    </xf>
    <xf numFmtId="0" fontId="16" fillId="16" borderId="6" xfId="0" applyFont="1" applyFill="1" applyBorder="1" applyAlignment="1">
      <alignment horizontal="center"/>
    </xf>
    <xf numFmtId="1" fontId="16" fillId="16" borderId="6" xfId="1" applyNumberFormat="1" applyFont="1" applyFill="1" applyBorder="1" applyAlignment="1">
      <alignment horizontal="left"/>
    </xf>
    <xf numFmtId="187" fontId="16" fillId="16" borderId="6" xfId="1" applyFont="1" applyFill="1" applyBorder="1"/>
    <xf numFmtId="187" fontId="16" fillId="16" borderId="6" xfId="1" applyFont="1" applyFill="1" applyBorder="1" applyAlignment="1">
      <alignment horizontal="right"/>
    </xf>
    <xf numFmtId="187" fontId="14" fillId="16" borderId="6" xfId="1" applyFont="1" applyFill="1" applyBorder="1" applyAlignment="1">
      <alignment horizontal="right"/>
    </xf>
    <xf numFmtId="187" fontId="16" fillId="16" borderId="6" xfId="1" applyFont="1" applyFill="1" applyBorder="1" applyAlignment="1">
      <alignment horizontal="left"/>
    </xf>
    <xf numFmtId="0" fontId="19" fillId="6" borderId="0" xfId="0" applyFont="1" applyFill="1" applyAlignment="1">
      <alignment horizontal="right"/>
    </xf>
    <xf numFmtId="0" fontId="16" fillId="6" borderId="0" xfId="0" applyFont="1" applyFill="1"/>
    <xf numFmtId="1" fontId="16" fillId="6" borderId="0" xfId="1" applyNumberFormat="1" applyFont="1" applyFill="1" applyBorder="1" applyAlignment="1">
      <alignment horizontal="left"/>
    </xf>
    <xf numFmtId="187" fontId="16" fillId="6" borderId="0" xfId="1" applyFont="1" applyFill="1" applyBorder="1" applyAlignment="1">
      <alignment horizontal="right"/>
    </xf>
    <xf numFmtId="187" fontId="16" fillId="6" borderId="0" xfId="1" applyFont="1" applyFill="1" applyBorder="1"/>
    <xf numFmtId="2" fontId="16" fillId="6" borderId="0" xfId="0" applyNumberFormat="1" applyFont="1" applyFill="1"/>
    <xf numFmtId="0" fontId="16" fillId="6" borderId="18" xfId="0" applyFont="1" applyFill="1" applyBorder="1"/>
    <xf numFmtId="187" fontId="16" fillId="0" borderId="0" xfId="1" applyFont="1" applyBorder="1" applyAlignment="1">
      <alignment horizontal="center"/>
    </xf>
    <xf numFmtId="0" fontId="33" fillId="6" borderId="0" xfId="0" applyFont="1" applyFill="1"/>
    <xf numFmtId="187" fontId="16" fillId="0" borderId="0" xfId="1" applyFont="1" applyBorder="1" applyAlignment="1">
      <alignment horizontal="center"/>
    </xf>
    <xf numFmtId="187" fontId="19" fillId="0" borderId="0" xfId="1" applyFont="1" applyBorder="1" applyAlignment="1">
      <alignment horizontal="left"/>
    </xf>
    <xf numFmtId="0" fontId="16" fillId="6" borderId="0" xfId="0" applyFont="1" applyFill="1" applyAlignment="1">
      <alignment horizontal="center"/>
    </xf>
    <xf numFmtId="187" fontId="16" fillId="6" borderId="0" xfId="1" applyFont="1" applyFill="1"/>
    <xf numFmtId="187" fontId="16" fillId="6" borderId="0" xfId="1" applyFont="1" applyFill="1" applyAlignment="1">
      <alignment horizontal="right"/>
    </xf>
    <xf numFmtId="187" fontId="16" fillId="0" borderId="0" xfId="1" applyFont="1" applyAlignment="1">
      <alignment horizontal="right"/>
    </xf>
    <xf numFmtId="2" fontId="16" fillId="0" borderId="0" xfId="1" applyNumberFormat="1" applyFont="1" applyBorder="1" applyAlignment="1">
      <alignment horizontal="left"/>
    </xf>
    <xf numFmtId="187" fontId="16" fillId="6" borderId="0" xfId="1" applyFont="1" applyFill="1" applyBorder="1" applyAlignment="1">
      <alignment horizontal="center"/>
    </xf>
    <xf numFmtId="187" fontId="16" fillId="0" borderId="0" xfId="1" applyFont="1" applyBorder="1" applyAlignment="1">
      <alignment horizontal="right"/>
    </xf>
    <xf numFmtId="187" fontId="16" fillId="0" borderId="0" xfId="1" applyFont="1" applyAlignment="1">
      <alignment horizontal="left"/>
    </xf>
    <xf numFmtId="1" fontId="14" fillId="6" borderId="0" xfId="1" applyNumberFormat="1" applyFont="1" applyFill="1" applyBorder="1" applyAlignment="1">
      <alignment horizontal="left"/>
    </xf>
    <xf numFmtId="0" fontId="17" fillId="0" borderId="0" xfId="1" applyNumberFormat="1" applyFont="1" applyAlignment="1">
      <alignment horizontal="center"/>
    </xf>
    <xf numFmtId="187" fontId="14" fillId="6" borderId="0" xfId="1" applyFont="1" applyFill="1" applyBorder="1"/>
    <xf numFmtId="2" fontId="14" fillId="6" borderId="0" xfId="1" applyNumberFormat="1" applyFont="1" applyFill="1" applyBorder="1"/>
    <xf numFmtId="189" fontId="19" fillId="6" borderId="0" xfId="1" applyNumberFormat="1" applyFont="1" applyFill="1" applyBorder="1" applyAlignment="1">
      <alignment horizontal="right"/>
    </xf>
    <xf numFmtId="187" fontId="17" fillId="0" borderId="0" xfId="1" applyFont="1" applyAlignment="1">
      <alignment horizontal="center"/>
    </xf>
    <xf numFmtId="0" fontId="20" fillId="0" borderId="0" xfId="0" applyFont="1" applyAlignment="1">
      <alignment horizontal="right"/>
    </xf>
    <xf numFmtId="0" fontId="33" fillId="0" borderId="0" xfId="0" applyFont="1"/>
    <xf numFmtId="1" fontId="13" fillId="0" borderId="0" xfId="1" applyNumberFormat="1" applyFont="1" applyBorder="1" applyAlignment="1">
      <alignment horizontal="left"/>
    </xf>
    <xf numFmtId="187" fontId="13" fillId="0" borderId="0" xfId="1" applyFont="1" applyBorder="1" applyAlignment="1">
      <alignment horizontal="right"/>
    </xf>
    <xf numFmtId="187" fontId="13" fillId="0" borderId="0" xfId="1" applyFont="1" applyBorder="1"/>
    <xf numFmtId="2" fontId="13" fillId="0" borderId="0" xfId="0" applyNumberFormat="1" applyFont="1"/>
    <xf numFmtId="49" fontId="19" fillId="0" borderId="3" xfId="0" applyNumberFormat="1" applyFont="1" applyBorder="1" applyAlignment="1">
      <alignment horizontal="right" vertical="top"/>
    </xf>
    <xf numFmtId="0" fontId="19" fillId="0" borderId="16" xfId="0" applyFont="1" applyBorder="1" applyAlignment="1">
      <alignment vertical="top"/>
    </xf>
    <xf numFmtId="0" fontId="15" fillId="0" borderId="4" xfId="0" applyFont="1" applyBorder="1" applyAlignment="1">
      <alignment horizontal="center" vertical="top"/>
    </xf>
    <xf numFmtId="187" fontId="19" fillId="0" borderId="4" xfId="1" applyFont="1" applyBorder="1" applyAlignment="1">
      <alignment vertical="top"/>
    </xf>
    <xf numFmtId="187" fontId="19" fillId="0" borderId="0" xfId="1" applyFont="1" applyAlignment="1">
      <alignment vertical="top"/>
    </xf>
    <xf numFmtId="187" fontId="19" fillId="0" borderId="4" xfId="1" applyFont="1" applyBorder="1" applyAlignment="1">
      <alignment vertical="top" wrapText="1"/>
    </xf>
    <xf numFmtId="0" fontId="19" fillId="0" borderId="4" xfId="0" applyFont="1" applyBorder="1" applyAlignment="1">
      <alignment vertical="center"/>
    </xf>
    <xf numFmtId="2" fontId="22" fillId="0" borderId="4" xfId="0" applyNumberFormat="1" applyFont="1" applyBorder="1" applyAlignment="1">
      <alignment vertical="center"/>
    </xf>
    <xf numFmtId="187" fontId="19" fillId="0" borderId="16" xfId="0" applyNumberFormat="1" applyFont="1" applyBorder="1" applyAlignment="1">
      <alignment vertical="center"/>
    </xf>
    <xf numFmtId="187" fontId="19" fillId="0" borderId="4" xfId="1" applyFont="1" applyFill="1" applyBorder="1"/>
    <xf numFmtId="0" fontId="16" fillId="0" borderId="4" xfId="0" applyFont="1" applyBorder="1"/>
    <xf numFmtId="191" fontId="15" fillId="0" borderId="16" xfId="1" applyNumberFormat="1" applyFont="1" applyFill="1" applyBorder="1"/>
    <xf numFmtId="0" fontId="16" fillId="0" borderId="5" xfId="0" applyFont="1" applyBorder="1"/>
    <xf numFmtId="0" fontId="16" fillId="0" borderId="12" xfId="0" applyFont="1" applyBorder="1"/>
    <xf numFmtId="187" fontId="23" fillId="0" borderId="0" xfId="0" applyNumberFormat="1" applyFont="1"/>
    <xf numFmtId="187" fontId="19" fillId="0" borderId="0" xfId="1" applyFont="1" applyBorder="1" applyAlignment="1">
      <alignment horizontal="right"/>
    </xf>
    <xf numFmtId="0" fontId="23" fillId="0" borderId="0" xfId="0" applyFont="1"/>
    <xf numFmtId="43" fontId="17" fillId="0" borderId="0" xfId="2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43" fontId="17" fillId="0" borderId="0" xfId="0" applyNumberFormat="1" applyFont="1" applyAlignment="1">
      <alignment horizontal="center"/>
    </xf>
    <xf numFmtId="0" fontId="14" fillId="0" borderId="0" xfId="0" applyFont="1" applyAlignment="1">
      <alignment horizontal="left"/>
    </xf>
  </cellXfs>
  <cellStyles count="4">
    <cellStyle name="จุลภาค" xfId="1" builtinId="3"/>
    <cellStyle name="จุลภาค 2" xfId="2" xr:uid="{3057F25D-35B6-46E2-BBD0-647C3C7DB753}"/>
    <cellStyle name="ปกติ" xfId="0" builtinId="0"/>
    <cellStyle name="ปกติ 2 3 2" xfId="3" xr:uid="{9DE93986-E521-4400-9FBF-937EA5345ED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588;&#3640;&#3617;&#3591;&#3623;&#3604;/&#3591;&#3623;&#3604;%2067/&#3591;&#3623;&#3604;&#3617;&#3636;&#3618;%206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3588;&#3640;&#3617;&#3591;&#3623;&#3604;/&#3591;&#3623;&#3604;%2066/&#3648;&#3591;&#3636;&#3609;&#3591;&#3623;&#3604;&#3605;.&#3588;.65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3588;&#3640;&#3617;&#3591;&#3623;&#3604;/&#3591;&#3623;&#3604;65/&#3648;&#3591;&#3636;&#3609;&#3591;&#3610;&#3611;&#3619;&#3632;&#3617;&#3634;&#3603;/&#3617;.&#3588;.65%20&#3651;&#3627;&#3617;&#3656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3588;&#3640;&#3617;&#3591;&#3623;&#3604;/&#3591;&#3623;&#3604;65/&#3648;&#3591;&#3636;&#3609;&#3591;&#3610;&#3611;&#3619;&#3632;&#3617;&#3634;&#3603;/&#3648;&#3591;&#3636;&#3609;&#3591;&#3623;&#3604;&#3585;.&#3614;.65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&#3588;&#3640;&#3617;&#3591;&#3623;&#3604;/&#3591;&#3623;&#3604;%2067/&#3608;&#3588;%20&#3652;&#3611;&#3614;&#3621;&#3634;&#3591;&#3585;&#3656;&#3629;&#3609;%2066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&#3588;&#3640;&#3617;&#3591;&#3623;&#3604;/&#3591;&#3623;&#3604;%2067/&#3591;&#3623;&#3604;&#3626;.&#3588;.67%20&#3651;&#3627;&#3617;&#3656;&#3651;&#3594;&#3657;&#3629;&#3633;&#3609;&#3609;&#3637;&#3657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&#3588;&#3640;&#3617;&#3591;&#3623;&#3604;/&#3591;&#3623;&#3604;%2067/&#3648;&#3591;&#3636;&#3609;&#3585;&#3633;&#3609;&#3652;&#3623;&#3657;&#3648;&#3610;&#3636;&#3585;&#3648;&#3627;&#3621;&#3639;&#3656;&#3629;&#3617;&#3611;&#3637;/&#3588;&#3640;&#3617;&#3591;&#3623;&#3604;&#3648;&#3591;&#3636;&#3609;&#3585;&#3633;&#3609;%20&#3626;&#3588;%2067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งบลงทุน รายงานแผนผล 67 (2)"/>
      <sheetName val="งบลงทุน รายงานแผนผล 67 แบบ2"/>
      <sheetName val="รายงานแผนผล1 67  งบประจำ"/>
      <sheetName val="ประถม 350002ประถม (2)"/>
      <sheetName val="รายงานแผนผล(2)67 (2)"/>
      <sheetName val="คืนงบเหลือจ่าย 61"/>
      <sheetName val="รายงานคลัง15 ใหม่"/>
      <sheetName val="ทวงคืนแก้ไขงบลงทุน"/>
      <sheetName val="งบลงทุน60 ประชุม 15พ.ย.60"/>
      <sheetName val="คลัง15"/>
      <sheetName val="งบลงทุน60 รายงานคลัง"/>
      <sheetName val="ประชุมเร่งรัด (2)"/>
      <sheetName val="รายงานคลัง TKK"/>
      <sheetName val="SP2 แทนกัน)"/>
      <sheetName val="รายงวดSP2แทนกัน"/>
      <sheetName val="รายงานweb-form"/>
      <sheetName val="รายงวดSP2"/>
      <sheetName val="SP2"/>
      <sheetName val="มาตการ"/>
      <sheetName val="โอนกลับ"/>
      <sheetName val="สรุปกัน"/>
      <sheetName val="งบลงทุนงบกลาง"/>
      <sheetName val="ประชุมเร่งรัด"/>
      <sheetName val="งบปีก่อน"/>
      <sheetName val="ประชุม"/>
      <sheetName val="ทวงมี.ค.61งบลงทุน"/>
      <sheetName val="เบิกแทนกัน"/>
      <sheetName val="งบกลาง"/>
      <sheetName val="งบพัฒนา"/>
      <sheetName val="คุมสิ่งก่อสร้าง64"/>
      <sheetName val="350B611ยุทธศาสตร์กศไม่เอา"/>
      <sheetName val="งบกลาง รายการเงินสำรอง"/>
      <sheetName val="เด็กผู้มีความสามารถพิเศษ36007"/>
      <sheetName val="Sheet1"/>
      <sheetName val="ผลผลิตเด็กพิการ36004"/>
      <sheetName val="Sheet5"/>
      <sheetName val="Sheet6"/>
      <sheetName val="ยุทธศาสตร์เสริมสร้าง 31006200"/>
      <sheetName val="06036บูรณาการป้องกัน ปราบปราม ฯ"/>
      <sheetName val="รายงานแผนส่งคลัง66 แนบ 7"/>
      <sheetName val="รายงานคลัง (ติดตามแบบ 8)"/>
      <sheetName val="ของบ"/>
      <sheetName val="รายงานผล67 ทำก่อน"/>
      <sheetName val="Sheet3"/>
      <sheetName val="35002  ช่วยเหลือกลุ่ม  ขับเคลื่"/>
      <sheetName val="รายงานแผนผล1 67 "/>
      <sheetName val="1408บุคลากรภาครัฐ"/>
      <sheetName val="ก่อนประถม"/>
      <sheetName val="57037บูรณาการต่อต้านการทุจร "/>
      <sheetName val="โครงการเรียนดีประจำตำบล"/>
      <sheetName val="ยุทธศาสตร์ โครการเสริมสร้างระเบ"/>
      <sheetName val="ควบคุมสิ่งก่อสร้าง 36001 36002"/>
      <sheetName val="ยุทธศาสตร์ โครการพัฒนาหลักสูตร "/>
      <sheetName val="มัธยม350002"/>
      <sheetName val="ยุธศาสตร์เรียนดีปร3100116003211"/>
      <sheetName val="ยุทศาสตร์ โครงการยั่งยืน310061"/>
      <sheetName val="คุมงบ 36001 36002 ครุภัณฑ์"/>
      <sheetName val="ประถม 350002ประถม"/>
      <sheetName val="ส่งเสริมสนับสนุน35002"/>
      <sheetName val="ทะเบียนคุมย่อย"/>
      <sheetName val="รายงานเงินงวด"/>
      <sheetName val="มัธยมปลาย 35000300"/>
      <sheetName val="3022ยุทธศาสตร์สร้างความเสมอภาค"/>
      <sheetName val="ยุทธ โครการศตวรรษที่ 21 310045 "/>
      <sheetName val="งบลงทุน67"/>
      <sheetName val="งบลงทุน รายงานแผนผล 67แบบ1(1)"/>
      <sheetName val="มาตการ รวมงบบุคลากร"/>
      <sheetName val="งบลงทุน รายงานแผนผล 67 แบบ1 (2)"/>
      <sheetName val="ระบบการควบคุมฯ"/>
      <sheetName val="งบประจำและงบกลยุทธ์"/>
      <sheetName val="งบสพฐ"/>
      <sheetName val="รายงานผล"/>
      <sheetName val="Sheet2"/>
      <sheetName val="GPP"/>
      <sheetName val="สรุปยอดก.ค.ศ"/>
      <sheetName val="ทำงบ50"/>
      <sheetName val="ติดตามงบพัฒนา"/>
      <sheetName val="ติดตามงบดำเนินงาน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>
        <row r="37">
          <cell r="I37">
            <v>0</v>
          </cell>
        </row>
      </sheetData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>
        <row r="16">
          <cell r="G16"/>
        </row>
      </sheetData>
      <sheetData sheetId="47"/>
      <sheetData sheetId="48"/>
      <sheetData sheetId="49"/>
      <sheetData sheetId="50"/>
      <sheetData sheetId="51"/>
      <sheetData sheetId="52"/>
      <sheetData sheetId="53"/>
      <sheetData sheetId="54">
        <row r="52">
          <cell r="E52" t="str">
            <v>ผูกพัน ครบ 20 กค 67</v>
          </cell>
        </row>
      </sheetData>
      <sheetData sheetId="55"/>
      <sheetData sheetId="56"/>
      <sheetData sheetId="57">
        <row r="970">
          <cell r="I970">
            <v>0</v>
          </cell>
        </row>
      </sheetData>
      <sheetData sheetId="58"/>
      <sheetData sheetId="59"/>
      <sheetData sheetId="60"/>
      <sheetData sheetId="61"/>
      <sheetData sheetId="62"/>
      <sheetData sheetId="63"/>
      <sheetData sheetId="64">
        <row r="179">
          <cell r="B179" t="str">
            <v>ค่าที่ดินและสิ่งก่อสร้าง 6711320</v>
          </cell>
        </row>
      </sheetData>
      <sheetData sheetId="65"/>
      <sheetData sheetId="66"/>
      <sheetData sheetId="67"/>
      <sheetData sheetId="68">
        <row r="5">
          <cell r="A5" t="str">
            <v>ประจำเดือนมิถุนายน 2567</v>
          </cell>
        </row>
        <row r="1179">
          <cell r="P1179">
            <v>5809700</v>
          </cell>
        </row>
        <row r="1388">
          <cell r="Q1388">
            <v>33000</v>
          </cell>
          <cell r="R1388">
            <v>13372694</v>
          </cell>
          <cell r="V1388">
            <v>317250</v>
          </cell>
          <cell r="Z1388">
            <v>317250</v>
          </cell>
          <cell r="AB1388">
            <v>24901000</v>
          </cell>
        </row>
      </sheetData>
      <sheetData sheetId="69">
        <row r="4">
          <cell r="A4" t="str">
            <v xml:space="preserve">     ประจำเดือน  มิถุนายน 2567</v>
          </cell>
        </row>
      </sheetData>
      <sheetData sheetId="70">
        <row r="336">
          <cell r="D336">
            <v>0</v>
          </cell>
        </row>
      </sheetData>
      <sheetData sheetId="71"/>
      <sheetData sheetId="72"/>
      <sheetData sheetId="73"/>
      <sheetData sheetId="74"/>
      <sheetData sheetId="75"/>
      <sheetData sheetId="76"/>
      <sheetData sheetId="7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คืนงบเหลือจ่าย 61"/>
      <sheetName val="รายงานคลัง15 ใหม่"/>
      <sheetName val="ทวงคืนแก้ไขงบลงทุน"/>
      <sheetName val="งบลงทุน60 ประชุม 15พ.ย.60"/>
      <sheetName val="รายงานคลัง (แผนการเบิก)"/>
      <sheetName val="คลัง15"/>
      <sheetName val="งบลงทุน60 รายงานคลัง"/>
      <sheetName val="ประชุมเร่งรัด (2)"/>
      <sheetName val="รายงานคลัง TKK"/>
      <sheetName val="SP2 แทนกัน)"/>
      <sheetName val="รายงวดSP2แทนกัน"/>
      <sheetName val="รายงานweb-form"/>
      <sheetName val="รายงวดSP2"/>
      <sheetName val="SP2"/>
      <sheetName val="มาตการ"/>
      <sheetName val="โอนกลับ"/>
      <sheetName val="สรุปกัน"/>
      <sheetName val="งบลงทุนงบกลาง"/>
      <sheetName val="ประชุมเร่งรัด"/>
      <sheetName val="งบปีก่อน"/>
      <sheetName val="ประชุม"/>
      <sheetName val="ทวงมี.ค.61งบลงทุน"/>
      <sheetName val="เบิกแทนกัน"/>
      <sheetName val="งบกลาง"/>
      <sheetName val="งบพัฒนา"/>
      <sheetName val="คุมสิ่งก่อสร้าง64"/>
      <sheetName val="350B611ยุทธศาสตร์กศไม่เอา"/>
      <sheetName val="57037บูรณาการต่อต้านการทุจร "/>
      <sheetName val="คุมงบ 36001 36002 ครุภัณฑ์"/>
      <sheetName val="3022ยุทธศาสตร์สร้างความเสมอภาค"/>
      <sheetName val="ควบคุมสิ่งก่อสร้าง 36001 36002"/>
      <sheetName val="งบกลาง รายการเงินสำรอง"/>
      <sheetName val="ก่อนประถม"/>
      <sheetName val="เด็กผู้มีความสามารถพิเศษ36007"/>
      <sheetName val="ประถม มัธยมต้น"/>
      <sheetName val="ทะเบียนคุมย่อย"/>
      <sheetName val="ยุธศาสตร์การเรียนร310011 310061"/>
      <sheetName val="Sheet1"/>
      <sheetName val="06036บูรณาการป้องกัน ปราบปราม ฯ"/>
      <sheetName val="รายงานเงินงวด"/>
      <sheetName val="ผลผลิตเด็กพิการ36004"/>
      <sheetName val="งบลงทุน65"/>
      <sheetName val="มาตการ รวมงบบุคลากร"/>
      <sheetName val="1408บุคลากรภาครัฐ"/>
      <sheetName val="ระบบการควบคุมฯ"/>
      <sheetName val="งบประจำและงบกลยุทธ์"/>
      <sheetName val="งบสพฐ"/>
      <sheetName val="รายงานผล"/>
      <sheetName val="Sheet2"/>
      <sheetName val="GPP"/>
      <sheetName val="สรุปยอดก.ค.ศ"/>
      <sheetName val="ทำงบ50"/>
      <sheetName val="ของบ"/>
      <sheetName val="ติดตามงบพัฒนา"/>
      <sheetName val="ติดตามงบดำเนินงาน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1544">
          <cell r="I1544">
            <v>0</v>
          </cell>
          <cell r="J1544">
            <v>0</v>
          </cell>
          <cell r="K1544">
            <v>0</v>
          </cell>
          <cell r="L1544">
            <v>0</v>
          </cell>
          <cell r="M1544">
            <v>0</v>
          </cell>
          <cell r="N1544">
            <v>0</v>
          </cell>
        </row>
      </sheetData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>
        <row r="6">
          <cell r="I6" t="str">
            <v>กันเงินไว้เบิก</v>
          </cell>
        </row>
        <row r="48">
          <cell r="C48" t="str">
            <v>20004 32003100 5000005</v>
          </cell>
          <cell r="K48">
            <v>0</v>
          </cell>
          <cell r="L48">
            <v>0</v>
          </cell>
        </row>
        <row r="51">
          <cell r="C51" t="str">
            <v>20004 6686176 00000</v>
          </cell>
        </row>
        <row r="56"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</row>
        <row r="58">
          <cell r="A58"/>
          <cell r="B58" t="str">
            <v>งบรายจ่ายอื่น   6611500</v>
          </cell>
          <cell r="C58" t="str">
            <v>20004 31003100 5000003</v>
          </cell>
        </row>
        <row r="60">
          <cell r="C60" t="str">
            <v>20004 31004500 2000000</v>
          </cell>
        </row>
        <row r="62">
          <cell r="C62" t="str">
            <v>20004 66000 7300000</v>
          </cell>
        </row>
        <row r="64">
          <cell r="B64" t="str">
            <v>ค่าจ้างครูผู้สอนภาษาอังกฤษชาวต่างชาติหรือครูผู้สอนชาวไทยสอนวิชาภาษาอังกฤษ จำนวน 2 อัตรา ตั้งแต่ เดือนกุมภาพันธ์ - กันยายน 2565 (รวม 8 เดือน)  ในอัตราเดือนละ 30,000.00 บาท/คน/เดือน</v>
          </cell>
          <cell r="C64" t="str">
            <v>ศธ 04002/ว402 ลว.2 ก.พ.65 โอนครั้งที่ 181</v>
          </cell>
          <cell r="F64">
            <v>0</v>
          </cell>
          <cell r="K64">
            <v>0</v>
          </cell>
          <cell r="L64">
            <v>0</v>
          </cell>
        </row>
        <row r="65">
          <cell r="A65">
            <v>2.2000000000000002</v>
          </cell>
          <cell r="B65" t="str">
            <v xml:space="preserve">กิจกรรมการพัฒนาครูและบุคลากรทางการศึกษา           </v>
          </cell>
          <cell r="C65" t="str">
            <v>20004 66 00091 00000</v>
          </cell>
        </row>
        <row r="66">
          <cell r="C66" t="str">
            <v>20004 32004500 2000000</v>
          </cell>
        </row>
        <row r="67">
          <cell r="B67" t="str">
            <v>ค่าใช้จ่ายในการขยายผลการพัฒนาครูและบุคลากรทางการศึกษาด้วยกระบวนการ  การจัดการเรียนรู้</v>
          </cell>
          <cell r="C67" t="str">
            <v>ศธ 04002/ว2595 ลว.7 ก.ค.65 โอนครั้งที่ 604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/>
        </row>
        <row r="71">
          <cell r="B71" t="str">
            <v>โครงการขับเคลื่อนการพัฒนาการศึกษาที่ยั่งยืน</v>
          </cell>
          <cell r="C71" t="str">
            <v>20004 31006100 5000017</v>
          </cell>
        </row>
        <row r="83">
          <cell r="B83" t="str">
            <v>กิจกรรมอารยเกษตร สืบสาน รักษา ต่อยอด ตามแนวพระราชดำริเศรษฐกิจพอเพียง</v>
          </cell>
          <cell r="C83" t="str">
            <v>20004 66 00105 00000</v>
          </cell>
        </row>
        <row r="84">
          <cell r="B84" t="str">
            <v>งบรายจ่ายอื่น   6611500</v>
          </cell>
        </row>
        <row r="85">
          <cell r="B85" t="str">
            <v xml:space="preserve">รายการค่าใช้จ่ายดำเนินงานโครงการอารยเกษตร สืบสาน รักษา ต่อยอด ตามแนวพระราชดำริเศรษฐกิจพอเพียงด้วย “โคก หนอง นา แห่งน้ำใจและความหวัง” เพื่อเป็นค่าพาหนะให้กับผู้เข้าร่วมการประกวดผลงานแนวปฏิบัติที่ดีรายด้าน กิจกรรมแข่งขันทักษะวิชาการ และการประกวดสถานศึกษาที่มีการพัฒนาคุณภาพชีวิตเด็กและเยาวชนดีเด่น ในการประชุมวิชาการ    การพัฒนาเด็กและเยาวชนในถิ่นทุรกันดาร ตามพระราชดำริสมเด็จพระกนิษฐาธิราชเจ้า กรมสมเด็จพระเทพรัตนราชสุดาฯ สยามบรมราชกุมารี ประจำปี 2565  รอบระดับประเทศ วันที่ 9 – 11  ตุลาคม 2565  ณ โรงแรมเอวาน่า บางนา กรุงเทพมหานคร  </v>
          </cell>
        </row>
        <row r="87">
          <cell r="B87" t="str">
            <v xml:space="preserve"> งบรายจ่ายอื่น 6611500</v>
          </cell>
        </row>
        <row r="91">
          <cell r="C91" t="str">
            <v>20004 66 86178 00000</v>
          </cell>
          <cell r="G91">
            <v>0</v>
          </cell>
          <cell r="H91">
            <v>0</v>
          </cell>
        </row>
        <row r="94"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/>
          <cell r="L94"/>
        </row>
        <row r="136">
          <cell r="C136" t="str">
            <v>20004 31006200</v>
          </cell>
        </row>
        <row r="137">
          <cell r="A137">
            <v>4.0999999999999996</v>
          </cell>
          <cell r="B137" t="str">
            <v xml:space="preserve">กิจกรรมส่งเสริมกิจกรรมนักเรียนเพื่อเสริมสร้างคุณธรรม จริยธรรม และลักษณะที่พึงประสงค์ </v>
          </cell>
          <cell r="C137" t="str">
            <v>20004 66 5203900000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</row>
        <row r="138">
          <cell r="B138" t="str">
            <v>งบรายจ่ายอื่น 6611500</v>
          </cell>
          <cell r="C138" t="str">
            <v xml:space="preserve">20004 31006200 </v>
          </cell>
        </row>
        <row r="139">
          <cell r="A139" t="str">
            <v>4.1.1</v>
          </cell>
        </row>
        <row r="140">
          <cell r="A140" t="str">
            <v>4.1.2</v>
          </cell>
        </row>
        <row r="142">
          <cell r="A142">
            <v>4.2</v>
          </cell>
          <cell r="C142" t="str">
            <v>20004 66 86179 00000</v>
          </cell>
        </row>
        <row r="143">
          <cell r="C143" t="str">
            <v>20004 31006200 5000007</v>
          </cell>
        </row>
        <row r="146">
          <cell r="A146" t="str">
            <v>4.2.3</v>
          </cell>
          <cell r="B146" t="str">
            <v xml:space="preserve">รายการค่าใช้จ่ายดำเนินงานโครงการโรงเรียนคุณธรรม สพฐ. ปีงบประมาณ พ.ศ. 2565 เพื่อขยายผลการพัฒนาสำนักงานเขตพื้นที่การศึกษาคุณธรรม     (องค์กรคุณธรรม) เครือข่าย </v>
          </cell>
          <cell r="C146" t="str">
            <v>ศธ 04002/ว1771 ลว.10/พ.ค./2565 โอนครั้งที่ 433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</row>
        <row r="190">
          <cell r="B190" t="str">
            <v xml:space="preserve">กิจกรรมการยกระดับคุณภาพการศึกษา (โรงเรียนคุณภาพของชุมชนโรงเรียนมัธยมดีสี่มุมเมือง)     </v>
          </cell>
          <cell r="C190" t="str">
            <v>20004 66 00079 00000</v>
          </cell>
        </row>
        <row r="191">
          <cell r="B191" t="str">
            <v>งบรายจ่ายอื่น   6611500</v>
          </cell>
          <cell r="C191" t="str">
            <v>20004 31006100 5000003</v>
          </cell>
        </row>
        <row r="192">
          <cell r="B192" t="str">
            <v xml:space="preserve">ค่าใช้จ่ายในการเข้าร่วมประชุมเชิงปฏิบัติการสร้างความเข้าใจการขับเคลื่อนโครงการโรงเรียนคุณภาพตามนโยบาย 8 จุดเน้น ระหว่างวันที่ 9 – 11 กรกฎาคม 2565 ณ โรงแรมสีดา รีสอร์ท นครนายก จังหวัดนครนายก </v>
          </cell>
          <cell r="C192" t="str">
            <v>ศธ 04002/ว3001 ลว.5ส.ค. 2565 โอนครั้งที่ 721</v>
          </cell>
          <cell r="D192"/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</row>
        <row r="196">
          <cell r="A196" t="str">
            <v>ค</v>
          </cell>
          <cell r="B196" t="str">
            <v>แผนงานยุทธศาสตร์ : สร้างความเสมอภาคทางการศึกษา</v>
          </cell>
        </row>
        <row r="248">
          <cell r="C248" t="str">
            <v>20004 66 05162 00000</v>
          </cell>
        </row>
        <row r="249">
          <cell r="C249" t="str">
            <v>20004 35000100 200000</v>
          </cell>
        </row>
        <row r="253">
          <cell r="A253" t="str">
            <v>1.1.1.2</v>
          </cell>
          <cell r="B253" t="str">
            <v>ค่าใช้จ่ายในการบริหารสำนักงาน ค่าสาธารณูปโภค ค่าใช้จ่ายในการบริหารจัดการโรงเรียนในสังกัดตามภาระงานและการติดตามพัฒนาคุณภาพการศึกษา ครั้งที่ 3 จำนวนเงิน 500,000 บาท</v>
          </cell>
          <cell r="E253">
            <v>0</v>
          </cell>
          <cell r="F253">
            <v>0</v>
          </cell>
          <cell r="G253"/>
          <cell r="H253"/>
          <cell r="I253"/>
          <cell r="J253"/>
          <cell r="K253"/>
          <cell r="L253"/>
        </row>
        <row r="254">
          <cell r="C254"/>
          <cell r="E254"/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</row>
        <row r="256">
          <cell r="C256"/>
          <cell r="E256"/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</row>
        <row r="257">
          <cell r="C257"/>
          <cell r="E257"/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</row>
        <row r="258">
          <cell r="C258"/>
          <cell r="E258"/>
          <cell r="G258">
            <v>0</v>
          </cell>
          <cell r="H258">
            <v>0</v>
          </cell>
          <cell r="K258">
            <v>0</v>
          </cell>
          <cell r="L258">
            <v>0</v>
          </cell>
        </row>
        <row r="259">
          <cell r="C259"/>
          <cell r="E259"/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</row>
        <row r="260">
          <cell r="C260"/>
          <cell r="E260"/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</row>
        <row r="261">
          <cell r="C261"/>
          <cell r="E261"/>
          <cell r="G261">
            <v>0</v>
          </cell>
          <cell r="H261">
            <v>0</v>
          </cell>
          <cell r="K261">
            <v>0</v>
          </cell>
          <cell r="L261">
            <v>0</v>
          </cell>
        </row>
        <row r="262">
          <cell r="C262"/>
          <cell r="E262"/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</row>
        <row r="263">
          <cell r="E263"/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</row>
        <row r="264">
          <cell r="A264" t="str">
            <v>(8.2</v>
          </cell>
          <cell r="B264" t="str">
            <v>โครงการเสริมสร้างคุณธรรม จริยธรรม และธรรมาภิบาลในสถานศึกษา</v>
          </cell>
          <cell r="E264"/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</row>
        <row r="266">
          <cell r="C266" t="str">
            <v>20004 35000100 200000</v>
          </cell>
        </row>
        <row r="267">
          <cell r="E267"/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</row>
        <row r="268">
          <cell r="E268"/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</row>
        <row r="269">
          <cell r="E269"/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</row>
        <row r="270">
          <cell r="E270"/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</row>
        <row r="271">
          <cell r="E271"/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</row>
        <row r="272">
          <cell r="E272"/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</row>
        <row r="277">
          <cell r="E277"/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</row>
        <row r="278">
          <cell r="E278"/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</row>
        <row r="279">
          <cell r="B279" t="str">
            <v>ซ่อมแซมครุภัณฑ์</v>
          </cell>
          <cell r="C279" t="str">
            <v>ยืมงบเพิ่มประสิทธิผลกลยุทธ์สพฐ.บท.17มี.ค.65</v>
          </cell>
          <cell r="E279"/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</row>
        <row r="280">
          <cell r="B280" t="str">
            <v xml:space="preserve">ค่าสาธารณูปโภค </v>
          </cell>
          <cell r="C280" t="str">
            <v>บท.แผนลว. 30 พ.ค.65</v>
          </cell>
          <cell r="E280"/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</row>
        <row r="281">
          <cell r="B281" t="str">
            <v>โครงการแข่งขันทักษะภาษาไทยโครงการรักษ์ภาษาไทยเนื่องในสัปดาห์วันภาษาไทยแห่งชาติ ปี ท2565</v>
          </cell>
          <cell r="E281"/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/>
        </row>
        <row r="282">
          <cell r="B282" t="str">
            <v>โครงการ ส่งเสริมสนับสนุนการทำวิจัยการบริหารจัดการของสถานศึกษา ฯ</v>
          </cell>
          <cell r="C282" t="str">
            <v>บท.แผนลว. 27 มิ..ย.65</v>
          </cell>
          <cell r="E282"/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</row>
        <row r="283">
          <cell r="B283" t="str">
            <v>โครงการประกวดผลงานแนวปฏิบัติที่ดีรายด้าน กิจกรรมแข่งขันทักษะวิชาการและการประกวดสถานศึกษาที่มีคุณภาพชีวิตเด็กและเยาวชนดีเด่น</v>
          </cell>
          <cell r="C283" t="str">
            <v>บท.แผนลว. 11 ส.ค.65</v>
          </cell>
          <cell r="E283"/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</row>
        <row r="284">
          <cell r="B284" t="str">
            <v>โครงการเสริมสร้างคุณธรรม จริยธรรม และธรรมาภิบาลในสถานศึกษา</v>
          </cell>
          <cell r="C284" t="str">
            <v>บท.แผนลว. 22 ก.ค.65</v>
          </cell>
          <cell r="E284"/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</row>
        <row r="285">
          <cell r="B285" t="str">
            <v>โครงการเสริมสร้างศักยภาพทรัพยากรบุคคลให้มีทักษะที่จำเป็นในศตวรรษที่ 21</v>
          </cell>
          <cell r="C285"/>
          <cell r="E285"/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</row>
        <row r="328">
          <cell r="A328">
            <v>2</v>
          </cell>
          <cell r="B328" t="str">
            <v xml:space="preserve">ผลผลิตผู้จบการศึกษาภาคบังคับ  </v>
          </cell>
        </row>
        <row r="331">
          <cell r="B331" t="str">
            <v>กิจกรรมการจัดการศึกษาประถมศึกษาสำหรับโรงเรียนปกติ</v>
          </cell>
          <cell r="C331" t="str">
            <v>20004 66 05164 00000</v>
          </cell>
        </row>
        <row r="332">
          <cell r="C332" t="str">
            <v>20004 66 0516400000</v>
          </cell>
        </row>
        <row r="333">
          <cell r="A333" t="str">
            <v>2.1.1</v>
          </cell>
          <cell r="B333" t="str">
            <v>งบประจำ บริหารจัดการสำนักงาน</v>
          </cell>
        </row>
        <row r="335">
          <cell r="B335" t="str">
            <v>ค่าใช้จ่ายในการบริหารสำนักงาน ค่าสาธารณูปโภค ค่าใช้จ่ายในการบริหารจัดการโรงเรียนในสังกัดตามภาระงานและการติดตามพัฒนาคุณภาพการศึกษา ครั้งที่  จำนวนเงิน บาท</v>
          </cell>
        </row>
        <row r="336">
          <cell r="B336" t="str">
            <v>ค้าจ้างเหมาบริการ ลูกจ้างสพป.ปท.2 15000x7คนx12 เดือน 1,260,000 บาท</v>
          </cell>
        </row>
        <row r="337">
          <cell r="B337" t="str">
            <v>ค่าใช้จ่ายในการประชุมราชการ ค่าตอบแทนบุคคล 150,000 บาท</v>
          </cell>
        </row>
        <row r="338">
          <cell r="B338" t="str">
            <v>ค่าใช้จ่ายในการเดินทางไปราชการ 150,000 บาท</v>
          </cell>
        </row>
        <row r="339">
          <cell r="B339" t="str">
            <v>ค่าซ่อมแซมและบำรุงรักษาทรัพย์สิน 200,000 บาท</v>
          </cell>
        </row>
        <row r="340">
          <cell r="B340" t="str">
            <v>ค่าวัสดุสำนักงาน 400,000 บาท</v>
          </cell>
        </row>
        <row r="341">
          <cell r="B341" t="str">
            <v>ค่าน้ำมันเชื้อเพลิงและหล่อลื่น 300,000 บาท</v>
          </cell>
        </row>
        <row r="342">
          <cell r="B342" t="str">
            <v>ค่าสาธารณูปโภค    500,000 บาท</v>
          </cell>
        </row>
        <row r="343">
          <cell r="B343" t="str">
            <v>อื่นๆ (รายการนอกเหนือ(1-(7 และหรือถัวจ่ายให้รายการ (1 -(7 โดยเฉพาะรายการที่ (7 ) 40000</v>
          </cell>
        </row>
        <row r="347">
          <cell r="C347" t="str">
            <v>20004 35000200 2000000</v>
          </cell>
        </row>
        <row r="357">
          <cell r="A357" t="str">
            <v>2.1.2.2</v>
          </cell>
          <cell r="B357" t="str">
            <v>งบเพิ่มประสิทธิผลกลยุทธ์ของ สพฐ. 1,500,000 บาท</v>
          </cell>
          <cell r="C357" t="str">
            <v>ศธ04002/ว4881 ลว.27 ต.ค.65 โอนครั้งที่ 16  3,000,000</v>
          </cell>
        </row>
        <row r="394">
          <cell r="D394"/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</row>
        <row r="396">
          <cell r="G396"/>
          <cell r="H396"/>
          <cell r="I396"/>
          <cell r="J396"/>
        </row>
        <row r="397"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</row>
        <row r="398"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</row>
        <row r="399"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</row>
        <row r="400"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0</v>
          </cell>
          <cell r="L400">
            <v>0</v>
          </cell>
        </row>
        <row r="401"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</row>
        <row r="402"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</row>
        <row r="403"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</row>
        <row r="404"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</row>
        <row r="405"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</row>
        <row r="406">
          <cell r="F406">
            <v>0</v>
          </cell>
          <cell r="K406">
            <v>0</v>
          </cell>
          <cell r="L406">
            <v>0</v>
          </cell>
        </row>
        <row r="407">
          <cell r="F407">
            <v>0</v>
          </cell>
          <cell r="K407">
            <v>0</v>
          </cell>
          <cell r="L407">
            <v>0</v>
          </cell>
        </row>
        <row r="408">
          <cell r="F408">
            <v>0</v>
          </cell>
          <cell r="K408">
            <v>0</v>
          </cell>
          <cell r="L408">
            <v>0</v>
          </cell>
        </row>
        <row r="409">
          <cell r="F409">
            <v>0</v>
          </cell>
          <cell r="K409">
            <v>0</v>
          </cell>
          <cell r="L409">
            <v>0</v>
          </cell>
        </row>
        <row r="410">
          <cell r="F410">
            <v>0</v>
          </cell>
          <cell r="K410">
            <v>0</v>
          </cell>
          <cell r="L410">
            <v>0</v>
          </cell>
        </row>
        <row r="411">
          <cell r="F411">
            <v>0</v>
          </cell>
          <cell r="K411">
            <v>0</v>
          </cell>
          <cell r="L411">
            <v>0</v>
          </cell>
        </row>
        <row r="412">
          <cell r="F412">
            <v>0</v>
          </cell>
          <cell r="K412">
            <v>0</v>
          </cell>
          <cell r="L412">
            <v>0</v>
          </cell>
        </row>
        <row r="420">
          <cell r="D420">
            <v>0</v>
          </cell>
        </row>
        <row r="421">
          <cell r="D421">
            <v>0</v>
          </cell>
        </row>
        <row r="422">
          <cell r="D422"/>
        </row>
        <row r="424">
          <cell r="D424"/>
        </row>
        <row r="425">
          <cell r="D425">
            <v>0</v>
          </cell>
        </row>
        <row r="426">
          <cell r="D426">
            <v>0</v>
          </cell>
        </row>
        <row r="427">
          <cell r="D427">
            <v>0</v>
          </cell>
        </row>
        <row r="428">
          <cell r="D428"/>
        </row>
        <row r="429">
          <cell r="D429"/>
        </row>
        <row r="430">
          <cell r="D430">
            <v>0</v>
          </cell>
        </row>
        <row r="431">
          <cell r="D431"/>
        </row>
        <row r="432">
          <cell r="D432"/>
        </row>
        <row r="433">
          <cell r="D433">
            <v>0</v>
          </cell>
        </row>
        <row r="434">
          <cell r="D434"/>
        </row>
        <row r="435">
          <cell r="D435">
            <v>0</v>
          </cell>
        </row>
        <row r="890">
          <cell r="C890" t="str">
            <v>20004 66 5201500000</v>
          </cell>
        </row>
        <row r="909">
          <cell r="F909">
            <v>0</v>
          </cell>
          <cell r="G909">
            <v>0</v>
          </cell>
          <cell r="H909">
            <v>0</v>
          </cell>
          <cell r="I909">
            <v>0</v>
          </cell>
          <cell r="J909">
            <v>0</v>
          </cell>
          <cell r="K909">
            <v>0</v>
          </cell>
          <cell r="L909">
            <v>0</v>
          </cell>
        </row>
        <row r="910">
          <cell r="B910" t="str">
            <v xml:space="preserve">กิจกรรมช่วยเหลือกลุ่มเป้าหมายทางสังคม  </v>
          </cell>
          <cell r="C910" t="str">
            <v>20004 66 62408 00000</v>
          </cell>
        </row>
        <row r="918">
          <cell r="G918"/>
          <cell r="H918"/>
          <cell r="I918"/>
          <cell r="J918"/>
        </row>
        <row r="1063">
          <cell r="B1063" t="str">
            <v xml:space="preserve">กิจกรรมการขับเคลื่อนหลักสูตรแกนกลางการศึกษาขั้นพื้นฐาน </v>
          </cell>
          <cell r="C1063" t="str">
            <v>20004 65 00092 00000</v>
          </cell>
        </row>
        <row r="1064">
          <cell r="C1064" t="str">
            <v>20004 35000200 200000</v>
          </cell>
        </row>
        <row r="1065">
          <cell r="B1065" t="str">
            <v>ค่าใช้จ่ายในการดำเนินโครงการบ้านนักวิทยาศาสตร์น้อยประเทศไทย ระดับประถมศึกษา</v>
          </cell>
          <cell r="C1065" t="str">
            <v>ศธ 04002/ว3006 ลว 5 ส.ค.65 ครั้งที่ 727</v>
          </cell>
          <cell r="D1065"/>
          <cell r="K1065">
            <v>0</v>
          </cell>
          <cell r="L1065">
            <v>0</v>
          </cell>
        </row>
        <row r="1099">
          <cell r="B1099" t="str">
            <v xml:space="preserve"> การส่งเสริมการเรียนรู้เทคโนโลยีดิจิทัลและระบบอัจฉริยะในสถานศึกษาเพื่อความเป็นเลิศ</v>
          </cell>
          <cell r="C1099" t="str">
            <v>20004 66 00082 00000</v>
          </cell>
        </row>
        <row r="1100">
          <cell r="B1100" t="str">
            <v xml:space="preserve"> งบดำเนินงาน 66112xx</v>
          </cell>
          <cell r="C1100" t="str">
            <v>20004 35000700 2000000</v>
          </cell>
          <cell r="G1100">
            <v>0</v>
          </cell>
          <cell r="H1100">
            <v>0</v>
          </cell>
          <cell r="I1100">
            <v>0</v>
          </cell>
          <cell r="J1100">
            <v>0</v>
          </cell>
          <cell r="K1100">
            <v>0</v>
          </cell>
          <cell r="L1100">
            <v>0</v>
          </cell>
        </row>
        <row r="1101">
          <cell r="B1101" t="str">
            <v xml:space="preserve">ค่าวัสดุ อุปกรณ์ สำหรับดำเนินโครงการบ้านนักวิทยาศาสตร์น้อยประเทศไทย ระดับประถมศึกษา </v>
          </cell>
          <cell r="C1101" t="str">
            <v>ศธ04002/ว3006 ลว.5 ส.ค.65 โอนครั้งที่ 727</v>
          </cell>
          <cell r="D1101"/>
        </row>
        <row r="1105">
          <cell r="C1105"/>
        </row>
        <row r="1107">
          <cell r="C1107" t="str">
            <v>20004 66 57455 00000</v>
          </cell>
        </row>
        <row r="1111">
          <cell r="A1111" t="str">
            <v>1.1.2</v>
          </cell>
          <cell r="B1111" t="str">
            <v>ค่าใช้จ่ายโครงการพัฒนาทักษะชีวิตเพื่อปรับเปลี่ยนพฤติกรรมนักเรียนกลุ่มเฝ้าระวัง  โรงเรียนละ 2,000.-บาท 21 ร.ร.</v>
          </cell>
          <cell r="C1111" t="str">
            <v>ศธ 04002/ว1970  ลว 25 พ.ค. 65 ครั้งที่ 479</v>
          </cell>
          <cell r="D1111"/>
          <cell r="G1111">
            <v>0</v>
          </cell>
          <cell r="H1111">
            <v>0</v>
          </cell>
          <cell r="I1111">
            <v>0</v>
          </cell>
          <cell r="J1111">
            <v>0</v>
          </cell>
          <cell r="K1111">
            <v>0</v>
          </cell>
          <cell r="L1111">
            <v>0</v>
          </cell>
        </row>
        <row r="1112">
          <cell r="C1112" t="str">
            <v>20004 06003600</v>
          </cell>
        </row>
        <row r="1113">
          <cell r="A1113" t="str">
            <v>1.1.3</v>
          </cell>
          <cell r="B1113" t="str">
            <v xml:space="preserve">ค่าใช้จ่ายโครงการพัฒนาทักษะชีวิตเพื่อปรับเปลี่ยนพฤติกรรมนักเรียนกลุ่มเฝ้าระวัง  </v>
          </cell>
          <cell r="C1113" t="str">
            <v>ศธ 04002/ว2903  ลว 2 ส.ค. 65 ครั้งที่ 680</v>
          </cell>
          <cell r="D1113"/>
          <cell r="G1113">
            <v>0</v>
          </cell>
          <cell r="H1113">
            <v>0</v>
          </cell>
          <cell r="I1113">
            <v>0</v>
          </cell>
          <cell r="J1113">
            <v>0</v>
          </cell>
          <cell r="K1113">
            <v>0</v>
          </cell>
          <cell r="L1113">
            <v>0</v>
          </cell>
        </row>
        <row r="1114">
          <cell r="C1114" t="str">
            <v>20004 06003600</v>
          </cell>
        </row>
        <row r="1115">
          <cell r="A1115" t="str">
            <v>1.1.4</v>
          </cell>
          <cell r="G1115">
            <v>0</v>
          </cell>
          <cell r="H1115">
            <v>0</v>
          </cell>
          <cell r="I1115">
            <v>0</v>
          </cell>
          <cell r="J1115">
            <v>0</v>
          </cell>
          <cell r="K1115">
            <v>0</v>
          </cell>
          <cell r="L1115">
            <v>0</v>
          </cell>
        </row>
        <row r="1119">
          <cell r="A1119" t="str">
            <v>ฉ</v>
          </cell>
          <cell r="B1119" t="str">
            <v>แผนงานบูรณาการ : ต่อต้านการทุจริตและประพฤติมิชอบ</v>
          </cell>
          <cell r="C1119" t="str">
            <v>20004 56003700</v>
          </cell>
        </row>
        <row r="1120">
          <cell r="A1120">
            <v>1</v>
          </cell>
          <cell r="B1120" t="str">
            <v>โครงการเสริมสร้างคุณธรรม จริยธรรม และธรรมาภิบาลในสถานศึกษา</v>
          </cell>
          <cell r="C1120" t="str">
            <v>20005 56003700</v>
          </cell>
        </row>
        <row r="1123">
          <cell r="B1123" t="str">
            <v xml:space="preserve"> งบดำเนินงาน 66112xx</v>
          </cell>
        </row>
        <row r="1128">
          <cell r="A1128">
            <v>1.2</v>
          </cell>
          <cell r="B1128" t="str">
            <v>กิจกรรมการบูรณาการระบบการประเมินด้านคุณธรรมและความโปร่งใสในการดำเนินงานของหน่วยงาน</v>
          </cell>
          <cell r="C1128" t="str">
            <v>20004 66 00060 00000</v>
          </cell>
        </row>
        <row r="1129">
          <cell r="C1129" t="str">
            <v>20004 57003700 2000000</v>
          </cell>
        </row>
        <row r="1132">
          <cell r="A1132">
            <v>1.3</v>
          </cell>
          <cell r="B1132" t="str">
            <v>กิจกรรมเสริมสร้างธรรมาภิบาลเพื่อเพิ่มประสิทธิภาพในการบริหารจัดการ</v>
          </cell>
          <cell r="C1132" t="str">
            <v>20004 66 00068 00000</v>
          </cell>
          <cell r="F1132">
            <v>0</v>
          </cell>
          <cell r="G1132">
            <v>0</v>
          </cell>
          <cell r="H1132">
            <v>0</v>
          </cell>
          <cell r="I1132">
            <v>0</v>
          </cell>
          <cell r="J1132">
            <v>0</v>
          </cell>
          <cell r="K1132">
            <v>0</v>
          </cell>
          <cell r="L1132">
            <v>0</v>
          </cell>
        </row>
        <row r="1133">
          <cell r="B1133" t="str">
            <v xml:space="preserve"> งบดำเนินงาน 66112xx</v>
          </cell>
          <cell r="C1133" t="str">
            <v>20004 57003700 200000</v>
          </cell>
          <cell r="F1133">
            <v>0</v>
          </cell>
          <cell r="G1133">
            <v>0</v>
          </cell>
          <cell r="H1133">
            <v>0</v>
          </cell>
          <cell r="I1133">
            <v>0</v>
          </cell>
          <cell r="J1133">
            <v>0</v>
          </cell>
          <cell r="K1133">
            <v>0</v>
          </cell>
          <cell r="L1133">
            <v>0</v>
          </cell>
        </row>
        <row r="1134">
          <cell r="A1134" t="str">
            <v>1.3.1</v>
          </cell>
          <cell r="B1134" t="str">
            <v xml:space="preserve">ค่าใช้จ่ายในการดำเนินโครงการเสริมสร้างคุณธรรมจริยธรรมและธรรมาภิบาลในสถานศึกษา </v>
          </cell>
          <cell r="C1134" t="str">
            <v>ที่ ศธ 04002/ว1422 ลว. 11 เม.ย. 65 ครั้งที่ 342</v>
          </cell>
          <cell r="F1134">
            <v>0</v>
          </cell>
          <cell r="G1134">
            <v>0</v>
          </cell>
          <cell r="H1134">
            <v>0</v>
          </cell>
          <cell r="I1134">
            <v>0</v>
          </cell>
          <cell r="J1134">
            <v>0</v>
          </cell>
          <cell r="K1134">
            <v>0</v>
          </cell>
          <cell r="L1134">
            <v>0</v>
          </cell>
        </row>
        <row r="1135">
          <cell r="A1135" t="str">
            <v>1.3.2</v>
          </cell>
          <cell r="B1135" t="str">
            <v xml:space="preserve">ค่าใช้จ่ายในการนิเทศ กำกับ ติดตาม แบบบูรณาการ และค่าใช้จ่ายในการดำเนินการอื่น ๆ </v>
          </cell>
          <cell r="C1135" t="str">
            <v>ศธ 04002/ว2730 ลว 19 ก.ค. 65  ครั้งที่ 639</v>
          </cell>
          <cell r="F1135">
            <v>0</v>
          </cell>
          <cell r="G1135">
            <v>0</v>
          </cell>
          <cell r="H1135">
            <v>0</v>
          </cell>
          <cell r="I1135">
            <v>0</v>
          </cell>
          <cell r="J1135">
            <v>0</v>
          </cell>
          <cell r="K1135">
            <v>0</v>
          </cell>
          <cell r="L1135">
            <v>0</v>
          </cell>
        </row>
      </sheetData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คืนงบเหลือจ่าย 61"/>
      <sheetName val="รายงานคลัง15 ใหม่"/>
      <sheetName val="ทวงคืนแก้ไขงบลงทุน"/>
      <sheetName val="งบลงทุน60 ประชุม 15พ.ย.60"/>
      <sheetName val="รายงานคลัง (แผนการเบิก)"/>
      <sheetName val="คลัง15"/>
      <sheetName val="งบลงทุน60 รายงานคลัง"/>
      <sheetName val="ประชุมเร่งรัด (2)"/>
      <sheetName val="รายงานคลัง TKK"/>
      <sheetName val="SP2 แทนกัน)"/>
      <sheetName val="รายงวดSP2แทนกัน"/>
      <sheetName val="รายงานweb-form"/>
      <sheetName val="รายงวดSP2"/>
      <sheetName val="SP2"/>
      <sheetName val="มาตการ"/>
      <sheetName val="โอนกลับ"/>
      <sheetName val="สรุปกัน"/>
      <sheetName val="งบลงทุนงบกลาง"/>
      <sheetName val="ประชุมเร่งรัด"/>
      <sheetName val="งบปีก่อน"/>
      <sheetName val="ประชุม"/>
      <sheetName val="ทวงมี.ค.61งบลงทุน"/>
      <sheetName val="เบิกแทนกัน"/>
      <sheetName val="งบกลาง"/>
      <sheetName val="งบพัฒนา"/>
      <sheetName val="รายงานเงินงวด"/>
      <sheetName val="คุมสิ่งก่อสร้าง64"/>
      <sheetName val="350B611ยุทธศาสตร์กศไม่เอา"/>
      <sheetName val="ทะเบียนคุมย่อย"/>
      <sheetName val="ยุธศาสตร์การเรียนร 32061  3206B"/>
      <sheetName val="3022ยุทธศาสตร์สร้างความเสมอภาค"/>
      <sheetName val="1408บุคลากรภาครัฐ"/>
      <sheetName val="ก่อนประถม"/>
      <sheetName val="ประถม มัธยมต้น"/>
      <sheetName val="ผลผลิตเด็กพิการ36004"/>
      <sheetName val="คุมงบ 36001 36002 ครุภัณฑ์"/>
      <sheetName val="ควบคุมสิ่งก่อสร้าง 36001 36002"/>
      <sheetName val="57037บูรณาการต่อต้านการทุจร "/>
      <sheetName val="งบประจำและงบกลยุทธ์"/>
      <sheetName val="ระบบการควบคุมฯ"/>
      <sheetName val="งบสพฐ"/>
      <sheetName val="มาตการ รวมงบบุคลากร"/>
      <sheetName val="งบลงทุน65"/>
      <sheetName val="รายงานผล"/>
      <sheetName val="Sheet2"/>
      <sheetName val="GPP"/>
      <sheetName val="สรุปยอดก.ค.ศ"/>
      <sheetName val="ทำงบ50"/>
      <sheetName val="ของบ"/>
      <sheetName val="ติดตามงบพัฒนา"/>
      <sheetName val="ติดตามงบดำเนินงาน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>
        <row r="112">
          <cell r="B112" t="str">
            <v>แผนงานพื้นฐานด้านการพัฒนาและเสริมสร้างศักยภาพทรัพยากรมนุษย์</v>
          </cell>
        </row>
        <row r="113">
          <cell r="B113" t="str">
            <v xml:space="preserve">ผลผลิตผู้จบการศึกษาก่อนประถมศึกษา </v>
          </cell>
        </row>
        <row r="114">
          <cell r="B114" t="str">
            <v xml:space="preserve">กิจกรรมการจัดการศึกษาก่อนประถมศึกษา  </v>
          </cell>
        </row>
        <row r="115">
          <cell r="C115"/>
        </row>
        <row r="116">
          <cell r="B116" t="str">
            <v xml:space="preserve">งบประจำเพื่อการบริหารสำนักงาน </v>
          </cell>
        </row>
        <row r="117">
          <cell r="B117" t="str">
            <v>ค่าใช้จ่ายในการบริหารสำนักงาน ค่าสาธารณูปโภค ค่าใช้จ่ายในการบริหารจัดการโรงเรียนในสังกัดตามภาระงานและการติดตามพัฒนาคุณภาพการศึกษา ครั้งที่ 1 จำนวนเงิน 2,000,000 บาท</v>
          </cell>
          <cell r="C117" t="str">
            <v xml:space="preserve">ศธ04002/ว4623 ลว.28 ต.ค.64 โอนครั้งที่ 10 </v>
          </cell>
        </row>
        <row r="118">
          <cell r="A118" t="str">
            <v>(1</v>
          </cell>
          <cell r="B118" t="str">
            <v xml:space="preserve">ค้าจ้างเหมาบริการ ลูกจ้างสพป.ปท.2 </v>
          </cell>
        </row>
        <row r="119">
          <cell r="B119" t="str">
            <v>15000x5คนx6 เดือน/9000x1คนx6 เดือน</v>
          </cell>
          <cell r="F119">
            <v>0</v>
          </cell>
        </row>
        <row r="120">
          <cell r="A120" t="str">
            <v>(2</v>
          </cell>
          <cell r="B120" t="str">
            <v xml:space="preserve">ค่าใช้จ่ายในการประชุมราชการ ค่าตอบแทนบุคคล </v>
          </cell>
        </row>
        <row r="121">
          <cell r="A121" t="str">
            <v>(3</v>
          </cell>
          <cell r="B121" t="str">
            <v>ค่าใช้จ่ายในการเดินทางไปราชการ</v>
          </cell>
        </row>
        <row r="122">
          <cell r="A122" t="str">
            <v>(4</v>
          </cell>
          <cell r="B122" t="str">
            <v xml:space="preserve">ค่าซ่อมแซมและบำรุงรักษาทรัพย์สิน </v>
          </cell>
          <cell r="I122">
            <v>0</v>
          </cell>
          <cell r="J122">
            <v>0</v>
          </cell>
        </row>
        <row r="123">
          <cell r="A123" t="str">
            <v>(5</v>
          </cell>
          <cell r="B123" t="str">
            <v xml:space="preserve">ค่าวัสดุสำนักงาน </v>
          </cell>
        </row>
        <row r="124">
          <cell r="A124" t="str">
            <v>(6</v>
          </cell>
          <cell r="B124" t="str">
            <v xml:space="preserve">ค่าน้ำมันเชื้อเพลิงและหล่อลื่น </v>
          </cell>
        </row>
        <row r="125">
          <cell r="A125" t="str">
            <v>(7</v>
          </cell>
          <cell r="B125" t="str">
            <v xml:space="preserve">ค่าสาธารณูปโภค </v>
          </cell>
        </row>
        <row r="126">
          <cell r="A126" t="str">
            <v>(8</v>
          </cell>
          <cell r="B126" t="str">
            <v xml:space="preserve">อื่นๆ (รายการนอกเหนือ(1-(7 และหรือถัวจ่ายให้รายการ (1 -(7 โดยเฉพาะรายการที่ (7 ) </v>
          </cell>
        </row>
        <row r="127">
          <cell r="A127" t="str">
            <v>(8.1</v>
          </cell>
          <cell r="B127" t="str">
            <v>ค่าทำการนอกเวลา</v>
          </cell>
        </row>
        <row r="129">
          <cell r="B129" t="str">
            <v>งบพัฒนาเพื่อพัฒนาคุณภาพการศึกษา 1,400,000 บาท</v>
          </cell>
          <cell r="C129" t="str">
            <v xml:space="preserve">ศธ04002/ว4623 ลว.28 ต.ค.64 โอนครั้งที่ 10 </v>
          </cell>
        </row>
        <row r="130">
          <cell r="B130" t="str">
            <v>งบกลยุทธ์ ของสพป.ปท.2 900,000 บาท</v>
          </cell>
        </row>
        <row r="131">
          <cell r="B131" t="str">
            <v xml:space="preserve">โครงการพัฒนาคุณภาพงานวิชาการ สู่ 4 smart </v>
          </cell>
        </row>
        <row r="132">
          <cell r="B132" t="str">
            <v xml:space="preserve">โครงการนิเทศการศึกษาวิถีใหม่ วิถีคุณภาพ </v>
          </cell>
        </row>
        <row r="133">
          <cell r="B133" t="str">
            <v xml:space="preserve">โครงการพัฒนาภาคีเครือข่ายการบริหารจัดกการการศึกษา </v>
          </cell>
        </row>
        <row r="134">
          <cell r="B134" t="str">
            <v xml:space="preserve">โครงการพัฒนาระบบบริหารจัดการประชากรวัยเรียน </v>
          </cell>
        </row>
        <row r="135">
          <cell r="B135" t="str">
            <v xml:space="preserve">โครงการระบบติดตามการปฏิบัติงานเพื่อการบริหารงานขององค์กร </v>
          </cell>
        </row>
        <row r="136">
          <cell r="B136" t="str">
            <v>โครงการเสริมสร้างศักยภาพทรัพยากรบุคคลให้มีทักษะที่จำเป็นในศตวรรษที่ 21</v>
          </cell>
        </row>
        <row r="137">
          <cell r="B137"/>
          <cell r="C137"/>
          <cell r="F137"/>
        </row>
        <row r="138">
          <cell r="B138"/>
          <cell r="C138"/>
          <cell r="F138"/>
        </row>
        <row r="139">
          <cell r="B139"/>
          <cell r="C139"/>
          <cell r="F139"/>
        </row>
        <row r="140">
          <cell r="B140" t="str">
            <v>งบเพิ่มประสิทธิผลกลยุทธ์ของ สพฐ.</v>
          </cell>
          <cell r="C140" t="str">
            <v xml:space="preserve">ศธ04002/ว4623 ลว.28 ต.ค.64 โอนครั้งที่ 10 </v>
          </cell>
        </row>
        <row r="141">
          <cell r="C141"/>
        </row>
        <row r="142">
          <cell r="B142" t="str">
            <v>โครงการสพป.ปท. 2: องค์กรคุณธรรมต้นแบบในวิถึชีวิตใหม่(New Normal)</v>
          </cell>
          <cell r="C142" t="str">
            <v>บันทึกกลุ่มนิเทศติดตามและประเมินผลฯ ลว. 6 ม.ค.65</v>
          </cell>
        </row>
        <row r="145">
          <cell r="C145" t="str">
            <v>ที่ ศธ04002/ว331/27 ม.ค.65 ครั้งที่ 172</v>
          </cell>
        </row>
        <row r="152">
          <cell r="C152"/>
        </row>
        <row r="190">
          <cell r="C190"/>
        </row>
        <row r="191">
          <cell r="C191"/>
        </row>
        <row r="192">
          <cell r="C192"/>
        </row>
        <row r="193">
          <cell r="C193"/>
        </row>
        <row r="195">
          <cell r="C195"/>
        </row>
        <row r="196">
          <cell r="C196"/>
        </row>
        <row r="197">
          <cell r="C197"/>
        </row>
        <row r="198">
          <cell r="C198"/>
        </row>
      </sheetData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คืนงบเหลือจ่าย 61"/>
      <sheetName val="รายงานคลัง15 ใหม่"/>
      <sheetName val="ทวงคืนแก้ไขงบลงทุน"/>
      <sheetName val="งบลงทุน60 ประชุม 15พ.ย.60"/>
      <sheetName val="รายงานคลัง (แผนการเบิก)"/>
      <sheetName val="คลัง15"/>
      <sheetName val="งบลงทุน60 รายงานคลัง"/>
      <sheetName val="ประชุมเร่งรัด (2)"/>
      <sheetName val="รายงานคลัง TKK"/>
      <sheetName val="SP2 แทนกัน)"/>
      <sheetName val="รายงวดSP2แทนกัน"/>
      <sheetName val="รายงานweb-form"/>
      <sheetName val="รายงวดSP2"/>
      <sheetName val="SP2"/>
      <sheetName val="มาตการ"/>
      <sheetName val="โอนกลับ"/>
      <sheetName val="สรุปกัน"/>
      <sheetName val="งบลงทุนงบกลาง"/>
      <sheetName val="ประชุมเร่งรัด"/>
      <sheetName val="งบปีก่อน"/>
      <sheetName val="ประชุม"/>
      <sheetName val="ทวงมี.ค.61งบลงทุน"/>
      <sheetName val="เบิกแทนกัน"/>
      <sheetName val="งบกลาง"/>
      <sheetName val="งบพัฒนา"/>
      <sheetName val="คุมสิ่งก่อสร้าง64"/>
      <sheetName val="350B611ยุทธศาสตร์กศไม่เอา"/>
      <sheetName val="เด็กผู้มีความสามารถพิเศษ36007"/>
      <sheetName val="รายงานเงินงวด"/>
      <sheetName val="งบประจำและงบกลยุทธ์"/>
      <sheetName val="งบสพฐ"/>
      <sheetName val="ทะเบียนคุมย่อย"/>
      <sheetName val="3022ยุทธศาสตร์สร้างความเสมอภาค"/>
      <sheetName val="1408บุคลากรภาครัฐ"/>
      <sheetName val="ก่อนประถม"/>
      <sheetName val="ประถม มัธยมต้น"/>
      <sheetName val="ผลผลิตเด็กพิการ36004"/>
      <sheetName val="คุมงบ 36001 36002 ครุภัณฑ์"/>
      <sheetName val="งบลงทุน65"/>
      <sheetName val="ยุธศาสตร์การเรียนร 32061  3206B"/>
      <sheetName val="ระบบการควบคุมฯ"/>
      <sheetName val="ควบคุมสิ่งก่อสร้าง 36001 36002"/>
      <sheetName val="57037บูรณาการต่อต้านการทุจร "/>
      <sheetName val="มาตการ รวมงบบุคลากร"/>
      <sheetName val="06036บูรณาการป้องกัน ปราบปราม ฯ"/>
      <sheetName val="รายงานผล"/>
      <sheetName val="Sheet2"/>
      <sheetName val="GPP"/>
      <sheetName val="สรุปยอดก.ค.ศ"/>
      <sheetName val="ทำงบ50"/>
      <sheetName val="ของบ"/>
      <sheetName val="ติดตามงบพัฒนา"/>
      <sheetName val="ติดตามงบดำเนินงาน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>
        <row r="25">
          <cell r="C25"/>
        </row>
        <row r="30">
          <cell r="A30" t="str">
            <v>ข</v>
          </cell>
          <cell r="B30" t="str">
            <v xml:space="preserve">แผนงานยุทธศาสตร์พัฒนาคุณภาพการศึกษาและการเรียนรู้ </v>
          </cell>
          <cell r="C30"/>
        </row>
        <row r="31">
          <cell r="A31">
            <v>1</v>
          </cell>
          <cell r="B31" t="str">
            <v>โครงการพัฒนาหลักสูตรกระบวนการเรียนการสอน การวัดและประเมินผล</v>
          </cell>
        </row>
        <row r="39">
          <cell r="A39">
            <v>2</v>
          </cell>
        </row>
        <row r="40">
          <cell r="A40">
            <v>2.1</v>
          </cell>
        </row>
        <row r="42">
          <cell r="I42">
            <v>0</v>
          </cell>
          <cell r="J42">
            <v>0</v>
          </cell>
        </row>
        <row r="62">
          <cell r="A62">
            <v>4</v>
          </cell>
          <cell r="B62" t="str">
            <v xml:space="preserve">โครงการเสริมสร้างระเบียบวินัย คุณธรรมและจริยธรรมและคุณลักษณะอันพึงประสงค์  </v>
          </cell>
        </row>
        <row r="63">
          <cell r="B63" t="str">
            <v xml:space="preserve">กิจกรรมส่งเสริมคุณธรรม จริยธรรมและคุณลักษณะอันพึงประสงค์และค่านิยมของชาติ            </v>
          </cell>
        </row>
        <row r="64">
          <cell r="B64" t="str">
            <v>งบรายจ่ายอื่น 6511500</v>
          </cell>
        </row>
        <row r="152">
          <cell r="A152" t="str">
            <v>ง</v>
          </cell>
          <cell r="B152" t="str">
            <v>แผนงานพื้นฐานด้านการพัฒนาและเสริมสร้างศักยภาพทรัพยากรมนุษย์</v>
          </cell>
        </row>
        <row r="153">
          <cell r="A153">
            <v>1</v>
          </cell>
        </row>
        <row r="220">
          <cell r="A220">
            <v>2</v>
          </cell>
          <cell r="B220" t="str">
            <v xml:space="preserve">ผลผลิตผู้จบการศึกษาภาคบังคับ  </v>
          </cell>
        </row>
        <row r="222">
          <cell r="B222" t="str">
            <v>กิจกรรมการจัดการศึกษาประถมศึกษาสำหรับโรงเรียนปกติ</v>
          </cell>
        </row>
        <row r="272">
          <cell r="F272"/>
          <cell r="G272"/>
          <cell r="H272"/>
          <cell r="I272"/>
          <cell r="J272"/>
          <cell r="K272"/>
          <cell r="L272"/>
        </row>
        <row r="718">
          <cell r="A718">
            <v>2.2999999999999998</v>
          </cell>
          <cell r="B718" t="str">
            <v xml:space="preserve">กิจกรรมส่งเสริม สนับสนุนให้บุคคลได้รับสิทธิและโอกาสทางการศึกษาขั้นพื้นฐานอย่างทั่วถึงและเป็นธรรมสอดคล้องตามบริบท                </v>
          </cell>
        </row>
        <row r="727">
          <cell r="B727" t="str">
            <v>เงินสมทบกองทุนเงินทดแทนประจำปี 2565 (มกราคม 2565 ถึง ธันวาคม 2565) ครูธุรการ  จำนวน 34 อัตรา จำนวนเงิน 12,240 บาท /นักการภารโรง  จำนวน 20 อัตรา จำนวนเงิน 4,320 บาท/ครูรายเดือนแก้ไขปัญหาสถานศึกษาขาดแคลนครูขั้นวิกฤติ จำนวน 26 อัตรา จำนวนเงิน 9,360 บาท /บุคลากรสนับสนุนการปฏิบัติงานในสำนักงานเขตพื้นที่การศึกษา  จำนวน 3 อัตรา จำนวนเงิน 648 บาท</v>
          </cell>
          <cell r="C727" t="str">
            <v>ศธ 04002/ว135 ลว 12 ม.ค.65 โอนครั้งที่ 147</v>
          </cell>
        </row>
        <row r="895">
          <cell r="A895" t="str">
            <v>จ</v>
          </cell>
          <cell r="B895" t="str">
            <v xml:space="preserve">แผนงานบูรณาการ : ป้องกัน ปราบปราม และบำบัดรักษาผู้ติดยาเสพติด        </v>
          </cell>
        </row>
        <row r="896">
          <cell r="A896">
            <v>1</v>
          </cell>
        </row>
        <row r="901">
          <cell r="B901" t="str">
            <v>ค่าใช้จ่ายโครงการลูกเสือต้านยาเสพติด</v>
          </cell>
          <cell r="C901" t="str">
            <v xml:space="preserve">ศธ 04002/ว589 ลว 11 ก.พ. 65 ครั้งที่ 208 </v>
          </cell>
        </row>
        <row r="902">
          <cell r="C902" t="str">
            <v>2000406036700002</v>
          </cell>
        </row>
      </sheetData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รายงานแผนผล(2)67 (2)"/>
      <sheetName val="คืนงบเหลือจ่าย 61"/>
      <sheetName val="รายงานคลัง15 ใหม่"/>
      <sheetName val="ทวงคืนแก้ไขงบลงทุน"/>
      <sheetName val="งบลงทุน60 ประชุม 15พ.ย.60"/>
      <sheetName val="คลัง15"/>
      <sheetName val="งบลงทุน60 รายงานคลัง"/>
      <sheetName val="ประชุมเร่งรัด (2)"/>
      <sheetName val="รายงานคลัง TKK"/>
      <sheetName val="SP2 แทนกัน)"/>
      <sheetName val="รายงวดSP2แทนกัน"/>
      <sheetName val="รายงานweb-form"/>
      <sheetName val="รายงวดSP2"/>
      <sheetName val="SP2"/>
      <sheetName val="มาตการ"/>
      <sheetName val="โอนกลับ"/>
      <sheetName val="สรุปกัน"/>
      <sheetName val="งบลงทุนงบกลาง"/>
      <sheetName val="ประชุมเร่งรัด"/>
      <sheetName val="งบปีก่อน"/>
      <sheetName val="ประชุม"/>
      <sheetName val="ทวงมี.ค.61งบลงทุน"/>
      <sheetName val="เบิกแทนกัน"/>
      <sheetName val="งบกลาง"/>
      <sheetName val="งบพัฒนา"/>
      <sheetName val="คุมสิ่งก่อสร้าง64"/>
      <sheetName val="350B611ยุทธศาสตร์กศไม่เอา"/>
      <sheetName val="งบกลาง รายการเงินสำรอง"/>
      <sheetName val="เด็กผู้มีความสามารถพิเศษ36007"/>
      <sheetName val="Sheet1"/>
      <sheetName val="ผลผลิตเด็กพิการ36004"/>
      <sheetName val="Sheet5"/>
      <sheetName val="Sheet6"/>
      <sheetName val="คุมงบ 36001 36002 ครุภัณฑ์"/>
      <sheetName val="ยุทธศาสตร์เสริมสร้าง 31006200"/>
      <sheetName val="06036บูรณาการป้องกัน ปราบปราม ฯ"/>
      <sheetName val="มัธยมปลาย 35000300"/>
      <sheetName val="57037บูรณาการต่อต้านการทุจร "/>
      <sheetName val="ส่งเสริมสนับสนุน35002"/>
      <sheetName val="ยุธศาสตร์เรียนดีปร3100116003211"/>
      <sheetName val="รายงานแผนส่งคลัง66 แนบ 7"/>
      <sheetName val="รายงานคลัง (ติดตามแบบ 8)"/>
      <sheetName val="ควบคุมสิ่งก่อสร้าง 36001 36002"/>
      <sheetName val="งบลงทุน66"/>
      <sheetName val="ของบ"/>
      <sheetName val="1408บุคลากรภาครัฐ"/>
      <sheetName val="มาตการ รวมงบบุคลากร"/>
      <sheetName val="รายงานผล67 ทำก่อน"/>
      <sheetName val="มัธยม350002"/>
      <sheetName val="3022ยุทธศาสตร์สร้างความเสมอภาค"/>
      <sheetName val="35002  ช่วยเหลือกลุ่ม  ขับเคลื่"/>
      <sheetName val="ก่อนประถม"/>
      <sheetName val="รายงานแผนผล1 67 "/>
      <sheetName val="ประถม 350002"/>
      <sheetName val="ทะเบียนคุมย่อย"/>
      <sheetName val="รายงานเงินงวด"/>
      <sheetName val="ยุธศาสตร์การเรียนร310011 310061"/>
      <sheetName val="ระบบการควบคุมฯ"/>
      <sheetName val="งบประจำและงบกลยุทธ์"/>
      <sheetName val="งบสพฐ"/>
      <sheetName val="Sheet3"/>
      <sheetName val="รายงานผล"/>
      <sheetName val="Sheet2"/>
      <sheetName val="GPP"/>
      <sheetName val="สรุปยอดก.ค.ศ"/>
      <sheetName val="ทำงบ50"/>
      <sheetName val="ติดตามงบพัฒนา"/>
      <sheetName val="ติดตามงบดำเนินงาน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>
        <row r="30">
          <cell r="I30">
            <v>0</v>
          </cell>
        </row>
      </sheetData>
      <sheetData sheetId="28">
        <row r="57">
          <cell r="I57">
            <v>0</v>
          </cell>
        </row>
      </sheetData>
      <sheetData sheetId="29"/>
      <sheetData sheetId="30">
        <row r="27">
          <cell r="I27">
            <v>0</v>
          </cell>
        </row>
      </sheetData>
      <sheetData sheetId="31"/>
      <sheetData sheetId="32"/>
      <sheetData sheetId="33">
        <row r="16">
          <cell r="I16">
            <v>0</v>
          </cell>
        </row>
      </sheetData>
      <sheetData sheetId="34">
        <row r="19">
          <cell r="I19">
            <v>0</v>
          </cell>
        </row>
      </sheetData>
      <sheetData sheetId="35">
        <row r="43">
          <cell r="I43">
            <v>0</v>
          </cell>
        </row>
      </sheetData>
      <sheetData sheetId="36">
        <row r="23">
          <cell r="I23">
            <v>0</v>
          </cell>
        </row>
      </sheetData>
      <sheetData sheetId="37">
        <row r="48">
          <cell r="I48">
            <v>0</v>
          </cell>
        </row>
      </sheetData>
      <sheetData sheetId="38">
        <row r="75">
          <cell r="I75">
            <v>0</v>
          </cell>
        </row>
      </sheetData>
      <sheetData sheetId="39">
        <row r="59">
          <cell r="I59">
            <v>0</v>
          </cell>
        </row>
      </sheetData>
      <sheetData sheetId="40"/>
      <sheetData sheetId="41"/>
      <sheetData sheetId="42">
        <row r="18">
          <cell r="I18">
            <v>0</v>
          </cell>
        </row>
      </sheetData>
      <sheetData sheetId="43"/>
      <sheetData sheetId="44"/>
      <sheetData sheetId="45">
        <row r="88">
          <cell r="I88">
            <v>0</v>
          </cell>
        </row>
      </sheetData>
      <sheetData sheetId="46">
        <row r="19">
          <cell r="H19">
            <v>0</v>
          </cell>
          <cell r="I19">
            <v>0</v>
          </cell>
          <cell r="J19"/>
          <cell r="K19">
            <v>0</v>
          </cell>
          <cell r="L19"/>
        </row>
      </sheetData>
      <sheetData sheetId="47"/>
      <sheetData sheetId="48">
        <row r="32">
          <cell r="I32">
            <v>0</v>
          </cell>
        </row>
      </sheetData>
      <sheetData sheetId="49">
        <row r="12">
          <cell r="B12" t="str">
            <v>ศธ 04002/ว4832 ลว.25/10/2022 โอนครั้งที่ 23</v>
          </cell>
        </row>
      </sheetData>
      <sheetData sheetId="50">
        <row r="24">
          <cell r="G24">
            <v>0</v>
          </cell>
        </row>
      </sheetData>
      <sheetData sheetId="51">
        <row r="34">
          <cell r="I34"/>
        </row>
      </sheetData>
      <sheetData sheetId="52"/>
      <sheetData sheetId="53">
        <row r="408">
          <cell r="I408">
            <v>0</v>
          </cell>
        </row>
      </sheetData>
      <sheetData sheetId="54"/>
      <sheetData sheetId="55"/>
      <sheetData sheetId="56">
        <row r="21">
          <cell r="I21">
            <v>0</v>
          </cell>
        </row>
      </sheetData>
      <sheetData sheetId="57">
        <row r="543">
          <cell r="K543">
            <v>152400</v>
          </cell>
        </row>
      </sheetData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งบลงทุน รายงานแผนผล 67 แบบ2"/>
      <sheetName val="รายงานแผนผล1 67  งบประจำ"/>
      <sheetName val="ประถม 350002ประถม (2)"/>
      <sheetName val="รายงานแผนผล(2)67 (2)"/>
      <sheetName val="คืนงบเหลือจ่าย 61"/>
      <sheetName val="รายงานคลัง15 ใหม่"/>
      <sheetName val="ทวงคืนแก้ไขงบลงทุน"/>
      <sheetName val="งบลงทุน60 ประชุม 15พ.ย.60"/>
      <sheetName val="คลัง15"/>
      <sheetName val="งบลงทุน60 รายงานคลัง"/>
      <sheetName val="ประชุมเร่งรัด (2)"/>
      <sheetName val="รายงานคลัง TKK"/>
      <sheetName val="SP2 แทนกัน)"/>
      <sheetName val="รายงวดSP2แทนกัน"/>
      <sheetName val="รายงานweb-form"/>
      <sheetName val="รายงานแผนผล1 67 "/>
      <sheetName val="รายงวดSP2"/>
      <sheetName val="SP2"/>
      <sheetName val="มาตการ"/>
      <sheetName val="โอนกลับ"/>
      <sheetName val="สรุปกัน"/>
      <sheetName val="งบลงทุนงบกลาง"/>
      <sheetName val="ประชุมเร่งรัด"/>
      <sheetName val="งบปีก่อน"/>
      <sheetName val="ประชุม"/>
      <sheetName val="ทวงมี.ค.61งบลงทุน"/>
      <sheetName val="เบิกแทนกัน"/>
      <sheetName val="งบกลาง"/>
      <sheetName val="งบพัฒนา"/>
      <sheetName val="คุมสิ่งก่อสร้าง64"/>
      <sheetName val="350B611ยุทธศาสตร์กศไม่เอา"/>
      <sheetName val="งบกลาง รายการเงินสำรอง"/>
      <sheetName val="เด็กผู้มีความสามารถพิเศษ36007"/>
      <sheetName val="Sheet1"/>
      <sheetName val="ผลผลิตเด็กพิการ36004"/>
      <sheetName val="Sheet5"/>
      <sheetName val="Sheet6"/>
      <sheetName val="ยุทธศาสตร์เสริมสร้าง 31006200"/>
      <sheetName val="รายงานแผนส่งคลัง66 แนบ 7"/>
      <sheetName val="รายงานคลัง (ติดตามแบบ 8)"/>
      <sheetName val="ของบ"/>
      <sheetName val="รายงานผล67 ทำก่อน"/>
      <sheetName val="Sheet3"/>
      <sheetName val="มัธยม350002"/>
      <sheetName val="มัธยมปลาย 35000300"/>
      <sheetName val="ยุทธ โครการศตวรรษที่ 21 310045 "/>
      <sheetName val="ก่อนประถม"/>
      <sheetName val="ส่งเสริมสนับสนุน35002"/>
      <sheetName val="มาตการ รวมงบบุคลากร"/>
      <sheetName val="งบลงทุน67"/>
      <sheetName val="ยุธศาสตร์เรียนดีปร3100116003211"/>
      <sheetName val="คุมงบ 36001 36002 ครุภัณฑ์"/>
      <sheetName val="งบลงทุน รายงานแผนผล 67"/>
      <sheetName val="งบลงทุน รายงานแผนผล 67 แบบ1 (2)"/>
      <sheetName val="ควบคุมสิ่งก่อสร้าง 36001 36002"/>
      <sheetName val="35002  ช่วยเหลือกลุ่ม  ขับเคลื่"/>
      <sheetName val="โครงการเรียนดีประจำตำบล"/>
      <sheetName val="06036บูรณาการป้องกัน ปราบปราม ฯ"/>
      <sheetName val="57037บูรณาการต่อต้านการทุจร "/>
      <sheetName val="ยุทธศาสตร์ โครการเสริมสร้างระเบ"/>
      <sheetName val="ทะเบียนคุมย่อย"/>
      <sheetName val="1408บุคลากรภาครัฐ"/>
      <sheetName val="รายงานเงินงวด"/>
      <sheetName val="ยุทธศาสตร์ โครการพัฒนาหลักสูตร "/>
      <sheetName val="ยุทศาสตร์ โครงการยั่งยืน310061"/>
      <sheetName val="ประถม 350002ประถม"/>
      <sheetName val="3022ยุทธศาสตร์สร้างความเสมอภาค"/>
      <sheetName val="ระบบการควบคุมฯ"/>
      <sheetName val="งบประจำและงบกลยุทธ์"/>
      <sheetName val="งบสพฐ"/>
      <sheetName val="รายงานผล"/>
      <sheetName val="Sheet2"/>
      <sheetName val="GPP"/>
      <sheetName val="สรุปยอดก.ค.ศ"/>
      <sheetName val="ทำงบ50"/>
      <sheetName val="ติดตามงบพัฒนา"/>
      <sheetName val="ติดตามงบดำเนินงาน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>
        <row r="37">
          <cell r="I37">
            <v>0</v>
          </cell>
          <cell r="J37">
            <v>0</v>
          </cell>
        </row>
      </sheetData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>
        <row r="32">
          <cell r="H32" t="str">
            <v xml:space="preserve">      ประธานคณะกรรมการติดตามเร่งรัดการใช้จ่ายเงินฯ</v>
          </cell>
        </row>
      </sheetData>
      <sheetData sheetId="49">
        <row r="179">
          <cell r="B179" t="str">
            <v>ค่าที่ดินและสิ่งก่อสร้าง 6711320</v>
          </cell>
        </row>
      </sheetData>
      <sheetData sheetId="50">
        <row r="52">
          <cell r="E52" t="str">
            <v>ผูกพัน ครบ 20 กค 67</v>
          </cell>
        </row>
        <row r="129">
          <cell r="E129" t="str">
            <v>ผูกพัน ครบ 23 มิย 67</v>
          </cell>
        </row>
        <row r="140">
          <cell r="E140" t="str">
            <v>ทำสัญญา 4 มิย 67 ครบ  2 กย 67</v>
          </cell>
        </row>
        <row r="150">
          <cell r="E150" t="str">
            <v>ทำสัญญา 4 มิย 67 ครบ 3 สค 67</v>
          </cell>
        </row>
        <row r="171">
          <cell r="D171" t="str">
            <v>ทำสัญญา 6 ธค 65 ครบ 05 มค 66</v>
          </cell>
        </row>
        <row r="179">
          <cell r="D179" t="str">
            <v>ทำสัญญา 29 ธค 65 ครบ 28 มค 66</v>
          </cell>
        </row>
        <row r="186">
          <cell r="D186" t="str">
            <v>ทำสัญญา 12 มค 66 ครบ 26 กพ66</v>
          </cell>
        </row>
        <row r="233">
          <cell r="D233" t="str">
            <v>ทำสัญญา 19 ธค 65 ครบ 16 มีค 66</v>
          </cell>
        </row>
        <row r="282">
          <cell r="E282" t="str">
            <v>ทำสัญญญา  9 มค 66 ครบ 25 มีค 66</v>
          </cell>
        </row>
      </sheetData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>
        <row r="41">
          <cell r="K41">
            <v>0</v>
          </cell>
          <cell r="L41">
            <v>0</v>
          </cell>
        </row>
        <row r="88">
          <cell r="K88">
            <v>0</v>
          </cell>
          <cell r="L88">
            <v>0</v>
          </cell>
        </row>
        <row r="179">
          <cell r="K179">
            <v>0</v>
          </cell>
        </row>
      </sheetData>
      <sheetData sheetId="62"/>
      <sheetData sheetId="63"/>
      <sheetData sheetId="64"/>
      <sheetData sheetId="65">
        <row r="1033">
          <cell r="I1033">
            <v>0</v>
          </cell>
          <cell r="J1033">
            <v>0</v>
          </cell>
          <cell r="K1033">
            <v>0</v>
          </cell>
          <cell r="L1033">
            <v>0</v>
          </cell>
        </row>
        <row r="1063">
          <cell r="I1063">
            <v>0</v>
          </cell>
          <cell r="J1063">
            <v>0</v>
          </cell>
          <cell r="K1063">
            <v>0</v>
          </cell>
          <cell r="L1063">
            <v>0</v>
          </cell>
          <cell r="M1063">
            <v>0</v>
          </cell>
          <cell r="N1063">
            <v>0</v>
          </cell>
        </row>
      </sheetData>
      <sheetData sheetId="66"/>
      <sheetData sheetId="67">
        <row r="5">
          <cell r="A5" t="str">
            <v>ประจำเดือนสิงหาคม 2567</v>
          </cell>
        </row>
        <row r="8">
          <cell r="A8" t="str">
            <v>ก</v>
          </cell>
          <cell r="B8" t="str">
            <v xml:space="preserve">แผนงานบุคลากรภาครัฐ </v>
          </cell>
        </row>
        <row r="9">
          <cell r="A9">
            <v>1</v>
          </cell>
          <cell r="B9" t="str">
            <v>ผลผลิตรายการค่าใช้จ่ายบุคลากรภาครัฐ ยกระดับคุณภาพการศึกษาและการเรียนรู้ตลอดชีวิต</v>
          </cell>
        </row>
        <row r="10">
          <cell r="C10" t="str">
            <v>20004 14000870</v>
          </cell>
        </row>
        <row r="12">
          <cell r="A12">
            <v>1.1000000000000001</v>
          </cell>
          <cell r="B12" t="str">
            <v>กิจกรรมค่าใช้จ่ายบุคลากรภาครัฐของสำนักงานคณะกรรมการการศึกษาขั้นพื้นฐาน</v>
          </cell>
          <cell r="C12" t="str">
            <v>20004 66 79456 00000</v>
          </cell>
        </row>
        <row r="14">
          <cell r="B14" t="str">
            <v xml:space="preserve"> งบบุคลากร 6711150</v>
          </cell>
          <cell r="C14" t="str">
            <v>20004 14000870 1000000</v>
          </cell>
        </row>
        <row r="16">
          <cell r="A16" t="str">
            <v>1.1.1</v>
          </cell>
          <cell r="B16" t="str">
            <v>ค่าตอบแทนพนักงานราชการ 28 อัตรา (ต.ค.66 - มีค 67) 3,682,000 บาท</v>
          </cell>
          <cell r="C16" t="str">
            <v>ศธ 04002/ว4851 ลว.25 ต.ค.66 โอนครั้งที่ 1</v>
          </cell>
          <cell r="D16">
            <v>4409000</v>
          </cell>
          <cell r="G16">
            <v>0</v>
          </cell>
          <cell r="H16">
            <v>0</v>
          </cell>
          <cell r="K16">
            <v>324270</v>
          </cell>
          <cell r="L16">
            <v>3535412.77</v>
          </cell>
          <cell r="M16">
            <v>549317.23</v>
          </cell>
          <cell r="P16">
            <v>2835317.23</v>
          </cell>
          <cell r="Q16">
            <v>0</v>
          </cell>
          <cell r="R16">
            <v>0</v>
          </cell>
          <cell r="U16">
            <v>226440</v>
          </cell>
          <cell r="V16">
            <v>2005379.36</v>
          </cell>
        </row>
        <row r="17">
          <cell r="A17" t="str">
            <v>1.1.1.1</v>
          </cell>
          <cell r="B17" t="str">
            <v>ค่าตอบแทนพนักงานราชการ 27 อัตรา (เมย 67) 607,600 บาท เงินเลื่อนค่าตอบแทนพนักงานราชการ 6 เดือน (ตค 66 -มีค 67) 119,400</v>
          </cell>
          <cell r="C17" t="str">
            <v>ศธ 04002/ว1016 ลว.8 มีค 67 โอนครั้งที่ 210</v>
          </cell>
        </row>
        <row r="18">
          <cell r="A18" t="str">
            <v>1.1.1.2</v>
          </cell>
          <cell r="B18" t="str">
            <v>ค่าตอบแทนพนักงานราชการ  อัตรา   3 เดือน (พฤษภาคม 2567 - กรกฎาคม 2567) 1823,000 บาท</v>
          </cell>
          <cell r="C18" t="str">
            <v>ศธ 04002/ว1775 ลว.3 พค 67 โอนครั้งที่ 3</v>
          </cell>
        </row>
        <row r="19">
          <cell r="A19" t="str">
            <v>1.1.1.3</v>
          </cell>
          <cell r="B19" t="str">
            <v>ค่าตอบแทนพนักงานราชการ  อัตรา   1 เดือน (กันยายน 2567) 445,000 บาท</v>
          </cell>
          <cell r="C19" t="str">
            <v>ศธ 04002/ว3380 ลว. 5 สค 67 โอนครั้งที่284</v>
          </cell>
        </row>
        <row r="20">
          <cell r="A20" t="str">
            <v>1.1.1.4</v>
          </cell>
          <cell r="B20" t="str">
            <v>ค่าตอบแทนพนักงานราชการ  อัตรา   1 เดือน (กันยายน 2567) 18,000 บาท</v>
          </cell>
          <cell r="C20" t="str">
            <v>ศธ 04002/ว3844/30 สค 67 ครั้งที่ 373</v>
          </cell>
        </row>
        <row r="24">
          <cell r="B24" t="str">
            <v xml:space="preserve"> งบดำเนินงาน 6711220</v>
          </cell>
          <cell r="C24" t="str">
            <v>20004 14000870 2000000</v>
          </cell>
        </row>
        <row r="26">
          <cell r="A26" t="str">
            <v>1.1.2</v>
          </cell>
          <cell r="B26" t="str">
            <v>เงินสมทบกองทุนประกันสังคมพนักงานราชการ 28 อัตรา (ต.ค.66 - มีค 67)126,000 บาท/สมทบกองทุนทดแทน 12 เดือน (มค66 - ธค 67) จำนวนเงิน 15,000 บาท</v>
          </cell>
          <cell r="C26" t="str">
            <v>ศธ 04002/ว4851 ลว.25 ต.ค.66 โอนครั้งที่ 1</v>
          </cell>
          <cell r="D26">
            <v>161300</v>
          </cell>
          <cell r="K26">
            <v>10500</v>
          </cell>
          <cell r="L26">
            <v>115023</v>
          </cell>
          <cell r="M26">
            <v>35777</v>
          </cell>
          <cell r="P26">
            <v>107527</v>
          </cell>
          <cell r="U26">
            <v>9000</v>
          </cell>
          <cell r="V26">
            <v>64531</v>
          </cell>
        </row>
        <row r="27">
          <cell r="A27" t="str">
            <v>1.1.2.1</v>
          </cell>
          <cell r="B27" t="str">
            <v>เงินสมทบกองทุนประกันสังคม จำนวน 6 เดือน  (ตุลาคม 2566 - มีนาคม 2567) 20,300</v>
          </cell>
          <cell r="C27" t="str">
            <v>ศธ 04002/ว1016 ลว.8 มีค 67 โอนครั้งที่ 210</v>
          </cell>
          <cell r="M27">
            <v>0</v>
          </cell>
          <cell r="P27">
            <v>0</v>
          </cell>
        </row>
        <row r="28">
          <cell r="A28" t="str">
            <v>1.1.2.2</v>
          </cell>
          <cell r="B28" t="str">
            <v>เงินสมทบกองทุนประกันสังคม จำนวน 3 เดือน  (พฤษภาคม 2567 - กรกฎาคม 2567) 61,000 บาท</v>
          </cell>
          <cell r="C28" t="str">
            <v>ศธ 04002/ว1775 ลว.3 พค 67 โอนครั้งที่ 3</v>
          </cell>
          <cell r="P28">
            <v>0</v>
          </cell>
        </row>
        <row r="29">
          <cell r="A29" t="str">
            <v>1.1.2.3</v>
          </cell>
          <cell r="B29" t="str">
            <v>เงินสมทบกองทุนประกันสังคม จำนวน 1 เดือน  (กย 2567) 750บาท</v>
          </cell>
          <cell r="C29" t="str">
            <v>ศธ 04002/ว3844/30 สค 67 ครั้งที่ 373</v>
          </cell>
        </row>
        <row r="34">
          <cell r="A34" t="str">
            <v>1.1.3</v>
          </cell>
          <cell r="B34" t="str">
            <v xml:space="preserve">ค่าเช่าบ้าน  (ตุลาคม  2566 - มีนาคม 2567) ครั้งที่ 1 888,500 บาท </v>
          </cell>
          <cell r="C34" t="str">
            <v>ศธ 04002/ว5415 ลว.29/11/2023 โอนครั้งที่ 70</v>
          </cell>
          <cell r="D34">
            <v>888500</v>
          </cell>
          <cell r="G34">
            <v>0</v>
          </cell>
          <cell r="H34">
            <v>0</v>
          </cell>
          <cell r="K34">
            <v>768700</v>
          </cell>
          <cell r="L34">
            <v>111324.19</v>
          </cell>
          <cell r="M34">
            <v>8475.81</v>
          </cell>
          <cell r="P34">
            <v>596475.81000000006</v>
          </cell>
          <cell r="Q34">
            <v>0</v>
          </cell>
          <cell r="R34">
            <v>0</v>
          </cell>
          <cell r="U34">
            <v>399392.91</v>
          </cell>
          <cell r="V34">
            <v>120090.32</v>
          </cell>
        </row>
        <row r="35">
          <cell r="A35" t="str">
            <v>1.1.3.1</v>
          </cell>
          <cell r="B35" t="str">
            <v>ค่าเช่าบ้านครั้งที่ 2 (เมย - กค 67) จำนวนเงิน 588,000 บาท</v>
          </cell>
          <cell r="C35" t="str">
            <v>ศธ 04002/ว1767 ลว. 3 พค 67 ครั้งที่ 4</v>
          </cell>
        </row>
        <row r="36">
          <cell r="A36" t="str">
            <v>1.1.3.2</v>
          </cell>
        </row>
        <row r="39">
          <cell r="A39" t="str">
            <v>ข</v>
          </cell>
          <cell r="B39" t="str">
            <v xml:space="preserve">แผนงานยุทธศาสตร์พัฒนาคุณภาพการศึกษาและการเรียนรู้ </v>
          </cell>
        </row>
        <row r="43">
          <cell r="B43" t="str">
            <v>ครุภัณฑ์ 6711310</v>
          </cell>
        </row>
        <row r="44">
          <cell r="B44" t="str">
            <v>สิ่งก่อสร้าง 6711320</v>
          </cell>
        </row>
        <row r="45">
          <cell r="C45" t="str">
            <v>20004 31003170</v>
          </cell>
        </row>
        <row r="48">
          <cell r="A48">
            <v>1.1000000000000001</v>
          </cell>
          <cell r="B48" t="str">
            <v xml:space="preserve">กิจกรรมส่งเสริมและพัฒนาระบบการประกันคุณภาพภายในสถานศึกษา </v>
          </cell>
          <cell r="C48" t="str">
            <v>20004 67 00015 00000</v>
          </cell>
        </row>
        <row r="49">
          <cell r="B49" t="str">
            <v>งบรายจ่ายอื่น   6711500</v>
          </cell>
          <cell r="C49" t="str">
            <v>20004 31003100 5000002</v>
          </cell>
        </row>
        <row r="50">
          <cell r="A50" t="str">
            <v>1.1.1</v>
          </cell>
          <cell r="B50" t="str">
            <v>สำหรับสนับสนุนการคัดเลือกสถานศึกษาเพื่อรับรางวัล IQA AWARD ประจำปีการศึกษา 2566</v>
          </cell>
          <cell r="C50" t="str">
            <v>ศธ 04002/ว2416  ลว. 17 มิย 67 โอนครั้งที่ 142</v>
          </cell>
          <cell r="P50">
            <v>5000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5000</v>
          </cell>
          <cell r="V50">
            <v>0</v>
          </cell>
        </row>
        <row r="54">
          <cell r="A54">
            <v>1.2</v>
          </cell>
          <cell r="B54" t="str">
            <v xml:space="preserve">กิจกรรมพัฒนาคลังเครื่องมือมาตรฐานเพื่อยกระดับคุณภาพผู้เรียนในศตวรรษที่ 21  </v>
          </cell>
          <cell r="C54" t="str">
            <v>20004 66 00039 00000</v>
          </cell>
        </row>
        <row r="55">
          <cell r="B55" t="str">
            <v>งบรายจ่ายอื่น   6711500</v>
          </cell>
          <cell r="C55" t="str">
            <v>20004 31003170 5000003</v>
          </cell>
        </row>
        <row r="56">
          <cell r="A56" t="str">
            <v>1.2.1</v>
          </cell>
          <cell r="B56" t="str">
            <v xml:space="preserve">ค่าใช้จ่ายเข้าร่วมประชุมปฏิบัติการสร้างและพัฒนาเครื่องมือวัดความสามารถด้านการอ่าน (Reading Test : RT) ชั้นประถมศึกษาปีที่ 1 เครื่องมือวัดความสามารถพื้นฐาน      ด้านภาษาไทย และด้านคณิตศาสตร์ของผู้เรียน (National Test : NT) ชั้นประถมศึกษา  ปีที่ 3 และเครื่องมือมาตรฐานเพื่อให้บริการในระบบคลังข้อสอบมาตรฐาน (SIBS) ปีการศึกษา 2566 ระหว่างวันที่ 27 มีนาคม –       1 เมษายน 2566 ณ โรงแรมแกรนด์จอมเทียนพาเลซ อำเภอบางละมุง จังหวัดชลบุรี </v>
          </cell>
          <cell r="C56" t="str">
            <v>ศธ 04002/ว1463  ลว. 11 เมย 66 โอนครั้งที่ 466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</row>
        <row r="60">
          <cell r="A60">
            <v>1.3</v>
          </cell>
          <cell r="B60" t="str">
            <v>กิจกรรมการยกระดับผลการทดสอบทางการศึกษาระดับชาติที่สอดคล้องกับบริบทพื้นที่</v>
          </cell>
          <cell r="C60" t="str">
            <v>20004 66 00040 00000</v>
          </cell>
        </row>
        <row r="62">
          <cell r="B62" t="str">
            <v>งบรายจ่ายอื่น   6711500</v>
          </cell>
          <cell r="C62" t="str">
            <v>20004 31003170 5000004</v>
          </cell>
        </row>
        <row r="64">
          <cell r="A64" t="str">
            <v>1.3.1</v>
          </cell>
          <cell r="B64" t="str">
            <v xml:space="preserve">ค่าใช้จ่ายในการเข้าร่วมประชุมชี้แจงศูนย์สอบในการดำเนินการประเมินความสามารถด้านการอ่านของผู้เรียน (RT) ชั้นประถมศึกษาปีที่ 1 และการประเมินคุณภาพผู้เรียน (NT) ชั้นประถมศึกษาปีที่ 3 ปีการศึกษา 2566  ระหว่างวันที่ 6 – 8 พฤศจิกายน 2566 ณ โรงแรมริเวอร์ไซด์ กรุงเทพมหานคร </v>
          </cell>
          <cell r="C64" t="str">
            <v>ศธ 04002/ว5005  ลว. 3 พ.ย. 65 โอนครั้งที่ 42</v>
          </cell>
          <cell r="F64">
            <v>800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800</v>
          </cell>
          <cell r="L64">
            <v>0</v>
          </cell>
        </row>
        <row r="65">
          <cell r="A65" t="str">
            <v>1.3.2</v>
          </cell>
          <cell r="B65" t="str">
            <v>ค่าใช้จ่ายในการดำเนินโครงการประเมินความสามารถด้านการอ่านของผู้เรียน (RT) ชั้นประถมศึกษาปีที่ 1 ปีการศึกษา 2566  จำนวนเงิน 18,440.-บาท  (หนึ่งหมื่นแปดพันสี่ร้อยสี่สิบบาทถ้วน)    ให้กลุ่มนิเทศติดตามและประเมินผลการจัดการศึกษา และตามบันทึกกลุ่มนโยบายและแผน(ที่ ศธ 04087/128 ลงวันที่ 17 มกราคม 2567) แจ้งการจัดสรรงบประมาณ เป็นค่าใช้จ่ายดำเนินโครงการประเมินคุณภาพผู้เรียน (NT) ชั้นประถมศึกษาปีที่ 3 ปีการศึกษา 2566 สำหรับโรงเรียนตามโครงการพระราชดำริสมเด็จพระกนิษฐาธิราชเจ้า กรมสมเด็จพระเทพรัตนราชสุดาฯ สยามบรมราชกุมารีและโรงเรียนทั่วไป จำนวนเงิน 18,640.-บาท  (หนึ่งหมื่นแปดพันหกร้อยสี่สิบบาทถ้วน) ให้กลุ่มนิเทศ</v>
          </cell>
          <cell r="C65" t="str">
            <v>ศธ 04002/ว2439 ลว. 17 มค 67 โอนครั้งที่ 139</v>
          </cell>
          <cell r="F65">
            <v>37080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25680</v>
          </cell>
          <cell r="L65">
            <v>0</v>
          </cell>
          <cell r="U65">
            <v>8810</v>
          </cell>
          <cell r="V65">
            <v>0</v>
          </cell>
        </row>
        <row r="66">
          <cell r="A66" t="str">
            <v>1.1.3</v>
          </cell>
          <cell r="B66" t="str">
            <v>ค่าใช้จ่ายในการสนับสนุนการขับเคลื่อนการยกระดับคุณภาพการเสริมสร้างสมรรถนะผู้เรียนตามแนวทางการประเมินนานาชาติ (PISA)</v>
          </cell>
          <cell r="C66" t="str">
            <v>ศธ 04002/ว3556  ลว. 15 สค 67 โอนครั้งที่ 324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N66">
            <v>20000</v>
          </cell>
          <cell r="Q66">
            <v>0</v>
          </cell>
          <cell r="R66">
            <v>0</v>
          </cell>
          <cell r="U66">
            <v>0</v>
          </cell>
          <cell r="V66">
            <v>0</v>
          </cell>
        </row>
        <row r="69">
          <cell r="A69">
            <v>1.4</v>
          </cell>
          <cell r="B69" t="str">
            <v>กิจกรรมการขับเคลื่อนการจัดการเรียนรู้วิทยาการคำนวณและการออกแบบเทคโนโลยี</v>
          </cell>
          <cell r="C69" t="str">
            <v>20004 67 00075 00000</v>
          </cell>
        </row>
        <row r="70">
          <cell r="B70" t="str">
            <v>งบรายจ่ายอื่น   6711500</v>
          </cell>
        </row>
        <row r="71">
          <cell r="A71" t="str">
            <v>1.4.1</v>
          </cell>
          <cell r="B71" t="str">
            <v xml:space="preserve">ค่าใช้จ่ายในการนิเทศ กำกับ ติดตามการจัดการเรียนรู้วิทยาการคำนวณและการออกแบบเทคโนโลยี (CODING) </v>
          </cell>
          <cell r="C71" t="str">
            <v>ศธ 04002/ว2345 ลว.11 มิย 67 โอนครั้งที่ 118</v>
          </cell>
          <cell r="P71">
            <v>5000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</row>
        <row r="72"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A73">
            <v>1.5</v>
          </cell>
          <cell r="B73" t="str">
            <v>กิจกรรมการยกระดับสมรรถนะความฉลาดรู้ของผู้เรียนตามกรอบการประเมิน PISA 2025 สู่การเพิ่มขีดความสามารถการแข่งขันในศตวรรษที่ 21</v>
          </cell>
          <cell r="C73" t="str">
            <v>20004 66 00101 00000</v>
          </cell>
        </row>
        <row r="74">
          <cell r="B74" t="str">
            <v>งบรายจ่ายอื่น   6711500</v>
          </cell>
          <cell r="C74" t="str">
            <v>20004 31003100 5000007</v>
          </cell>
        </row>
        <row r="75">
          <cell r="A75" t="str">
            <v>1.4.1</v>
          </cell>
          <cell r="B75" t="str">
            <v xml:space="preserve">ค่าใช้จ่ายในการประชุมเชิงปฏิบัติการพัฒนาศักยภาพศึกษานิเทศก์พร้อมรับการประเมิน PISA 2025 ระหว่างวันที่ 1- 4 กันยายน  2566 ณ โรงแรมเอวาน่า เขตบางนา กรุงเทพมหานคร </v>
          </cell>
          <cell r="C75" t="str">
            <v>ศธ 04002/ว2988  ลว. 20 ก.ค. 66 โอนครั้งที่ 688 งบ 10800 บาท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A76" t="str">
            <v>1.4.2</v>
          </cell>
          <cell r="B76" t="str">
            <v xml:space="preserve">ค่าใช้จ่ายดำเนินงานโครงการยกระดับสมรรถนะความฉลาดรู้ของผู้เรียนตามกรอบการประเมิน PISA 2025 สู่การเพิ่มขีดความสามารถการแข่งขันในศตวรรษที่ 21 </v>
          </cell>
          <cell r="C76" t="str">
            <v xml:space="preserve">ศธ 04002/ว3528  ลว. 22 ส.ค. 66 โอนครั้งที่ 797 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</row>
        <row r="78">
          <cell r="A78">
            <v>1.6</v>
          </cell>
          <cell r="B78" t="str">
            <v>กิจกรรมการพัฒนาเด็กปฐมวัยอย่างมีคุณภาพ</v>
          </cell>
        </row>
        <row r="80">
          <cell r="B80" t="str">
            <v>งบรายจ่ายอื่น   6711500</v>
          </cell>
          <cell r="C80" t="str">
            <v>20004 31003170 5000011</v>
          </cell>
        </row>
        <row r="82">
          <cell r="A82" t="str">
            <v>1.6.1</v>
          </cell>
          <cell r="B82" t="str">
            <v xml:space="preserve">ค่าใช้จ่ายในการเดินทางเข้าร่วมการประชุมเชิงปฏิบัติการขับเคลื่อนการพัฒนาหลักสูตรและส่งเสริมการศึกษาปฐมวัย  ระหว่างวันที่ 29 มกราคม - 2 กุมภาพันธ์ 2567 ณ โรงแรมรอยัลริเวอร์ไซด์ กรุงเทพมหานคร </v>
          </cell>
          <cell r="C82" t="str">
            <v>ศธ 04002/ว244 ลว.17 มค 67 โอนครั้งที่ 138</v>
          </cell>
          <cell r="F82">
            <v>800</v>
          </cell>
          <cell r="G82">
            <v>0</v>
          </cell>
          <cell r="H82">
            <v>0</v>
          </cell>
          <cell r="J82">
            <v>0</v>
          </cell>
          <cell r="K82">
            <v>0</v>
          </cell>
          <cell r="L82">
            <v>800</v>
          </cell>
        </row>
        <row r="83">
          <cell r="A83" t="str">
            <v>1.6.2</v>
          </cell>
          <cell r="B83" t="str">
            <v xml:space="preserve">ค่าใช้จ่ายในการเดินทางเข้าร่วมประชุมเชิงปฏิบัติการบรรณาธิการกิจเอกสารประกอบการขับเคลื่อนการพัฒนาหลักสูตรและส่งเสริมการศึกษาปฐมวัย ครั้งที่ 1 ระหว่างวันที่ 12 – 15 มีนาคม 2567  ณ โรงแรมรอยัลริเวอร์ กรุงเทพมหานคร </v>
          </cell>
          <cell r="C83" t="str">
            <v>ศธ 04002/ว244 ลว.17 มค 67 โอนครั้งที่ 195</v>
          </cell>
          <cell r="F83">
            <v>800</v>
          </cell>
          <cell r="G83">
            <v>0</v>
          </cell>
          <cell r="H83">
            <v>0</v>
          </cell>
          <cell r="J83">
            <v>0</v>
          </cell>
          <cell r="K83">
            <v>0</v>
          </cell>
          <cell r="L83">
            <v>800</v>
          </cell>
        </row>
        <row r="85">
          <cell r="A85" t="str">
            <v>1.6.3</v>
          </cell>
          <cell r="B85" t="str">
            <v>ค่าใช้จ่ายในการเดินทางเข้าอบรมเชิงปฏิบัติการพัฒนาวิยากรแกนนำการพัฒนาการอ่าน เพื่อส่งเสริมความสามารถในการคิดที่เป็นพื้นฐานในการเรียนรู้สำหรับนักเรียนปฐมวัย ระหว่างวันที่ 11 – 14  มิถุนายน 2567 ณ โรงแรมรอยัล ริเวอร์ กรุงเทพหานคร  2. สพป. ดำเนินการ 15,000 บาท จัดสรรให้รร. 10 ร.ร.ๆละ 1,000 บาท จำนวเงิน 10,000 บาท</v>
          </cell>
          <cell r="C85" t="str">
            <v>ศธ 04002/ว2149 ลว.31 พ.ค.67โอนครั้งที่ 75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P85">
            <v>26600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13690</v>
          </cell>
          <cell r="V85">
            <v>800</v>
          </cell>
        </row>
        <row r="87">
          <cell r="A87">
            <v>1.7</v>
          </cell>
          <cell r="B87" t="str">
            <v>กิจกรรมการพัฒนามาตรฐานระบบการประเมินมาตรฐานและการประกันคุณภาพการศึกษา</v>
          </cell>
          <cell r="C87" t="str">
            <v>20004 67 86181 00000</v>
          </cell>
        </row>
        <row r="88">
          <cell r="B88" t="str">
            <v>งบรายจ่ายอื่น   6711500</v>
          </cell>
          <cell r="C88" t="str">
            <v>20004 31003170 5000012</v>
          </cell>
        </row>
        <row r="89">
          <cell r="A89" t="str">
            <v>1.6.1</v>
          </cell>
          <cell r="B89" t="str">
            <v xml:space="preserve">ค่าใช้จ่ายในการเดินทางเข้าร่วมประชุมสัมมนาเชิงปฏิบัติการเพื่อเสริมสร้างศักยภาพด้านการประกันคุณภาพการศึกษาขั้นพื้นฐาน ให้กับศึกษานิเทศก์และสถานศึกษาสังกัดสพฐ. ด้วยรูปแบบผสมผสาน (online และ face to face) รุ่นที่ 1  ระหว่างวันที่ 18 - 24 ธันวาคม 2565 ณ โรงแรมเอวาน่า กรุงเทพมหานคร </v>
          </cell>
          <cell r="C89" t="str">
            <v>ศธ 04002/ว5470 ลว.1 ธ.ค.65 โอนครั้งที่ 102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</row>
        <row r="93">
          <cell r="B93" t="str">
            <v xml:space="preserve">กิจกรรมพัฒนาการจัดการเรียนการสอนภาษาอังกฤษ </v>
          </cell>
        </row>
        <row r="97">
          <cell r="B97" t="str">
            <v>งบดำเนินงาน   67112xx</v>
          </cell>
        </row>
        <row r="99">
          <cell r="A99">
            <v>2.2999999999999998</v>
          </cell>
          <cell r="B99" t="str">
            <v xml:space="preserve">กิจกรรมพัฒนาศูนย์ HCEC </v>
          </cell>
          <cell r="C99" t="str">
            <v>20004 67 00103 00000</v>
          </cell>
        </row>
        <row r="100">
          <cell r="B100" t="str">
            <v>งบดำเนินงาน   67112xx</v>
          </cell>
          <cell r="C100" t="str">
            <v>20004 31004500 2000000</v>
          </cell>
        </row>
        <row r="101">
          <cell r="A101" t="str">
            <v>2.3.1</v>
          </cell>
          <cell r="B101" t="str">
            <v>ค่าใช้จ่ายในการเดินทางเข้าร่วมประชุมเชิงปฏิบัติการขับเคลื่อนการพัฒนาภาษาอังกฤษสู่ความเป็นเลิศ ระหว่างวันที่ 3 – 5 เมษายน 2567 ณ โรงแรมริเวอร์ไซด์ กรุงเทพมหานคร</v>
          </cell>
          <cell r="C101" t="str">
            <v>ศธ 04002/ว2163 ลว. 4 มิย 67 โอนครั้งที่ 87</v>
          </cell>
          <cell r="P101">
            <v>1800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800</v>
          </cell>
          <cell r="V101">
            <v>0</v>
          </cell>
        </row>
        <row r="103">
          <cell r="A103">
            <v>2.4</v>
          </cell>
          <cell r="B103" t="str">
            <v xml:space="preserve">กิจกรรมพัฒนาครูเพื่อการจัดการเรียนรู้สู่ฐานสมรรถนะ  </v>
          </cell>
          <cell r="C103" t="str">
            <v>20004 67 00104 00000</v>
          </cell>
        </row>
        <row r="104">
          <cell r="B104" t="str">
            <v>งบดำเนินงาน   67112xx</v>
          </cell>
          <cell r="C104" t="str">
            <v>20004 31004500 2000000</v>
          </cell>
        </row>
        <row r="105">
          <cell r="A105" t="str">
            <v>2.4.1</v>
          </cell>
          <cell r="B105" t="str">
            <v xml:space="preserve">ค่าใช้จ่ายในการเดินทางเข้าร่วมโครงการพัฒนาศึกษานิเทศก์ ประจำปีงบประมาณ 2567 ระยะระหว่างการพัฒนา (On-site Training ระหว่างวันที่ 12 – 16 พฤษภาคม 2567      ณ โรงแรมอิงธาร รีสอร์ท จังหวัดนครนายก </v>
          </cell>
          <cell r="C105" t="str">
            <v>ศธ 04002/ว2072 ลว. 27 พค 67 โอนครั้งที่ 59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P105">
            <v>10000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X105">
            <v>0</v>
          </cell>
          <cell r="Y105">
            <v>0</v>
          </cell>
        </row>
        <row r="109">
          <cell r="A109">
            <v>3</v>
          </cell>
          <cell r="B109" t="str">
            <v>โครงการขับเคลื่อนการพัฒนาการศึกษาที่ยั่งยืน</v>
          </cell>
        </row>
        <row r="110">
          <cell r="C110" t="str">
            <v xml:space="preserve">20004 31006100 </v>
          </cell>
        </row>
        <row r="117">
          <cell r="A117">
            <v>3.1</v>
          </cell>
          <cell r="B117" t="str">
            <v xml:space="preserve">กิจกรรมสานความร่วมมือภาคีเครือข่ายด้านการจัดการศึกษา </v>
          </cell>
          <cell r="C117" t="str">
            <v>20004 67 00078 00000</v>
          </cell>
        </row>
        <row r="118">
          <cell r="A118">
            <v>1</v>
          </cell>
          <cell r="B118" t="str">
            <v>งบรายจ่ายอื่น   6711500</v>
          </cell>
          <cell r="C118" t="str">
            <v>20004 31006170 5000004</v>
          </cell>
        </row>
        <row r="120">
          <cell r="A120" t="str">
            <v>3.1.1.1</v>
          </cell>
          <cell r="B120" t="str">
            <v xml:space="preserve">ค่าใช้จ่ายในการเดินทางเข้าร่วมการอบรมเชิงปฏิบัติการส่งเสริมและพัฒนาการจัดการเรียนรู้เพื่อสิ่งแวดล้อมที่ยั่งยืน ตามหลักเศรษฐกิจหมุนเวียน รุ่นที่ 1 ระหว่างวันที่ 24 – 28 เมษายน 2566 ณ โรงแรมเดอะ ลอฟท์ รีสอร์ท กรุงเทพมหานคร </v>
          </cell>
          <cell r="C120" t="str">
            <v>ศธ 04002/ว1915 ลว.  11 พค 66 โอนครั้งที่ 515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</row>
        <row r="121">
          <cell r="A121" t="str">
            <v>3.1.1</v>
          </cell>
          <cell r="B121" t="str">
            <v>ค่าใช้จ่ายในการเดินทางเข้าร่วมพิธีมอบเกียรติบัตรให้กับครูผู้เป็นบุคคลที่มีความกล้าหาญ ปกป้องนักเรียนให้พ้นจากอันตราย 29 พย 66 ณ อาคารราชวัลลภ ห้องประชุมจันทรเกษม ชั้น 1</v>
          </cell>
          <cell r="C121" t="str">
            <v xml:space="preserve">ศธ 04002/ว5680 ลว.  27 ธค  66 โอนครั้งที่ 110 </v>
          </cell>
          <cell r="F121">
            <v>810</v>
          </cell>
          <cell r="Q121">
            <v>0</v>
          </cell>
          <cell r="R121">
            <v>0</v>
          </cell>
          <cell r="U121">
            <v>0</v>
          </cell>
          <cell r="V121">
            <v>0</v>
          </cell>
        </row>
        <row r="122">
          <cell r="A122" t="str">
            <v>3.1.2</v>
          </cell>
          <cell r="B122" t="str">
            <v xml:space="preserve">ค่าใช้จ่ายในการจัดอบรมหลักสูตรผู้นำด้านเทคโนโลยี  เพื่อการศึกษา (ICT Talent) ภาครัฐ รุ่นที่ 5 ระหว่างวันที่ 30 – 31 สิงหาคม 2567  ณ สถานีโทรทัศน์การศึกษาขั้นพื้นฐาน OBEC Channel อาคาร สพฐ. 1 </v>
          </cell>
          <cell r="C122" t="str">
            <v>ศธ 04002/ว3488 ลว.  9 สค 67 โอนครั้งที่ 297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P122">
            <v>15000</v>
          </cell>
          <cell r="Q122">
            <v>0</v>
          </cell>
          <cell r="R122">
            <v>0</v>
          </cell>
          <cell r="U122">
            <v>14280</v>
          </cell>
          <cell r="V122">
            <v>0</v>
          </cell>
        </row>
        <row r="123">
          <cell r="A123">
            <v>3.2</v>
          </cell>
          <cell r="B123" t="str">
            <v>กิจกรรมขับเคลื่อนนโยบายการแก้ปัญหาเด็กที่อยู่นอกระบบการศึกษาและเด็กออกกลางคันให้เข้าสู่ระบบการศึกษา</v>
          </cell>
          <cell r="C123" t="str">
            <v>20004 67 00085 00000</v>
          </cell>
        </row>
        <row r="124">
          <cell r="A124" t="str">
            <v>3.2.1</v>
          </cell>
          <cell r="C124" t="str">
            <v>20004 31006100 5000010</v>
          </cell>
        </row>
        <row r="125">
          <cell r="A125" t="str">
            <v>3.2.1.1</v>
          </cell>
          <cell r="B125" t="str">
            <v>เพื่อเป็นค่าใช้จ่ายในการ ดำเนินงานโครงการการป้องกันและลดปัญหาการออกกลางคันของผู้เรียนระดับการศึกษาขั้นพื้นฐาน (โครงการพาน้องกลับมาเรียน)</v>
          </cell>
          <cell r="C125" t="str">
            <v>ศธ 04002/ว2982 ลว.  11 กค 67 โอนครั้งที่ 206</v>
          </cell>
          <cell r="I125">
            <v>0</v>
          </cell>
          <cell r="J125">
            <v>0</v>
          </cell>
          <cell r="N125">
            <v>12000</v>
          </cell>
          <cell r="Q125">
            <v>0</v>
          </cell>
          <cell r="R125">
            <v>0</v>
          </cell>
          <cell r="U125">
            <v>0</v>
          </cell>
          <cell r="V125">
            <v>0</v>
          </cell>
        </row>
        <row r="130">
          <cell r="A130">
            <v>3.3</v>
          </cell>
          <cell r="B130" t="str">
            <v>กิจกรรมการยกระดับคุณภาพด้านวิทยาศาสตร์ศึกษาเพื่อความเป็นเลิศ</v>
          </cell>
          <cell r="C130" t="str">
            <v>20004 66 00093 00000</v>
          </cell>
        </row>
        <row r="132">
          <cell r="B132" t="str">
            <v>งบรายจ่ายอื่น   6711500</v>
          </cell>
          <cell r="C132" t="str">
            <v>20004 31006170 5000009</v>
          </cell>
        </row>
        <row r="134">
          <cell r="A134" t="str">
            <v>3.3.1</v>
          </cell>
          <cell r="B134" t="str">
            <v xml:space="preserve">1.จัดสรรวัดเขียนเขต จำนวน 20,000.-บาท 1.1 ค่าขยายผลการพัฒนาศักยภาพครู โรงเรียนเครือข่ายโครงการวิทยาศาสตร์พลังสิบ 
ระดับประถมศึกษา ตามหลักสูตร ป. 5 ภาคเรียนที่ 1 จำนวนเงิน 10,000.-บาท 1.2  ค่าใช้จ่ายในการดำเนินงานของโรงเรียนศูนย์วิทยาศาสตร์พลังสิบ ระดับประถมศึกษา 
จำนวนเงิน 10,000.-บาท 2.จัดสรรให้กับโรงเรียนเครือข่ายโครงการวิทยาศาสตร์พลังสิบ ระดับประถมศึกษา จำนวนเงิน
40,000.-บาท  จำนวน 10 โรงเรียน  โรงเรียนละ 4,000.-บาท </v>
          </cell>
          <cell r="C134" t="str">
            <v xml:space="preserve">ศธ 04002/ว204 ลว.  15 มค 67 โอนครั้งที่ 136 </v>
          </cell>
          <cell r="F134">
            <v>60000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40000</v>
          </cell>
          <cell r="Q134">
            <v>0</v>
          </cell>
          <cell r="R134">
            <v>0</v>
          </cell>
          <cell r="U134">
            <v>0</v>
          </cell>
          <cell r="V134">
            <v>20000</v>
          </cell>
        </row>
        <row r="135">
          <cell r="A135" t="str">
            <v>3.3.2</v>
          </cell>
          <cell r="B135" t="str">
            <v>ค่าใช้จ่ายในการเดินทางเข้าร่วมการอบรมพัฒนาศักยภาพครูโรงเรียนศูนย์โครงการวิทยาศาสตร์พลังสิบ ระดับประถมศึกษา หลักสูตรประถมศึกษาปีที่ 6 ระหว่างวันที่ 30 พค - 4 มิย 67 โรงแรมรอยัล ริเวอร์ กรุงเทพมหานคร</v>
          </cell>
          <cell r="C135" t="str">
            <v>ศธ 04002/ว1994 ลว.  23 พค 67  โอนครั้งที่ 43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Q135">
            <v>0</v>
          </cell>
          <cell r="R135">
            <v>0</v>
          </cell>
          <cell r="U135">
            <v>1200</v>
          </cell>
          <cell r="V135">
            <v>0</v>
          </cell>
          <cell r="AA135">
            <v>1200</v>
          </cell>
        </row>
        <row r="136">
          <cell r="B136" t="str">
            <v xml:space="preserve">1.จัดสรรวัดเขียนเขต จำนวน 10,000.-บาท 1.1 ค่าขยายผลการพัฒนาศักยภาพครู โรงเรียนเครือข่ายโครงการวิทยาศาสตร์พลังสิบ ระดับประถมศึกษา
ระดับประถมศึกษา ตามหลักสูตร ป. 6  จำนวนเงิน 10,000.-บาท 1.2  ค่าใช้จ่ายในการดำเนินงานของโรงเรียนศูนย์วิทยาศาสตร์พลังสิบ ระดับประถมศึกษา 
จำนวนเงิน 18,000.-บาท จัดสรรให้กับโรงเรียนเครือข่ายโครงการวิทยาศาสตร์พลังสิบ ระดับประถมศึกษา  จำนวน 10 โรงเรียน  โรงเรียนละ 1,800.-บาท </v>
          </cell>
          <cell r="C136" t="str">
            <v>ศธ 04002/ว2582 ลว.  25 มิย 67 โอนครั้งที่ 165</v>
          </cell>
          <cell r="G136">
            <v>0</v>
          </cell>
          <cell r="H136">
            <v>0</v>
          </cell>
          <cell r="K136">
            <v>0</v>
          </cell>
          <cell r="L136">
            <v>0</v>
          </cell>
          <cell r="Q136">
            <v>0</v>
          </cell>
          <cell r="R136">
            <v>0</v>
          </cell>
          <cell r="U136">
            <v>0</v>
          </cell>
          <cell r="V136">
            <v>18000</v>
          </cell>
          <cell r="AA136">
            <v>28000</v>
          </cell>
        </row>
        <row r="137">
          <cell r="A137" t="str">
            <v>3.3.3</v>
          </cell>
        </row>
        <row r="138">
          <cell r="A138" t="str">
            <v>3.3.4</v>
          </cell>
          <cell r="F138">
            <v>0</v>
          </cell>
        </row>
        <row r="139">
          <cell r="A139" t="str">
            <v>3.3.5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</row>
        <row r="140">
          <cell r="A140" t="str">
            <v>3.3.6</v>
          </cell>
          <cell r="B140" t="str">
            <v xml:space="preserve">ค่าใช้จ่ายในการดำเนินงานโครงการวิทยาศาสตร์พลังสิบระดับประถมศึกษา ดำเนินการเตรียมความพร้อมทางด้านบุคลากร สำหรับเข้ารับการพัฒนาศักยภาพด้านหลักสูตร ด้านการรับนักเรียน ด้านการเรียนรู้  วิทยาศาสตร์ คณิตศาสตร์ และเทคโนโลยีตามบทบาทของโรงเรียนเครือข่าย  จำนวน 10 ร.ร.ๆละ 3,000 บาท                 </v>
          </cell>
          <cell r="C140" t="str">
            <v>ศธ 04002/ว3389 ลว.  16 สค 66 โอนครั้งที่ 764 ยอด 75,000 บาท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</row>
        <row r="141">
          <cell r="A141">
            <v>3.4</v>
          </cell>
        </row>
        <row r="142">
          <cell r="C142" t="str">
            <v>20004 31006170 5000009</v>
          </cell>
        </row>
        <row r="143">
          <cell r="A143" t="str">
            <v>3.4.1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</row>
        <row r="144">
          <cell r="A144">
            <v>3.5</v>
          </cell>
          <cell r="B144" t="str">
            <v>กิจกรรมหลักบ้านวิทยาศาสตร์น้อยประเทศไทย ระดับประถมศึกษา</v>
          </cell>
          <cell r="C144" t="str">
            <v>20004 67 00108 00000</v>
          </cell>
        </row>
        <row r="146">
          <cell r="A146">
            <v>1</v>
          </cell>
          <cell r="B146" t="str">
            <v>งบรายจ่ายอื่น   6711500</v>
          </cell>
          <cell r="C146" t="str">
            <v>20004 31006170 5000012</v>
          </cell>
        </row>
        <row r="148">
          <cell r="A148" t="str">
            <v>3.5.1</v>
          </cell>
          <cell r="B148" t="str">
            <v xml:space="preserve">ค่าใช้จ่ายดำเนินงานโครงการบ้านนักวิทยาศาสตร์น้อย ประเทศไทย ระดับประถมศึกษา 1.ค่าใช้จ่ายในการนิเทศ ติดตาม และประเมินผล จำนวนเงิน 5,000.00 บาท 2. เพื่อประเมินขอรับตราพระราชทาน จำนวนเงิน 5,000.00 บาท                </v>
          </cell>
          <cell r="C148" t="str">
            <v xml:space="preserve">ศธ 04002/ว5680 ลว.  20 ธค  66 โอนครั้งที่ 100 </v>
          </cell>
          <cell r="F148">
            <v>10000</v>
          </cell>
          <cell r="Q148">
            <v>0</v>
          </cell>
          <cell r="R148">
            <v>0</v>
          </cell>
          <cell r="U148">
            <v>0</v>
          </cell>
          <cell r="V148">
            <v>0</v>
          </cell>
        </row>
        <row r="149">
          <cell r="A149" t="str">
            <v>3.5.2</v>
          </cell>
          <cell r="B149" t="str">
            <v xml:space="preserve">ค่าใช้จ่ายในการเดินทางของเข้าร่วมการอบรมเชิงปฏิบัติการขั้นเฉพาะทาง สำหรับผู้นำเครือข่ายท้องถิ่น (Local Network; LN) และวิทยากรเครือข่ายท้องถิ่น (Local Trainer; LT) โครงการบ้านนักวิทยาศาสตร์น้อยประเทศไทย ระดับปฐมวัยและระดับประถมศึกษา ปีงบประมาณ พ.ศ. 2567  ระหว่างวันที่ 17 – 30 มีนาคม 2567   ณ โรงแรมบางกอกพาเลส กรุงเทพมหานคร </v>
          </cell>
          <cell r="C149" t="str">
            <v>ศธ 04002/ว920 ลว.  4 มีนาคม 67 โอนครั้งที่ 202</v>
          </cell>
          <cell r="F149">
            <v>2000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Q149">
            <v>0</v>
          </cell>
          <cell r="R149">
            <v>0</v>
          </cell>
          <cell r="U149">
            <v>0</v>
          </cell>
          <cell r="V149">
            <v>1600</v>
          </cell>
        </row>
        <row r="150">
          <cell r="A150" t="str">
            <v>3.5.3</v>
          </cell>
          <cell r="B150" t="str">
            <v xml:space="preserve">ค่าใช้จ่ายในการขยายผลการฝึกอบรมเชิงปฏิบัติการขั้นเฉพาะทางในหัวข้อ Mathematics Number , Counting และ Arithmetic ระดับปฐมวัย จำนวนเงิน 10,000.-บาท ระดับประถมศึกษา จำนวนเงิน 10,000.-บาท </v>
          </cell>
          <cell r="C150" t="str">
            <v>ที่ ศธ 04002/ว2151/31 พค 67 ครั้งที่ 79</v>
          </cell>
          <cell r="I150">
            <v>0</v>
          </cell>
          <cell r="J150">
            <v>0</v>
          </cell>
          <cell r="P150">
            <v>20000</v>
          </cell>
          <cell r="Q150">
            <v>0</v>
          </cell>
          <cell r="R150">
            <v>0</v>
          </cell>
          <cell r="X150">
            <v>0</v>
          </cell>
          <cell r="Y150">
            <v>0</v>
          </cell>
        </row>
        <row r="151">
          <cell r="A151" t="str">
            <v>3.5.3</v>
          </cell>
          <cell r="B151" t="str">
            <v xml:space="preserve">ค่าใช้จ่ายในการฝึกอบรมเนื้อหาระดับประถมศึกษาปีที่ 1 ให้กับโรงเรียนในโครงการฯ และการประเมินเพื่อรับตราพระราชทานโครงการบ้านวิทยาศาสตร์น้อย ประเทศไทยระดับประถมศึกษา </v>
          </cell>
          <cell r="C151" t="str">
            <v xml:space="preserve">ศธ 04002/ว248 ลว.  27 มกราคม 66 โอนครั้งที่ 248 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</row>
        <row r="152">
          <cell r="A152" t="str">
            <v>3.5.4</v>
          </cell>
          <cell r="B152" t="str">
            <v xml:space="preserve">ค่าใช้จ่ายดำเนินงานโครงการบ้านวิทยาศาสตร์น้อยประเทศไทย ระดับประถมศึกษา กิจกรรมสร้างความตระหนักและความรู้ ทักษะเชื่อมโยงกับสังคม สิ่งแวดล้อม และเศรษฐกิจ เพื่อการพัฒนาที่ยังยืนตามแนวทางการศึกษาเพื่อการพัฒนาที่ยั่งยืน (ESD : Education for Sustainable Development) </v>
          </cell>
          <cell r="C152" t="str">
            <v>ที่ ศธ 04002/ว1282 ลว 29 มีค 66 โอนครั้งที่ 438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</row>
        <row r="153">
          <cell r="A153" t="str">
            <v>3.5.5</v>
          </cell>
          <cell r="B153" t="str">
            <v xml:space="preserve">ค่าใช้จ่ายในการขยายผลการฝึกอบรมเนื้อหา ระดับประถมศึกษาปีที่ 2 ให้กับโรงเรียนในโครงการบ้านนักวิทยาศาสตร์น้อยประเทศไทย ระดับประถมศึกษา </v>
          </cell>
          <cell r="C153" t="str">
            <v>ที่ ศธ 04002/ว1479 ลว 12 เมย 66 โอนครั้งที่ 472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</row>
        <row r="154">
          <cell r="A154" t="str">
            <v>3.5.6</v>
          </cell>
          <cell r="B154" t="str">
            <v xml:space="preserve">ค่าใช้จ่ายพิธีรับตราพระราชทน “บ้านนักวิทยาศาสตร์น้อย ประเทศไทย” ประจำปีการศึกษา 2565 ระหว่างวันที่ 8 – 23 กรกฎาคม 2566 ณ ห้องแสงเดือน แสงเทียน ชั้น 2 อาคารพิพิธภัณฑ์พระรามเก้า องค์การพิพิธภัณฑ์วิทยาศาสตร์แห่งชาติ ตำบลคลองห้า อำเภอคลองหลวง </v>
          </cell>
          <cell r="C154" t="str">
            <v>ที่ ศธ04002/ว 2955 ลว. 18 กค 66 ครั้งที่ 683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</row>
        <row r="155">
          <cell r="A155" t="str">
            <v>3.5.5</v>
          </cell>
          <cell r="B155" t="str">
            <v xml:space="preserve">ค่าใช้จ่ายในการดำเนินการจัดการเรียนรู้ตามแนวทางองโครงการบ้านนักวิทยาศาสตร์น้อยประเทศไทย ระดับประถมศึกษา โรงเรียนละ 3,000.-บาท  </v>
          </cell>
          <cell r="C155" t="str">
            <v>ที่ ศธ 04002/ว3310 ลว 15 สค 66 โอนครั้งที่ 748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</row>
        <row r="156">
          <cell r="A156" t="str">
            <v>3.5.6</v>
          </cell>
          <cell r="B156" t="str">
            <v>ค่าใช้จ่ายดำเนินงานโครงการบ้านนักวิทยาศาสตร์น้อย ประเทศไทย ระดับประถมศึกษา 1. ค่าใช้จ่ายในการดำเนินงานของโรงเรียนศูนย์วิทยาศาสตร์พลังสิบ ระดับประถมศึกษา  วัดเขียนเขต 10,000 บาท 2. ค่าใช้จ่าย   ในการดำเนินงานของโรงเรียนเครือข่ายโครงการวิทยาศาสตร์พลังสิบ ระดับประถมศึกษา ร.ร.ละ 3,000 บาท จำนวน 10 ร.ร.</v>
          </cell>
          <cell r="C156" t="str">
            <v>ศธ 04002/ว3389 ลว.  16 สค 66 โอนครั้งที่ 764 ยอด 75,000 บาท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</row>
        <row r="157">
          <cell r="A157">
            <v>3.6</v>
          </cell>
          <cell r="B157" t="str">
            <v>กิจกรรมยกระดับคุณภาพผู้เรียนด้านศักยภาพการเรียนรู้เชิงกระบวนการสู่ความทัดเทียมนานาชาติ</v>
          </cell>
          <cell r="C157" t="str">
            <v>20004 66 86177 00000</v>
          </cell>
        </row>
        <row r="165">
          <cell r="B165" t="str">
            <v>งบลงทุน 6711310</v>
          </cell>
          <cell r="C165" t="str">
            <v>20004 31006170 31100xx</v>
          </cell>
        </row>
        <row r="166">
          <cell r="B166" t="str">
            <v>ครุภัณฑ์สำนักงาน 120601</v>
          </cell>
          <cell r="C166" t="str">
            <v>โอนเปลี่ยนแปลงครั้งที่ 1/66 บท.กลุ่มนโยบายและแผน  ที่ ศธ 04087/1957 ลว. 28 กย 66</v>
          </cell>
        </row>
        <row r="167">
          <cell r="A167" t="str">
            <v>3.6.2.1</v>
          </cell>
          <cell r="B167" t="str">
            <v xml:space="preserve">เครื่องปรับอากาศแบบตั้งพื้นหรือแขวน (ระบบ INVERTER) ขนาด 20,000 บีทียู       </v>
          </cell>
          <cell r="C167" t="str">
            <v>20004 31006100 3110010</v>
          </cell>
        </row>
        <row r="168">
          <cell r="A168" t="str">
            <v>1)</v>
          </cell>
          <cell r="B168" t="str">
            <v>สพป.ปท.2</v>
          </cell>
          <cell r="C168" t="str">
            <v>20004 31006100 3110010</v>
          </cell>
          <cell r="F168">
            <v>0</v>
          </cell>
          <cell r="G168">
            <v>0</v>
          </cell>
        </row>
        <row r="169">
          <cell r="A169" t="str">
            <v>3.6.2.2</v>
          </cell>
          <cell r="B169" t="str">
            <v xml:space="preserve">เครื่องปรับอากาศแบบติดผนัง (ระบบ INVERTER) ขนาด 18,000 บีทียู       </v>
          </cell>
          <cell r="C169" t="str">
            <v>20005 31006100 3110011</v>
          </cell>
        </row>
        <row r="170">
          <cell r="A170" t="str">
            <v>2)</v>
          </cell>
          <cell r="B170" t="str">
            <v>สพป.ปท.2</v>
          </cell>
          <cell r="C170" t="str">
            <v>20005 31006100 3110011</v>
          </cell>
          <cell r="F170">
            <v>0</v>
          </cell>
          <cell r="G170">
            <v>0</v>
          </cell>
        </row>
        <row r="171">
          <cell r="A171" t="str">
            <v>3.6.2.3</v>
          </cell>
          <cell r="B171" t="str">
            <v xml:space="preserve">โพเดียม </v>
          </cell>
          <cell r="C171" t="str">
            <v>20008 31006100 3110014</v>
          </cell>
        </row>
        <row r="172">
          <cell r="A172" t="str">
            <v>3)</v>
          </cell>
          <cell r="B172" t="str">
            <v>สพป.ปท.2</v>
          </cell>
          <cell r="C172" t="str">
            <v>20008 31006100 3110014</v>
          </cell>
          <cell r="F172">
            <v>0</v>
          </cell>
          <cell r="G172">
            <v>0</v>
          </cell>
        </row>
        <row r="173">
          <cell r="B173" t="str">
            <v>ครุภัณฑ์โฆษณาและเผยแพร่ 120601</v>
          </cell>
          <cell r="C173" t="str">
            <v>โอนเปลี่ยนแปลงครั้งที่ 1/66 บท.กลุ่มนโยบายและแผน  ที่ ศธ 04087/1957 ลว. 28 กย 66</v>
          </cell>
        </row>
        <row r="174">
          <cell r="A174" t="str">
            <v>3.6.2.4</v>
          </cell>
          <cell r="B174" t="str">
            <v xml:space="preserve">โทรทัศน์สีแอล อี ดี (LED TV) แบบ Smart TV ระดับความละเอียดจอภาพ 3840 x 2160 พิกเซล ขนาด 75 นิ้ว </v>
          </cell>
          <cell r="C174" t="str">
            <v>20007 31006100 3110012</v>
          </cell>
        </row>
        <row r="175">
          <cell r="A175" t="str">
            <v>1)</v>
          </cell>
          <cell r="B175" t="str">
            <v>สพป.ปท.2</v>
          </cell>
          <cell r="F175">
            <v>0</v>
          </cell>
          <cell r="G175">
            <v>0</v>
          </cell>
        </row>
        <row r="176">
          <cell r="A176" t="str">
            <v>3.6.2.5</v>
          </cell>
          <cell r="B176" t="str">
            <v xml:space="preserve">ไมโครโฟนไร้สาย </v>
          </cell>
          <cell r="C176" t="str">
            <v>20008 31006100 3110013</v>
          </cell>
        </row>
        <row r="177">
          <cell r="A177" t="str">
            <v>2)</v>
          </cell>
          <cell r="B177" t="str">
            <v>สพป.ปท.2</v>
          </cell>
          <cell r="F177">
            <v>0</v>
          </cell>
        </row>
        <row r="178">
          <cell r="A178" t="str">
            <v>3.6.2.6</v>
          </cell>
          <cell r="B178" t="str">
            <v xml:space="preserve">เครื่องมัลติมีเดีย โปรเจคเตอร์ ระดับ XGA ขนาด 5000 ANSI Lumens  </v>
          </cell>
          <cell r="C178" t="str">
            <v>20009 31006100 3110015</v>
          </cell>
        </row>
        <row r="179">
          <cell r="A179" t="str">
            <v>3)</v>
          </cell>
          <cell r="B179" t="str">
            <v>สพป.ปท.2</v>
          </cell>
          <cell r="F179">
            <v>0</v>
          </cell>
        </row>
        <row r="180">
          <cell r="B180" t="str">
            <v xml:space="preserve"> งบรายจ่ายอื่น 6711500</v>
          </cell>
          <cell r="C180" t="str">
            <v>20004 31006170 5000021</v>
          </cell>
        </row>
        <row r="181">
          <cell r="A181" t="str">
            <v>3.6.1</v>
          </cell>
          <cell r="B181" t="str">
            <v xml:space="preserve">ค่าใช้จ่ายดำเนินงานโครงการการยกระดับคุณภาพผู้เรียนด้านศักยภาพการเรียนรู้เชิงกระบวนการสู่ความทัดเทียมนานาชาติ เพื่อเป็นค่าใช้จ่ายในการเดินทางเข้าร่วมประชุมปฏิบัติการจัดทำเกณฑ์และคู่มือการคัดเลือกสถานศึกษาและครูผู้สอนต้นแบบการจัดการเรียนรู้เชิงรุก (Active Learning) ระหว่างวันที่ 19 - 23 ธันวาคม 2565 ณ โรงแรมบียอนด์ สวีท   บางพลัด กรุงเทพมหานคร </v>
          </cell>
          <cell r="C181" t="str">
            <v>ศธ 04002/ว5834 ลว.26/12/2022 โอนครั้งที่ 158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</row>
        <row r="182">
          <cell r="A182">
            <v>3.7</v>
          </cell>
          <cell r="B182" t="str">
            <v>กิจกรรมการบริหารจัดการโรงเรียนขนาดเล็ก</v>
          </cell>
          <cell r="C182" t="str">
            <v>20004 66 5201 000000</v>
          </cell>
        </row>
        <row r="183">
          <cell r="B183" t="str">
            <v xml:space="preserve"> งบรายจ่ายอื่น 6711500</v>
          </cell>
          <cell r="C183" t="str">
            <v>20004 31006100 5000020</v>
          </cell>
        </row>
        <row r="184">
          <cell r="A184" t="str">
            <v>3.7.1</v>
          </cell>
          <cell r="B184" t="str">
            <v>บริหารจัดการสำนักงาน ค่าสาธารณูปโภค ค่าใช้จ่ายในการบริหารจัดการโรงเรียนในสังกัดตามภาระงาน</v>
          </cell>
          <cell r="C184" t="str">
            <v>โอนเปลี่ยนแปลงครั้งที่  บท.กลุ่มนโยบายและแผน  ที่ ศธ 04087/1957 ลว. 29 กย 66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</row>
        <row r="186">
          <cell r="A186">
            <v>3.1</v>
          </cell>
          <cell r="B186" t="str">
            <v xml:space="preserve">กิจกรรมการจัดการศึกษาเพื่อการมีงานทำ  </v>
          </cell>
          <cell r="C186" t="str">
            <v>20004 66 86178 00000</v>
          </cell>
        </row>
        <row r="187">
          <cell r="B187" t="str">
            <v xml:space="preserve"> งบรายจ่ายอื่น 6711500</v>
          </cell>
          <cell r="C187" t="str">
            <v>20004 31006170 50000xx</v>
          </cell>
        </row>
        <row r="191">
          <cell r="A191">
            <v>3.6</v>
          </cell>
          <cell r="B191" t="str">
            <v xml:space="preserve">กิจกรรมครูผู้ทรงคุณค่าแห่งแผ่นดิน </v>
          </cell>
          <cell r="C191" t="str">
            <v>20004 66 86190 00000</v>
          </cell>
        </row>
        <row r="193">
          <cell r="B193" t="str">
            <v xml:space="preserve"> งบรายจ่ายอื่น 6711500</v>
          </cell>
          <cell r="C193" t="str">
            <v>20004 31006170 5000023</v>
          </cell>
        </row>
        <row r="195">
          <cell r="A195" t="str">
            <v>3.6.1</v>
          </cell>
          <cell r="B195" t="str">
            <v>ค่าตอบแทนการจ้างอัตราจ้างครูผู้ทรงคุณค่าแห่งแผ่นดิน งวดที่ 1 ระยะเวลา 5 เดือน (พฤศจิกายน 2566 – มีนาคม 2567) 170,000 บาท</v>
          </cell>
          <cell r="C195" t="str">
            <v>ศธ 04002/ว5108 ลว.2/11/2023 โอนครั้งที่ 26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150166.66</v>
          </cell>
          <cell r="Q195">
            <v>0</v>
          </cell>
          <cell r="R195">
            <v>0</v>
          </cell>
          <cell r="U195">
            <v>0</v>
          </cell>
          <cell r="V195">
            <v>32300</v>
          </cell>
          <cell r="AA195">
            <v>246500</v>
          </cell>
        </row>
        <row r="196">
          <cell r="A196" t="str">
            <v>3.3.1.1</v>
          </cell>
          <cell r="B196" t="str">
            <v>ค่าตอบแทนการจ้างอัตราจ้างครูผู้ทรงคุณค่าแห่งแผ่นดิน งวดที่ 2 ระยะเวลา 4 เดือน 15 วัน (พฤษภาคม 2567 (15 วัน) – มิถุนายน 2567)  จำนวนเงิน 76,500.-บาท</v>
          </cell>
          <cell r="C196" t="str">
            <v>ศธ 04002/ว1954 ลว.21/5/2024 โอนครั้งที่ 39</v>
          </cell>
        </row>
        <row r="197">
          <cell r="A197" t="str">
            <v>3.3.1.2</v>
          </cell>
          <cell r="B197" t="str">
            <v>ค่าตอบแทนการจ้างอัตราจ้างครูผู้ทรงคุณค่าแห่งแผ่นดิน โอนกลับส่วนกลาง งวดที่ 1-2  23,500 บาท</v>
          </cell>
          <cell r="C197" t="str">
            <v>ศธ 04002/ว2665 ลว.5/7/2023 โอนครั้งที่ 636</v>
          </cell>
        </row>
        <row r="198">
          <cell r="A198" t="str">
            <v>3.3.1.3</v>
          </cell>
          <cell r="B198" t="str">
            <v>ค่าตอบแทนการจ้างอัตราจ้างครูผู้ทรงคุณค่าแห่งแผ่นดิน งวดที่ 3 ระยะเวลา 3 เดือน (กค  – กันยายน 2566) 102,000 บาท</v>
          </cell>
          <cell r="C198" t="str">
            <v>ศธ 04002/ว2666 ลว.5/7/2023 โอนครั้งที่ 640</v>
          </cell>
        </row>
        <row r="201">
          <cell r="A201">
            <v>3.7</v>
          </cell>
          <cell r="B201" t="str">
            <v>กิจกรรมจัดหาบุคลากรสนับสนุนการปฏิบัติงานให้ราชการ (คืนครูสำหรับเด็กพิการ)</v>
          </cell>
          <cell r="C201" t="str">
            <v>20004 66 00117 00111</v>
          </cell>
        </row>
        <row r="203">
          <cell r="B203" t="str">
            <v xml:space="preserve"> งบรายจ่ายอื่น 6711500</v>
          </cell>
          <cell r="C203" t="str">
            <v>20004 31006170 5000014</v>
          </cell>
        </row>
        <row r="205">
          <cell r="A205" t="str">
            <v>3.7.1</v>
          </cell>
          <cell r="B205" t="str">
            <v>พี่เลี้ยงเด็กพิการอัตราจ้างชั่วคราวรายเดือน จำนวน 18 อัตรา ครั้งที่ 1 ตุลาคม 66 -เมย 67) ค่าจ้าง1,134,000 บาท ประกันสังคม 56,700 บาท สมทบกองทุนประกันสังคม 216บาท/อัตรา 3,888 บาท</v>
          </cell>
          <cell r="C205" t="str">
            <v>ศธ 04002/ว4997 ลว 25 ตค 66 ครั้งที่ 9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1117045.1599999999</v>
          </cell>
          <cell r="Q205">
            <v>0</v>
          </cell>
          <cell r="R205">
            <v>0</v>
          </cell>
          <cell r="U205">
            <v>0</v>
          </cell>
          <cell r="V205">
            <v>585000</v>
          </cell>
          <cell r="AA205">
            <v>1843795.16</v>
          </cell>
        </row>
        <row r="206">
          <cell r="A206" t="str">
            <v>3.7.1.1</v>
          </cell>
          <cell r="B206" t="str">
            <v>พี่เลี้ยงเด็กพิการอัตราจ้างชั่วคราวรายเดือน จำนวน 15 อัตรา ครั้งที่ 2 (พค - สค 67) ค่าจ้าง 576,000 ค่าจ้าง  ประกัน 28,800 บาท</v>
          </cell>
        </row>
        <row r="208">
          <cell r="A208" t="str">
            <v>3.7.2</v>
          </cell>
          <cell r="B208" t="str">
            <v>ค่าพี่เลี้ยงเด็กพิการจ้างเหมาบริการ จำนวน 15 อัตรา ครั้งที่ 1  ตุลาคม 66- เมย 2567) อัตราละ 9,000 บาท  945,000</v>
          </cell>
          <cell r="C208" t="str">
            <v>ศธ 04002/ว4997 ลว 25 ตค 66 ครั้งที่ 9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773106.02</v>
          </cell>
          <cell r="Q208">
            <v>0</v>
          </cell>
          <cell r="R208">
            <v>0</v>
          </cell>
          <cell r="U208">
            <v>0</v>
          </cell>
          <cell r="V208">
            <v>594929.03</v>
          </cell>
          <cell r="AA208">
            <v>1694692.84</v>
          </cell>
        </row>
        <row r="209">
          <cell r="A209" t="str">
            <v>3.7.2.1</v>
          </cell>
          <cell r="B209" t="str">
            <v>พี่เลี้ยงเด็กพิการจ้างเหมาบริการจำนวน 18 อัตรา ครั้งที่ 2 (พค - สค 2567) อัตราละ 9,000 บาท 612,000 บาท ขาด  36,000 บาท</v>
          </cell>
          <cell r="C209" t="str">
            <v>ศธ 04002/ว1906 ลว 16 พค 67ครั้งที่ 26</v>
          </cell>
        </row>
        <row r="210">
          <cell r="A210" t="str">
            <v>3.7.2.2</v>
          </cell>
          <cell r="B210" t="str">
            <v>พี่เลี้ยงเด็กพิการจ้างเหมาบริการจำนวน 15 อัตรา ครั้งที่ 3   กย 2567  อัตราละ 9,000 บาท  162,000 บาท อนุมัติครั้งนี้ 182,100 บาท จ้างเหมา 137,692.84 จ้างชั่วคราว 44,407.16</v>
          </cell>
          <cell r="C210" t="str">
            <v>ศธ 04002/ว3222   ลว 30 กค 67 ครั้งที่ 262</v>
          </cell>
        </row>
        <row r="212">
          <cell r="A212">
            <v>3.8</v>
          </cell>
          <cell r="B212" t="str">
            <v>กิจกรรมจัดหาบุคลากรสนับสนุนการปฏิบัติงานให้ราชการ (คืนครูสำหรับผู้จบการศึกษาภาคบังคับ)</v>
          </cell>
          <cell r="C212" t="str">
            <v>20004 66 00117 00114</v>
          </cell>
        </row>
        <row r="223">
          <cell r="B223" t="str">
            <v xml:space="preserve"> งบรายจ่ายอื่น 6711500</v>
          </cell>
          <cell r="C223" t="str">
            <v>20004 31006170 5000017</v>
          </cell>
        </row>
        <row r="225">
          <cell r="A225" t="str">
            <v>3.8.1</v>
          </cell>
          <cell r="B225" t="str">
            <v>ค่าจ้างบุคลากรปฏิบัติงานในสำนักงานเขตพื้นที่การศึกษาที่ขาดแคลน  จำนวน 4 อัตรา (รายเดิม 2 รวมประกัน/ จ้างเหมาบริการ 2)  ครั้งที่ 1  (ต.ค.66 - มค 67 ) จำนวนเงิน 147,600.-บาท</v>
          </cell>
          <cell r="C225" t="str">
            <v>ศธ 04002/ว4855 ลว.17/ต.ค./2023 โอนครั้งที่ 1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176699.34</v>
          </cell>
          <cell r="L225">
            <v>0</v>
          </cell>
          <cell r="Q225">
            <v>0</v>
          </cell>
          <cell r="R225">
            <v>0</v>
          </cell>
          <cell r="U225">
            <v>109858.06</v>
          </cell>
          <cell r="V225">
            <v>0</v>
          </cell>
          <cell r="AA225">
            <v>369900</v>
          </cell>
        </row>
        <row r="226">
          <cell r="A226" t="str">
            <v>3.8.1.1</v>
          </cell>
          <cell r="B226" t="str">
            <v>ค่าจ้างบุคลากรปฏิบัติงานในสำนักงานเขตพื้นที่การศึกษาที่ขาดแคลน จำนวน 4 อัตรา   ครั้งที่ 2  (กพ - พค 67) จำนวนเงิน 111,600.-บาท</v>
          </cell>
          <cell r="C226" t="str">
            <v>ศธ 04002/ว507 ลว. 5 กพ 67 โอนครั้งที่ 166</v>
          </cell>
        </row>
        <row r="227">
          <cell r="A227" t="str">
            <v>3.8.1.2</v>
          </cell>
          <cell r="B227" t="str">
            <v>ค่าจ้างบุคลากรปฏิบัติงานในสำนักงานเขตพื้นที่การศึกษาที่ขาดแคลน จำนวน 4 อัตรา   ครั้งที่ 3  (มิย - สค 67) จำนวนเงิน 110,700.-บาท</v>
          </cell>
          <cell r="C227" t="str">
            <v>ศธ 04002/ว1830 ลว.9 พค 67 โอนครั้งที่ 9</v>
          </cell>
        </row>
        <row r="228">
          <cell r="A228" t="str">
            <v>3.8.1.3</v>
          </cell>
        </row>
        <row r="230">
          <cell r="A230" t="str">
            <v>3.8.2</v>
          </cell>
          <cell r="B230" t="str">
            <v>ค่าจ้างครูรายเดือนแก้ไขปัญหาสถานศึกษาขาดแคลนครูขั้นวิกฤต ค่าจ้าง 15,000บาท จำนวน 24 อัตรา ครั้งที่ 1(ต.ค.66 - มค 67)จำนวนเงิน 1,512,000.-บาท  รวมประกันสังคม</v>
          </cell>
          <cell r="C230" t="str">
            <v>ศธ 04002/ว4855 ลว.17/ต.ค./2023 โอนครั้งที่ 1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2475441.33</v>
          </cell>
          <cell r="Q230">
            <v>0</v>
          </cell>
          <cell r="R230">
            <v>0</v>
          </cell>
          <cell r="U230">
            <v>0</v>
          </cell>
          <cell r="V230">
            <v>1464144.68</v>
          </cell>
          <cell r="AA230">
            <v>4360350</v>
          </cell>
        </row>
        <row r="231">
          <cell r="A231" t="str">
            <v>3.8.2.1</v>
          </cell>
          <cell r="B231" t="str">
            <v xml:space="preserve">ค่าจ้างครูรายเดือนแก้ไขปัญหาสถานศึกษาขาดแคลนครูขั้นวิกฤต ค่าจ้าง 15,000บาทจำนวน 24 อัตรา (รายเดิม 22 จ้างเหมา 2)ครั้งที่ 2  (กพ - พค 67) จำนวนเงิน 1,410,000.-บาท </v>
          </cell>
          <cell r="C231" t="str">
            <v>ศธ 04002/ว507 ลว. 5 กพ 67 โอนครั้งที่ 166</v>
          </cell>
        </row>
        <row r="232">
          <cell r="B232" t="str">
            <v xml:space="preserve">ค่าจ้างครูรายเดือนแก้ไขปัญหาสถานศึกษาขาดแคลนครูขั้นวิกฤต ค่าจ้าง 15,000บาทจำนวน 24 อัตรา (รายเดิม 22 จ้างเหมา 2)ครั้งที่ 2  (มิย - สค 67) จำนวนเงิน 1,129,500.-บาท </v>
          </cell>
          <cell r="C232" t="str">
            <v>ศธ 04002/ว1830 ลว.9 พค 67 โอนครั้งที่ 9</v>
          </cell>
        </row>
        <row r="233">
          <cell r="B233" t="str">
            <v xml:space="preserve">ค่าจ้างครูรายเดือนแก้ไขปัญหาสถานศึกษาขาดแคลนครูขั้นวิกฤต ค่าจ้าง 15,000บาทจำนวน 24 อัตรา (รายเดิม 21 จ้างเหมา 3)ครั้งที่ 4  (กย 67) จำนวนเงิน 308,8850.-บาท </v>
          </cell>
          <cell r="C233" t="str">
            <v>ศธ 04002/ว3482 ลว.9 สค 67 โอนครั้งที่ 298</v>
          </cell>
        </row>
        <row r="235">
          <cell r="A235" t="str">
            <v>3.8.3</v>
          </cell>
          <cell r="B235" t="str">
            <v>ค่าจ้างนักการภารโรง ค่าจ้าง 9,000.-บาท จำนวน 17 อัตรา (รายเดิมรวมประกันสังคม 16 อัตรา/รายใหม่จ้างเหมา 1 อัตรา ครั้งที่ 1 (ต.ค.66 - มค 67) จำนวนเงิน 642,6000.-บาท</v>
          </cell>
          <cell r="C235" t="str">
            <v>ศธ 04002/ว4855 ลว.17/ต.ค./2023 โอนครั้งที่ 1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1058402.31</v>
          </cell>
          <cell r="Q235">
            <v>0</v>
          </cell>
          <cell r="R235">
            <v>0</v>
          </cell>
          <cell r="U235">
            <v>0</v>
          </cell>
          <cell r="V235">
            <v>637200</v>
          </cell>
          <cell r="AA235">
            <v>1882000</v>
          </cell>
        </row>
        <row r="236">
          <cell r="A236" t="str">
            <v>3.8.3.1</v>
          </cell>
          <cell r="B236" t="str">
            <v>ค่าจ้างนักการภารโรง ค่าจ้าง 9,000.-บาท จำนวน 17 อัตรา (เดิม 14 จ้างเหมา 3) ครั้งที่ 2  (กพ - พค 67) จำนวนเงิน 612,600.-บาท</v>
          </cell>
          <cell r="C236" t="str">
            <v>ศธ 04002/ว507 ลว. 5 กพ 67 โอนครั้งที่ 166</v>
          </cell>
        </row>
        <row r="237">
          <cell r="A237" t="str">
            <v>3.8.3.2</v>
          </cell>
          <cell r="B237" t="str">
            <v>ค่าจ้างนักการภารโรง ค่าจ้าง 9,000.-บาท จำนวน 17 อัตรา (เดิม 14 จ้างเหมา 3) ครั้งที่ 2  (มิย- สค 67) จำนวนเงิน 477,900.-บาท</v>
          </cell>
          <cell r="C237" t="str">
            <v>ศธ 04002/ว1830 ลว.9 พค 67 โอนครั้งที่ 9</v>
          </cell>
        </row>
        <row r="238">
          <cell r="A238" t="str">
            <v>3.8.3.3</v>
          </cell>
          <cell r="B238" t="str">
            <v>ค่าจ้างนักการภารโรง ค่าจ้าง 9,000.-บาท จำนวน 17 อัตรา (เดิม 14 จ้างเหมา 3) ครั้งที่ 2  (มิย- สค 67) จำนวนเงิน 148,900.-บาท</v>
          </cell>
          <cell r="C238" t="str">
            <v>ศธ 04002/ว3482 ลว.9 สค 67 โอนครั้งที่ 298</v>
          </cell>
        </row>
        <row r="240"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</row>
        <row r="241">
          <cell r="A241" t="str">
            <v>3.8.4</v>
          </cell>
          <cell r="B241" t="str">
            <v>ค่าจ้างบุคลากรวิทยาศาสตร์และคณิตศาสตร์ ครั้งที่ 1 ระยะเวลา 8 เดือน (ตค 2566-พค 2567)  378,720</v>
          </cell>
          <cell r="C241" t="str">
            <v>ศธ 04002/ว5152 ลว.7/พ.ย./2023 โอนครั้งที่ 37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305589.78000000003</v>
          </cell>
          <cell r="Q241">
            <v>0</v>
          </cell>
          <cell r="R241">
            <v>0</v>
          </cell>
          <cell r="U241">
            <v>0</v>
          </cell>
          <cell r="V241">
            <v>189000</v>
          </cell>
          <cell r="AA241">
            <v>568080</v>
          </cell>
        </row>
        <row r="242">
          <cell r="A242" t="str">
            <v>3.8.4.1</v>
          </cell>
          <cell r="B242" t="str">
            <v xml:space="preserve">ค่าจ้างบุคลากรวิทยาศาสตร์และคณิตศาสตร์ ครั้งที่ 1 ระยะเวลา ครั้งที่ 2  ระยะเวลา 4 เดือน (มิถุนายน 2567 - กันยายน 2567) จำนวนเงิน 189,360.-บาท </v>
          </cell>
          <cell r="C242" t="str">
            <v>ศธ 04002/ว1963 ลว. 23 พค 67 โอนครั้งที่ 45</v>
          </cell>
        </row>
        <row r="243">
          <cell r="A243" t="str">
            <v>3.4.5.1</v>
          </cell>
        </row>
        <row r="246">
          <cell r="A246">
            <v>3.9</v>
          </cell>
          <cell r="B246" t="str">
            <v>กิจกรรมจัดหาบุคลากรสนับสนุนการปฏิบัติงานให้ราชการ (กิจกรรมย่อยคืนครูให้นักเรียนสำหรับโรงเรียนปกติ)</v>
          </cell>
          <cell r="C246" t="str">
            <v>20004 66 00117 87195</v>
          </cell>
        </row>
        <row r="248">
          <cell r="A248">
            <v>1</v>
          </cell>
          <cell r="B248" t="str">
            <v xml:space="preserve"> งบรายจ่ายอื่น 6711500</v>
          </cell>
          <cell r="C248" t="str">
            <v>20004 31006170 5000024</v>
          </cell>
        </row>
        <row r="250">
          <cell r="A250" t="str">
            <v>3.9.1</v>
          </cell>
          <cell r="B250" t="str">
            <v xml:space="preserve">ค่าจ้างธุรการโรงเรียนรายเดิมจ้างต่อเนื่อง  อัตราละ 15,000.00 บาท จำนวน 32 อัตรา (รายเดิมมีประกันสังคม 29 อัตรา จ้างเหมาบริการ 3 อัตรา) ครั้งที่ 1  (ต.ค.66 - มค 67) จำนวนเงิน 2,007,000.-บาท </v>
          </cell>
          <cell r="C250" t="str">
            <v>ศธ 04002/ว4855 ลว.17/ต.ค./2023 โอนครั้งที่ 1</v>
          </cell>
          <cell r="F250">
            <v>3984000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3309411.3</v>
          </cell>
          <cell r="M250">
            <v>674588.7</v>
          </cell>
          <cell r="P250">
            <v>2584088.7000000002</v>
          </cell>
          <cell r="Q250">
            <v>0</v>
          </cell>
          <cell r="R250">
            <v>0</v>
          </cell>
          <cell r="U250">
            <v>0</v>
          </cell>
          <cell r="V250">
            <v>1949330.65</v>
          </cell>
        </row>
        <row r="251">
          <cell r="B251" t="str">
            <v xml:space="preserve">ค่าจ้างธุรการโรงเรียนรายเดิมจ้างต่อเนื่อง  ค่าจ้าง 15,000.00 บาท จำนวน 32 อัตรา (รายเดิม 26 จ้างเหมา 6)ครั้งที่ 2  (กพ - พค 67) จำนวนเงิน 1,977,000.-บาท </v>
          </cell>
          <cell r="C251" t="str">
            <v>ศธ 04002/ว507 ลว. 5 กพ 67 โอนครั้งที่ 166</v>
          </cell>
        </row>
        <row r="252">
          <cell r="A252" t="str">
            <v>3.9.1.2</v>
          </cell>
          <cell r="B252" t="str">
            <v xml:space="preserve">ค่าจ้างธุรการโรงเรียนรายเดิมจ้างต่อเนื่อง  ค่าจ้าง 15,000.00 บาท จำนวน 32 อัตรา(รายเดิม 26 จ้างเหมา 6)ครั้งที่ 3  (พค - สค 67) จำนวนเงิน 1,498,500.-บาท </v>
          </cell>
          <cell r="C252" t="str">
            <v>ศธ 04002/ว1830 ลว.9 พค 67 โอนครั้งที่ 9</v>
          </cell>
        </row>
        <row r="253">
          <cell r="A253" t="str">
            <v>3.9.1.3</v>
          </cell>
          <cell r="B253" t="str">
            <v xml:space="preserve">ค่าจ้างธุรการโรงเรียนรายเดิมจ้างต่อเนื่อง  ค่าจ้าง 15,000.00 บาท จำนวน 32 อัตราครั้งที่ 4  ( กย 67) จำนวนเงิน 411,000.-บาท </v>
          </cell>
          <cell r="C253" t="str">
            <v xml:space="preserve">ศธ 04002/ว3482 ลว.9 สค 67 โอนครั้งที่ 298 </v>
          </cell>
        </row>
        <row r="254">
          <cell r="A254" t="str">
            <v>3.9.2</v>
          </cell>
          <cell r="B254" t="str">
            <v>ค่าจ้างเหมาธุรการโรงเรียนรายเดิมจ้างต่อเนื่อง อัตราละ 9,000.-บาท  จำนวน 20 อัตรา ครั้งที่ 1  (ตค 66 -มค 67) จำนวนเงิน  720,000.-บาท</v>
          </cell>
          <cell r="C254" t="str">
            <v>ศธ 04002/ว4855 ลว.17/ต.ค./2023 โอนครั้งที่ 1</v>
          </cell>
          <cell r="F254">
            <v>1428700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1049225.81</v>
          </cell>
          <cell r="M254">
            <v>379474.19</v>
          </cell>
          <cell r="P254">
            <v>1076574.19</v>
          </cell>
          <cell r="Q254">
            <v>0</v>
          </cell>
          <cell r="R254">
            <v>0</v>
          </cell>
          <cell r="U254">
            <v>0</v>
          </cell>
          <cell r="V254">
            <v>708677.42</v>
          </cell>
        </row>
        <row r="255">
          <cell r="B255" t="str">
            <v>ค่าจ้างเหมาธุรการโรงเรียนรายเดิมจ้างต่อเนื่อง ค่าจ้าง 9,000.-บาท  จำนวน 20 อัตรา (กพ - พค 67) จำนวนเงิน  708,700.-บาท</v>
          </cell>
          <cell r="C255" t="str">
            <v>ศธ 04002/ว507 ลว. 5 กพ 67 โอนครั้งที่ 166</v>
          </cell>
        </row>
        <row r="256">
          <cell r="B256" t="str">
            <v>ค่าจ้างเหมาธุรการโรงเรียนรายเดิมจ้างต่อเนื่อง ค่าจ้าง 9,000.-บาท  จำนวน 20 อัตรา ครั้งที่ 3  (พค - สค 67) จำนวนเงิน  540,000.-บาท</v>
          </cell>
          <cell r="C256" t="str">
            <v>ศธ 04002/ว1830 ลว.9 พค 67 โอนครั้งที่ 9</v>
          </cell>
        </row>
        <row r="257">
          <cell r="B257" t="str">
            <v>ค่าจ้างเหมาธุรการโรงเรียนรายเดิมจ้างต่อเนื่อง ค่าจ้าง 9,000.-บาท  จำนวน 20 อัตรา ครั้งที่ 4  (กย 67) จำนวนเงิน  157,100.-บาท</v>
          </cell>
          <cell r="C257" t="str">
            <v xml:space="preserve">ศธ 04002/ว3482 ลว.9 สค 67 โอนครั้งที่ 298 </v>
          </cell>
        </row>
        <row r="258">
          <cell r="A258">
            <v>2</v>
          </cell>
          <cell r="B258" t="str">
            <v xml:space="preserve"> งบรายจ่ายอื่น 6611500</v>
          </cell>
          <cell r="C258" t="str">
            <v>20004 31006100 5000027</v>
          </cell>
        </row>
        <row r="259">
          <cell r="A259" t="str">
            <v>3.11.2.1</v>
          </cell>
          <cell r="B259" t="str">
            <v xml:space="preserve">ค่าใช้จ่ายในการดำเนินการออกข้อสอบ ตำแหน่งครูผู้ช่วย กรณีที่มีความจำเป็นหรือมีเหตุพิเศษ </v>
          </cell>
          <cell r="C259" t="str">
            <v>ศธ 04002/ว3430 ลว. 17 สค 66 โอนครั้งที่ 770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</row>
        <row r="260">
          <cell r="A260" t="str">
            <v>3.11.2.2</v>
          </cell>
          <cell r="B260" t="str">
            <v xml:space="preserve">ค่าใช้จ่ายในการบริหารจัดการเกี่ยวกับการคัดเลือกครูผู้ช่วย รองผู้อำนวยการสถานศึกษา และผู้อำนวยการสถานศึกษา   ปี พ.ศ. 2566               </v>
          </cell>
          <cell r="C260" t="str">
            <v>ศธ 04002/ว3449 ลว. 17 สค 66 โอนครั้งที่ 777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</row>
        <row r="262">
          <cell r="A262">
            <v>3.1</v>
          </cell>
          <cell r="B262" t="str">
            <v xml:space="preserve">กิจกรรมการยกระดับคุณภาพการเรียนรู้ภาษาไทย  </v>
          </cell>
          <cell r="C262" t="str">
            <v>20004 67 96778 00000</v>
          </cell>
        </row>
        <row r="263">
          <cell r="B263" t="str">
            <v xml:space="preserve"> งบรายจ่ายอื่น 6711500</v>
          </cell>
          <cell r="C263" t="str">
            <v>20004 31006100 5000029</v>
          </cell>
        </row>
        <row r="264">
          <cell r="A264" t="str">
            <v>3.10.1</v>
          </cell>
          <cell r="B264" t="str">
            <v xml:space="preserve">ค่าใช้จ่ายในการเดินทางเข้าร่วมประชุมอบรมเชิงปฏิบัติการพัฒนาองค์ความรู้เพื่อเสริมสร้างศักยภาพการจัดการเรียนการสอนด้านการอ่านและการเขียนภาษาไทยสำหรับครูสอนภาษาไทย ชั้นประถมศึกษาปีที่ 5-6 ระหว่างวันที่ 29 เมษายน - 2 พฤษภาคม 2567  ณ โรงแรมเอเชียแอร์พอร์ท จังหวัดปทุมธานี </v>
          </cell>
          <cell r="C264" t="str">
            <v>ศธ 04002/ว2546 ลว 24 มิย 67 โอนครั้งที่ 152</v>
          </cell>
          <cell r="P264">
            <v>2400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0</v>
          </cell>
          <cell r="V264">
            <v>1200</v>
          </cell>
        </row>
        <row r="272">
          <cell r="B272" t="str">
            <v>ค่าใช้จ่ายในการเดินทางสำหรับคณะทำงานและผู้เข้าร่วมการอบรมสัมมนาสภานักเรียน ระดับประเทศ ประจำปี 2566 "สภานักเรียน สพฐ. สานต่อแนวทางที่สร้างสรรค์เรียนรู้อย่างเท่าทัน มุ่งมันประชาธิปไตย"  ระหว่างวันที่ 9 – 14 มกราคม 2566 ณ โรงแรมเดอะพาลาสโซ กรุงเทพมหานคร</v>
          </cell>
          <cell r="C272" t="str">
            <v xml:space="preserve">ศธ 04002/ว2221 ลว. 5 มิย 2567 โอนครั้งที่ 86  </v>
          </cell>
          <cell r="P272">
            <v>600</v>
          </cell>
          <cell r="Q272">
            <v>0</v>
          </cell>
          <cell r="R272">
            <v>0</v>
          </cell>
          <cell r="S272">
            <v>0</v>
          </cell>
          <cell r="U272">
            <v>0</v>
          </cell>
          <cell r="V272">
            <v>0</v>
          </cell>
        </row>
        <row r="273">
          <cell r="B273" t="str">
            <v xml:space="preserve">เข้าร่วมประชุมเชิงปฏิบัติการโครงการลูกเสือดิจิทัล เพื่อการศึกษาขั้นพื้นฐาน  ระหว่างวันที่ 15 - 18 กรกฎาคม 2567 ณ โรงแรมเดอะพาลาสโซ กรุงเทพมหานคร </v>
          </cell>
          <cell r="C273" t="str">
            <v>ศธ 04002/ว2796 ลว.2 ก.ค. 2567 โอนครั้งที่ 175</v>
          </cell>
          <cell r="P273">
            <v>600</v>
          </cell>
          <cell r="Q273">
            <v>0</v>
          </cell>
          <cell r="R273">
            <v>0</v>
          </cell>
          <cell r="S273">
            <v>0</v>
          </cell>
          <cell r="U273">
            <v>0</v>
          </cell>
          <cell r="V273">
            <v>0</v>
          </cell>
        </row>
        <row r="274">
          <cell r="B274" t="str">
            <v>งบรายจ่ายอื่น 6711500</v>
          </cell>
          <cell r="C274" t="str">
            <v>20004 31006200 5000001</v>
          </cell>
        </row>
        <row r="275">
          <cell r="A275" t="str">
            <v>4.1.3</v>
          </cell>
          <cell r="B275" t="str">
            <v>ค่าใช้จ่ายดำเนินงานโครงการนักธุรกิจน้อยมีคุณธรรมนำสู่เศรษฐกิจสร้างสรรค์  รร ประชาธิปัตย์</v>
          </cell>
          <cell r="C275" t="str">
            <v>ศธ 04002/ว3577 ลว.15 ส.ค. 2567 โอนครั้งที่ 351</v>
          </cell>
          <cell r="P275">
            <v>6000</v>
          </cell>
          <cell r="Q275">
            <v>0</v>
          </cell>
          <cell r="R275">
            <v>0</v>
          </cell>
          <cell r="Z275">
            <v>0</v>
          </cell>
        </row>
        <row r="279">
          <cell r="A279" t="str">
            <v>4.2.1</v>
          </cell>
          <cell r="B279" t="str">
            <v xml:space="preserve">ค่าใช้จ่ายดำเนินงานโครงการโรงเรียนคุณธรรม สพฐ. เพื่อเป็นค่าใช้จ่ายในการเดินทางเข้าร่วมประชุมปฏิบัติการพัฒนาโรงเรียนในโครงการกองทุนพัฒนาเด็กและเยาวชนในถิ่นทุรกันดาร ตามพระราชดำริ สมเด็จพระกนิษฐาธิราชเจ้ากรมสมเด็จพระเทพรัตนราชสุดาฯ สยามบรมราชกุมารี ระหว่างวันที่ 11 - 13 ธันวาคม 2565 ณ โรงแรมเอเชียแอร์พอร์ต จังหวัดปทุมธานี       </v>
          </cell>
          <cell r="C279" t="str">
            <v>ศธ 04002/ว58 ลว. 9 มค 66 โอนครั้งที่ 176</v>
          </cell>
          <cell r="F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</row>
        <row r="280">
          <cell r="A280" t="str">
            <v>4.2.2</v>
          </cell>
          <cell r="B280" t="str">
            <v xml:space="preserve">ค่าใช้จ่ายในการเดินทางเข้าร่วมประชุมปฏิบัติการจัดทำแผนขับเคลื่อนโครงการโรงเรียนคุณธรรม สพฐ. สำหรับทีมเคลื่อนที่เร็ว (Rovig  Team : RT) ประจำปีงบประมาณ พ.ศ. 2566  ระหว่างวันที่ 14 - 16 กรกฎาคม  2566 ณ โรงแรมเอวาน่า กรุงเทพมหานคร </v>
          </cell>
          <cell r="C280" t="str">
            <v>ศธ 04002/ว3099 ลว. 3 สค 66 โอนครั้งที่ 719</v>
          </cell>
          <cell r="F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</row>
        <row r="284">
          <cell r="A284">
            <v>5</v>
          </cell>
          <cell r="B284" t="str">
            <v>โครงการโรงเรียนคุณภาพประจำตำบล</v>
          </cell>
          <cell r="C284" t="str">
            <v>20004 3100B600</v>
          </cell>
        </row>
        <row r="289">
          <cell r="A289">
            <v>5.0999999999999996</v>
          </cell>
          <cell r="B289" t="str">
            <v>กิจกรรมโรงเรียนคุณภาพประจำตำบล(1 ตำบล 1 โรงเรียนคุณภาพ)</v>
          </cell>
          <cell r="C289" t="str">
            <v>20004 67 00036 00000</v>
          </cell>
        </row>
        <row r="290">
          <cell r="A290" t="str">
            <v>5.1.1</v>
          </cell>
          <cell r="B290" t="str">
            <v>งบรายจ่ายอื่น   6711500</v>
          </cell>
          <cell r="C290" t="str">
            <v>20004 3100B600 5000001</v>
          </cell>
        </row>
        <row r="291">
          <cell r="A291" t="str">
            <v>5.1.1.1</v>
          </cell>
          <cell r="B291" t="str">
            <v>ค่าใช้จ่ายดำเนินโครงการโรงเรียนคุณภาพตามนโยบาย “1 อำเภอ 1 โรงเรียนคุณภาพ” ระหว่างวันที่ 29 – 31 มีนาคม 2567 ณ โรงแรมริเวอร์ไซด์ กรุงเทพมหานคร</v>
          </cell>
          <cell r="C291" t="str">
            <v>ศธ 04002/ว1964 ลว.23 พค 67 โอนครั้งที่ 42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Q291">
            <v>0</v>
          </cell>
          <cell r="R291">
            <v>0</v>
          </cell>
          <cell r="U291">
            <v>800</v>
          </cell>
          <cell r="V291">
            <v>0</v>
          </cell>
          <cell r="AA291">
            <v>1000</v>
          </cell>
        </row>
        <row r="292">
          <cell r="A292" t="str">
            <v>5.1.1.2</v>
          </cell>
          <cell r="B292" t="str">
            <v xml:space="preserve">ค่าใช้จ่ายในการบริหารโครงการโรงเรียนคุณภาพ ตามนโยบาย “1 อำเภอ 1 โรงเรียนคุณภาพ”  </v>
          </cell>
          <cell r="C292" t="str">
            <v>ศธ 04002/ว2152 ลว.31 พค โอนครั้งที่ 78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Q292">
            <v>0</v>
          </cell>
          <cell r="R292">
            <v>0</v>
          </cell>
          <cell r="U292">
            <v>0</v>
          </cell>
          <cell r="V292">
            <v>0</v>
          </cell>
          <cell r="AA292">
            <v>20000</v>
          </cell>
        </row>
        <row r="293">
          <cell r="A293" t="str">
            <v>5.1.1.3</v>
          </cell>
          <cell r="B293" t="str">
            <v>ค่าใช้จ่ายในการยกระดับคุณภาพการศึกษาในโรงเรียนคุณภาพ ตามนโยบาย “1 ตำบล  1 โรงเรียนคุณภาพ” 1. โรงเรียนวัดมูลจินดาราม จำนวนเงิน 22,000.00 บาท 2. โรงเรียนวัดลาดสนุ่น จำนวนเงิน 22,000.00 บาท 3. โรงเรียนชุมชนบึงบา จำนวนเงิน 22,000.00 บาท</v>
          </cell>
          <cell r="C293" t="str">
            <v>ศธ 04002/ว3401 ลว.6 ส.ค.2567 โอนครั้งที่ 289 กำหนดส่ง 31 สค 67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Q293">
            <v>0</v>
          </cell>
          <cell r="R293">
            <v>0</v>
          </cell>
          <cell r="U293">
            <v>0</v>
          </cell>
          <cell r="V293">
            <v>0</v>
          </cell>
          <cell r="AA293">
            <v>66000</v>
          </cell>
        </row>
        <row r="294">
          <cell r="B294" t="str">
            <v>งบลงทุน ค่าครุภัณฑ์   6711310</v>
          </cell>
        </row>
        <row r="295">
          <cell r="B295" t="str">
            <v>ครุภัณฑ์โฆษณาและเผยแพร่ 120604</v>
          </cell>
        </row>
        <row r="296">
          <cell r="B296" t="str">
            <v xml:space="preserve">เครื่องฉายภาพ3มิติ </v>
          </cell>
          <cell r="C296" t="str">
            <v>ศธ 04002/ว5206 ลว.9/12/2021 โอนครั้งที่ 89</v>
          </cell>
        </row>
        <row r="297">
          <cell r="B297" t="str">
            <v>โรงเรียนธัญญสิทธิศิลป์ 30 เครื่อง</v>
          </cell>
          <cell r="C297" t="str">
            <v>20004 3100610 3110xxx</v>
          </cell>
          <cell r="F297">
            <v>0</v>
          </cell>
          <cell r="H297">
            <v>0</v>
          </cell>
          <cell r="J297">
            <v>0</v>
          </cell>
          <cell r="L297">
            <v>0</v>
          </cell>
        </row>
        <row r="298">
          <cell r="B298" t="str">
            <v>เครื่องมัลติมิเดียโปรเจคเตอร์ระดับXGAขนาด5000ANSILumens</v>
          </cell>
          <cell r="C298" t="str">
            <v>ศธ 04002/ว5206 ลว.9/12/2021 โอนครั้งที่ 89</v>
          </cell>
        </row>
        <row r="299">
          <cell r="B299" t="str">
            <v xml:space="preserve"> โรงเรียนชุมชนบึงบา</v>
          </cell>
          <cell r="C299" t="str">
            <v>20004 3100610 3110xxx</v>
          </cell>
          <cell r="F299">
            <v>0</v>
          </cell>
          <cell r="G299">
            <v>0</v>
          </cell>
          <cell r="H299">
            <v>0</v>
          </cell>
          <cell r="J299">
            <v>0</v>
          </cell>
          <cell r="L299">
            <v>0</v>
          </cell>
        </row>
        <row r="300">
          <cell r="B300" t="str">
            <v>ครุภัณฑ์การศึกษา 120611</v>
          </cell>
        </row>
        <row r="301">
          <cell r="B301" t="str">
            <v>เครื่องเล่นสนามระดับก่อนประถมศึกษาแบบ4</v>
          </cell>
          <cell r="C301" t="str">
            <v>ศธ04002/ว1802 ลว.8 พค 67 โอนครั้งที่ 7</v>
          </cell>
        </row>
        <row r="303">
          <cell r="A303" t="str">
            <v>1)</v>
          </cell>
          <cell r="B303" t="str">
            <v>โรงเรียนธัญญสิทธิศิลป์</v>
          </cell>
          <cell r="C303" t="str">
            <v>200043100B6003111305</v>
          </cell>
          <cell r="J303">
            <v>0</v>
          </cell>
          <cell r="Q303">
            <v>0</v>
          </cell>
          <cell r="R303">
            <v>0</v>
          </cell>
          <cell r="U303">
            <v>0</v>
          </cell>
          <cell r="V303">
            <v>99000</v>
          </cell>
          <cell r="AA303">
            <v>100000</v>
          </cell>
        </row>
        <row r="305">
          <cell r="B305" t="str">
            <v>เครื่องเล่นสนามระดับก่อนประถมศึกษาแบบ2</v>
          </cell>
          <cell r="C305" t="str">
            <v>ศธ04002/ว1802 ลว.8 พค 67 โอนครั้งที่ 7</v>
          </cell>
        </row>
        <row r="306">
          <cell r="H306">
            <v>0</v>
          </cell>
          <cell r="J306">
            <v>0</v>
          </cell>
          <cell r="L306">
            <v>0</v>
          </cell>
          <cell r="AA306">
            <v>0</v>
          </cell>
        </row>
        <row r="307">
          <cell r="A307" t="str">
            <v>1)</v>
          </cell>
          <cell r="B307" t="str">
            <v>โรงเรียนวัดขุมแก้ว</v>
          </cell>
          <cell r="C307" t="str">
            <v>200043100B6003111306</v>
          </cell>
          <cell r="J307">
            <v>0</v>
          </cell>
          <cell r="Q307">
            <v>0</v>
          </cell>
          <cell r="R307">
            <v>0</v>
          </cell>
          <cell r="U307">
            <v>0</v>
          </cell>
          <cell r="V307">
            <v>79500</v>
          </cell>
          <cell r="AA307">
            <v>80000</v>
          </cell>
        </row>
        <row r="308">
          <cell r="B308" t="str">
            <v>ผูกพัน ครบ 26 กค 67</v>
          </cell>
        </row>
        <row r="309">
          <cell r="A309" t="str">
            <v>2)</v>
          </cell>
          <cell r="B309" t="str">
            <v>โรงเรียนวัดสุวรรณ</v>
          </cell>
          <cell r="C309" t="str">
            <v>200043100B6003111309</v>
          </cell>
          <cell r="Q309">
            <v>0</v>
          </cell>
          <cell r="R309">
            <v>0</v>
          </cell>
          <cell r="U309">
            <v>0</v>
          </cell>
          <cell r="V309">
            <v>79500</v>
          </cell>
          <cell r="AA309">
            <v>80000</v>
          </cell>
        </row>
        <row r="310">
          <cell r="B310" t="str">
            <v>ผูกพัน ครบ 16 กค 67</v>
          </cell>
        </row>
        <row r="311">
          <cell r="A311" t="str">
            <v>3)</v>
          </cell>
          <cell r="B311" t="str">
            <v>โรงเรียนชุมชนประชานิกรอํานวยเวทย์</v>
          </cell>
          <cell r="C311" t="str">
            <v>200043100B6003111310</v>
          </cell>
          <cell r="Q311">
            <v>0</v>
          </cell>
          <cell r="R311">
            <v>77000</v>
          </cell>
          <cell r="U311">
            <v>0</v>
          </cell>
          <cell r="V311">
            <v>0</v>
          </cell>
          <cell r="AA311">
            <v>77000</v>
          </cell>
        </row>
        <row r="312">
          <cell r="B312" t="str">
            <v>ผูกพัน ครบ 28 มิย 67</v>
          </cell>
        </row>
        <row r="313">
          <cell r="A313" t="str">
            <v>4)</v>
          </cell>
          <cell r="B313" t="str">
            <v>โรงเรียนวัดจุฬาจินดาราม</v>
          </cell>
          <cell r="C313" t="str">
            <v>200043100B6003111313</v>
          </cell>
          <cell r="Q313">
            <v>0</v>
          </cell>
          <cell r="R313">
            <v>77900</v>
          </cell>
          <cell r="U313">
            <v>0</v>
          </cell>
          <cell r="V313">
            <v>0</v>
          </cell>
          <cell r="AA313">
            <v>77900</v>
          </cell>
        </row>
        <row r="314">
          <cell r="B314" t="str">
            <v>ผูกพัน ครบ 16 กค 67</v>
          </cell>
        </row>
        <row r="315">
          <cell r="B315" t="str">
            <v>โต๊ะเก้าอี้นักเรียนระดับก่อนประถมศึกษา ชุดละ 1,400 บาท</v>
          </cell>
          <cell r="C315" t="str">
            <v>ศธ04002/ว1802 ลว.8 พค 67 โอนครั้งที่ 7</v>
          </cell>
        </row>
        <row r="317">
          <cell r="A317" t="str">
            <v>1)</v>
          </cell>
          <cell r="B317" t="str">
            <v>โรงเรียนวัดอัยยิการาม</v>
          </cell>
          <cell r="C317" t="str">
            <v>200043100B6003111308</v>
          </cell>
          <cell r="J317">
            <v>0</v>
          </cell>
          <cell r="Q317">
            <v>0</v>
          </cell>
          <cell r="R317">
            <v>0</v>
          </cell>
          <cell r="U317">
            <v>0</v>
          </cell>
          <cell r="V317">
            <v>141750</v>
          </cell>
          <cell r="AA317">
            <v>147000</v>
          </cell>
        </row>
        <row r="318">
          <cell r="B318" t="str">
            <v>ผูกพัน ครบ 19 มิย 67</v>
          </cell>
          <cell r="C318">
            <v>4100385714</v>
          </cell>
        </row>
        <row r="319">
          <cell r="A319" t="str">
            <v>2)</v>
          </cell>
          <cell r="B319" t="str">
            <v>โรงเรียนชุมชนประชานิกรอํานวยเวทย์</v>
          </cell>
          <cell r="C319" t="str">
            <v>200043100B6003111311</v>
          </cell>
          <cell r="J319">
            <v>0</v>
          </cell>
          <cell r="Q319">
            <v>0</v>
          </cell>
          <cell r="R319">
            <v>79800</v>
          </cell>
          <cell r="U319">
            <v>0</v>
          </cell>
          <cell r="V319">
            <v>0</v>
          </cell>
          <cell r="AA319">
            <v>79800</v>
          </cell>
        </row>
        <row r="320">
          <cell r="B320" t="str">
            <v>ผูกพัน ครบ 28 มิย 67</v>
          </cell>
          <cell r="C320">
            <v>4100398158</v>
          </cell>
        </row>
        <row r="321">
          <cell r="A321" t="str">
            <v>3)</v>
          </cell>
          <cell r="B321" t="str">
            <v>โรงเรียนนิกรราษฎร์บํารุงวิทย์</v>
          </cell>
          <cell r="C321" t="str">
            <v>200043100B6003111312</v>
          </cell>
          <cell r="Q321">
            <v>0</v>
          </cell>
          <cell r="R321">
            <v>0</v>
          </cell>
          <cell r="U321">
            <v>0</v>
          </cell>
          <cell r="V321">
            <v>18900</v>
          </cell>
          <cell r="AA321">
            <v>19600</v>
          </cell>
        </row>
        <row r="322">
          <cell r="B322" t="str">
            <v>ผูกพัน ครบ 28 มิย 67</v>
          </cell>
          <cell r="C322">
            <v>4100397984</v>
          </cell>
        </row>
        <row r="323">
          <cell r="B323" t="str">
            <v xml:space="preserve">โต๊ะเก้าอี้นักเรียนระดับประถมศึกษา ชุดละ 1,500 บาท </v>
          </cell>
          <cell r="C323" t="str">
            <v>ศธ04002/ว1802 ลว.8 พค 67 โอนครั้งที่ 7</v>
          </cell>
        </row>
        <row r="325">
          <cell r="A325" t="str">
            <v>1)</v>
          </cell>
          <cell r="B325" t="str">
            <v>โรงเรียนวัดขุมแก้ว</v>
          </cell>
          <cell r="C325" t="str">
            <v>200043100B6003111307</v>
          </cell>
          <cell r="J325">
            <v>0</v>
          </cell>
          <cell r="Q325">
            <v>0</v>
          </cell>
          <cell r="R325">
            <v>0</v>
          </cell>
          <cell r="U325">
            <v>0</v>
          </cell>
          <cell r="V325">
            <v>72500</v>
          </cell>
          <cell r="AA325">
            <v>75000</v>
          </cell>
        </row>
        <row r="326">
          <cell r="B326" t="str">
            <v>ผูกพัน ครบ 26 มิย 67</v>
          </cell>
        </row>
        <row r="327">
          <cell r="B327" t="str">
            <v xml:space="preserve">ครุภัณฑ์พัฒนาทักษะ ระดับก่อนประถมศึกษา แบบ 3 </v>
          </cell>
          <cell r="C327" t="str">
            <v>200043100B6003111311</v>
          </cell>
          <cell r="F327">
            <v>0</v>
          </cell>
          <cell r="H327">
            <v>0</v>
          </cell>
          <cell r="J327">
            <v>0</v>
          </cell>
          <cell r="L327">
            <v>0</v>
          </cell>
        </row>
        <row r="328">
          <cell r="A328" t="str">
            <v>1)</v>
          </cell>
          <cell r="B328" t="str">
            <v xml:space="preserve">โรงเรียนวัดคลองชัน </v>
          </cell>
          <cell r="C328" t="str">
            <v>20004310116003110798</v>
          </cell>
          <cell r="F328">
            <v>0</v>
          </cell>
          <cell r="H328">
            <v>0</v>
          </cell>
          <cell r="J328">
            <v>0</v>
          </cell>
          <cell r="L328">
            <v>0</v>
          </cell>
        </row>
        <row r="330">
          <cell r="B330" t="str">
            <v>กิจกรรมการก่อสร้าง ปรับปรุง ซ่อมแซมอาคารเรียนและสิ่งก่อสร้างประกอบสำหรับโรงเรียนคุณภาพประจำตำบล</v>
          </cell>
          <cell r="C330" t="str">
            <v>20004 66000 7700000</v>
          </cell>
        </row>
        <row r="332">
          <cell r="B332" t="str">
            <v>งบลงทุน  ค่าที่ดินและสิ่งก่อสร้าง 6711320</v>
          </cell>
        </row>
        <row r="333">
          <cell r="B333" t="str">
            <v>ปรับปรุงซ่อมแซมอาคารเรียนอาคารประกอบและสิ่งก่อสร้างอื่น 5 ร.ร.</v>
          </cell>
          <cell r="C333" t="str">
            <v>ศธ04002/ว1787 ลว.7 พค 67 โอนครั้งที่ 5</v>
          </cell>
        </row>
        <row r="336">
          <cell r="A336" t="str">
            <v>1)</v>
          </cell>
          <cell r="B336" t="str">
            <v>วัดโพสพผลเจริญ</v>
          </cell>
          <cell r="C336" t="str">
            <v>200043100B6003211499</v>
          </cell>
          <cell r="J336">
            <v>0</v>
          </cell>
          <cell r="Q336">
            <v>0</v>
          </cell>
          <cell r="R336">
            <v>0</v>
          </cell>
          <cell r="U336">
            <v>0</v>
          </cell>
          <cell r="V336">
            <v>238000</v>
          </cell>
          <cell r="AA336">
            <v>238000</v>
          </cell>
        </row>
        <row r="338">
          <cell r="A338" t="str">
            <v>2)</v>
          </cell>
          <cell r="B338" t="str">
            <v>วัดมงคลรัตน์</v>
          </cell>
          <cell r="C338" t="str">
            <v>200043100B6003211500</v>
          </cell>
          <cell r="J338">
            <v>0</v>
          </cell>
          <cell r="Q338">
            <v>0</v>
          </cell>
          <cell r="R338">
            <v>670000</v>
          </cell>
          <cell r="U338">
            <v>0</v>
          </cell>
          <cell r="V338">
            <v>0</v>
          </cell>
          <cell r="AA338">
            <v>976000</v>
          </cell>
        </row>
        <row r="341">
          <cell r="A341" t="str">
            <v>3)</v>
          </cell>
          <cell r="B341" t="str">
            <v>วัดสุวรรณ</v>
          </cell>
          <cell r="C341" t="str">
            <v>200043100B6003211501</v>
          </cell>
          <cell r="J341">
            <v>0</v>
          </cell>
          <cell r="Q341">
            <v>0</v>
          </cell>
          <cell r="R341">
            <v>670000</v>
          </cell>
          <cell r="U341">
            <v>0</v>
          </cell>
          <cell r="V341">
            <v>0</v>
          </cell>
          <cell r="AA341">
            <v>977900</v>
          </cell>
        </row>
        <row r="343">
          <cell r="A343" t="str">
            <v>4)</v>
          </cell>
          <cell r="B343" t="str">
            <v>วัดจตุพิธวราวาส</v>
          </cell>
          <cell r="C343" t="str">
            <v>200043100B6003211502</v>
          </cell>
          <cell r="J343">
            <v>0</v>
          </cell>
          <cell r="Q343">
            <v>0</v>
          </cell>
          <cell r="R343">
            <v>0</v>
          </cell>
          <cell r="U343">
            <v>0</v>
          </cell>
          <cell r="V343">
            <v>295000</v>
          </cell>
          <cell r="AA343">
            <v>295000</v>
          </cell>
        </row>
        <row r="344">
          <cell r="B344" t="str">
            <v>ผูกพัน ครบ 25 กค 67</v>
          </cell>
        </row>
        <row r="345">
          <cell r="A345" t="str">
            <v>5)</v>
          </cell>
          <cell r="B345" t="str">
            <v>วัดจุฬาจินดาราม</v>
          </cell>
          <cell r="C345" t="str">
            <v>200043100B6003211503</v>
          </cell>
          <cell r="J345">
            <v>0</v>
          </cell>
          <cell r="Q345">
            <v>0</v>
          </cell>
          <cell r="R345">
            <v>53300</v>
          </cell>
          <cell r="U345">
            <v>0</v>
          </cell>
          <cell r="V345">
            <v>0</v>
          </cell>
          <cell r="AA345">
            <v>53400</v>
          </cell>
        </row>
        <row r="346">
          <cell r="B346" t="str">
            <v>ผูกพัน ครบ 26 มิย 67</v>
          </cell>
        </row>
        <row r="347">
          <cell r="F347">
            <v>0</v>
          </cell>
          <cell r="H347">
            <v>0</v>
          </cell>
          <cell r="J347">
            <v>0</v>
          </cell>
          <cell r="L347">
            <v>0</v>
          </cell>
        </row>
        <row r="348">
          <cell r="F348">
            <v>0</v>
          </cell>
          <cell r="H348">
            <v>0</v>
          </cell>
          <cell r="J348">
            <v>0</v>
          </cell>
          <cell r="L348">
            <v>0</v>
          </cell>
        </row>
        <row r="350">
          <cell r="A350" t="str">
            <v>8)</v>
          </cell>
          <cell r="B350" t="str">
            <v>วัดศรีคัคณางค์</v>
          </cell>
          <cell r="C350" t="str">
            <v>20004310116003211922</v>
          </cell>
          <cell r="F350">
            <v>0</v>
          </cell>
          <cell r="H350">
            <v>0</v>
          </cell>
          <cell r="J350">
            <v>0</v>
          </cell>
          <cell r="L350">
            <v>0</v>
          </cell>
        </row>
        <row r="352">
          <cell r="B352" t="str">
            <v xml:space="preserve">อาคารเรียนอนุบาล ขนาด 2 ห้องเรียน </v>
          </cell>
          <cell r="C352" t="str">
            <v>ศธ04002/ว1787 ลว.7 พค 67 โอนครั้งที่ 5</v>
          </cell>
        </row>
        <row r="353">
          <cell r="A353" t="str">
            <v>1)</v>
          </cell>
          <cell r="B353" t="str">
            <v>โรงเรียนนิกรราษฎร์บํารุงวิทย์</v>
          </cell>
          <cell r="C353" t="str">
            <v>200043100B6003211498</v>
          </cell>
          <cell r="Q353">
            <v>0</v>
          </cell>
          <cell r="R353">
            <v>2955000</v>
          </cell>
          <cell r="U353">
            <v>0</v>
          </cell>
          <cell r="V353">
            <v>0</v>
          </cell>
          <cell r="AA353">
            <v>3008000</v>
          </cell>
        </row>
        <row r="359">
          <cell r="B359" t="str">
            <v>งวด6 384,150 บาท ครบ 29 ตค 67</v>
          </cell>
        </row>
        <row r="361">
          <cell r="B361" t="str">
            <v xml:space="preserve">อาคาร สพฐ. 4 (ห้องส้วม 4 ห้อง) </v>
          </cell>
          <cell r="C361" t="str">
            <v>ศธ 04002/ว5190 ลว.14/11/2022 โอนครั้งที่ 64</v>
          </cell>
        </row>
        <row r="362">
          <cell r="A362" t="str">
            <v>1)</v>
          </cell>
          <cell r="F362">
            <v>0</v>
          </cell>
          <cell r="H362">
            <v>0</v>
          </cell>
          <cell r="J362">
            <v>0</v>
          </cell>
          <cell r="L362">
            <v>0</v>
          </cell>
        </row>
        <row r="363">
          <cell r="A363" t="str">
            <v>5.2.4</v>
          </cell>
          <cell r="B363" t="str">
            <v>ปรับปรุงซ่อมแซมอาคารเรียนและสิ่งก่ออสร้างอื่นที่ชำรุด</v>
          </cell>
          <cell r="C363" t="str">
            <v>ศธ 04002/ว2729 ลว.7/7/2022 โอนครั้งที่ 648</v>
          </cell>
        </row>
        <row r="364">
          <cell r="A364" t="str">
            <v>1)</v>
          </cell>
          <cell r="B364" t="str">
            <v>วัดลาดสนุ่น</v>
          </cell>
          <cell r="C364" t="str">
            <v>2000431011600321ZZZZ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</row>
        <row r="366">
          <cell r="A366">
            <v>5.3</v>
          </cell>
          <cell r="B366" t="str">
            <v xml:space="preserve">กิจกรรมการยกระดับคุณภาพการศึกษา (โรงเรียนคุณภาพของชุมชนโรงเรียนมัธยมดีสี่มุมเมือง)     </v>
          </cell>
          <cell r="C366" t="str">
            <v>20004 67 00079 00000</v>
          </cell>
        </row>
        <row r="367">
          <cell r="B367" t="str">
            <v>งบลงทุน  ค่าครุภัณฑ์ 6711310</v>
          </cell>
        </row>
        <row r="368">
          <cell r="B368" t="str">
            <v>ครุภัณฑ์การศึกษา 120611</v>
          </cell>
        </row>
        <row r="369">
          <cell r="B369" t="str">
            <v xml:space="preserve">โต๊ะเก้าอี้นักเรียนระดับประถมศึกษา ชุดละ 1,500 บาท </v>
          </cell>
          <cell r="C369" t="str">
            <v>ศธ04002/ว1802 ลว.8 พค 67 โอนครั้งที่ 7</v>
          </cell>
        </row>
        <row r="370">
          <cell r="B370" t="str">
            <v xml:space="preserve">โรงเรียนชุมชนบึงบา </v>
          </cell>
          <cell r="C370" t="str">
            <v>200043100B6003113826</v>
          </cell>
          <cell r="Q370">
            <v>0</v>
          </cell>
          <cell r="R370">
            <v>0</v>
          </cell>
          <cell r="U370">
            <v>0</v>
          </cell>
          <cell r="V370">
            <v>174000</v>
          </cell>
          <cell r="AA370">
            <v>180000</v>
          </cell>
        </row>
        <row r="371">
          <cell r="B371" t="str">
            <v>ผูกพันครบ 19 มิย 67</v>
          </cell>
          <cell r="C371">
            <v>4100392644</v>
          </cell>
        </row>
        <row r="373">
          <cell r="B373" t="str">
            <v xml:space="preserve">ปรับปรุงซ่อมแซมอาคารเรียน อาคารประกอบและสิ่งก่อสร้างอื่น </v>
          </cell>
          <cell r="C373" t="str">
            <v>ศธ 04002/ว5190 ลว.14 พ.ย. 2565 โอนครั้งที่ 64</v>
          </cell>
        </row>
        <row r="374">
          <cell r="A374" t="str">
            <v>1)</v>
          </cell>
          <cell r="B374" t="str">
            <v xml:space="preserve">โรงเรียนชุมชนบึงบา </v>
          </cell>
          <cell r="C374" t="str">
            <v>20004310116003215607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</row>
        <row r="375">
          <cell r="A375" t="str">
            <v>5.3.2.1</v>
          </cell>
          <cell r="B375" t="str">
            <v>งบรายจ่ายอื่น   6711500</v>
          </cell>
          <cell r="C375" t="str">
            <v>20004 31011670 5000003</v>
          </cell>
        </row>
        <row r="377">
          <cell r="A377" t="str">
            <v>5.3.2.1.1</v>
          </cell>
          <cell r="B377" t="str">
            <v xml:space="preserve">ค่าใช้จ่ายในการบริหารจัดการสอบและการพิมพ์แบบทดสอบการประเมินความสามารถด้านการอ่านของผู้เรียน (RT) ชั้นประถมศึกษาปีที่ 1 และการประเมินคุณภาพผู้เรียน (NT) ชั้นประถมศึกษาปีที่ 3 ปีการศึกษา 2566 ของโรงเรียนคุณภาพตามนโยบาย “1 อำเภอ 1 โรงเรียนคุณภาพ” </v>
          </cell>
          <cell r="C377" t="str">
            <v xml:space="preserve">ศธ 04002/ว518 ลว.5 กพ 67 โอนครั้งที่ 167 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12820</v>
          </cell>
          <cell r="L377">
            <v>0</v>
          </cell>
          <cell r="AA377">
            <v>12820</v>
          </cell>
        </row>
        <row r="382">
          <cell r="A382" t="str">
            <v>1)</v>
          </cell>
        </row>
        <row r="387">
          <cell r="J387">
            <v>0</v>
          </cell>
        </row>
        <row r="388">
          <cell r="J388">
            <v>0</v>
          </cell>
        </row>
        <row r="389">
          <cell r="A389">
            <v>1</v>
          </cell>
          <cell r="B389" t="str">
            <v>โครงการสนับสนุนค่าใช้จ่ายในการจัดการศึกษาตั้งแต่ระดับอนุบาลจนจบการศึกษาขั้นพื้นฐาน</v>
          </cell>
          <cell r="C389" t="str">
            <v>20004 42002270</v>
          </cell>
          <cell r="J389">
            <v>0</v>
          </cell>
        </row>
        <row r="391">
          <cell r="A391">
            <v>1.1000000000000001</v>
          </cell>
          <cell r="B391" t="str">
            <v xml:space="preserve">กิจกรรมการสนับสนุนค่าใช้จ่ายในการจัดการศึกษาขั้นพื้นฐาน </v>
          </cell>
          <cell r="C391" t="str">
            <v>20004 66 51993 00000</v>
          </cell>
          <cell r="J391">
            <v>0</v>
          </cell>
        </row>
        <row r="393">
          <cell r="B393" t="str">
            <v xml:space="preserve"> งบเงินอุดหนุน 6711410</v>
          </cell>
          <cell r="C393" t="str">
            <v>20004 42002200</v>
          </cell>
          <cell r="J393">
            <v>0</v>
          </cell>
        </row>
        <row r="394">
          <cell r="A394" t="str">
            <v>1.1.1</v>
          </cell>
          <cell r="B394" t="str">
            <v xml:space="preserve">เงินอุดหนุนทั่วไป รายการค่าใช้จ่ายในการจัดการศึกษาขั้นพื้นฐาน </v>
          </cell>
          <cell r="C394">
            <v>0</v>
          </cell>
          <cell r="J394">
            <v>0</v>
          </cell>
        </row>
        <row r="395">
          <cell r="A395" t="str">
            <v>1.1.1.1</v>
          </cell>
          <cell r="B395" t="str">
            <v>เงินอุดหนุนทั่วไป รายการค่าใช้จ่ายในการจัดการศึกษาขั้นพื้นฐาน ภาคเรียนที่ 1/2567 70%  รหัสเจ้าของบัญชีย่อย 2000400000  จำนวน28,163,200‬.00 บาท</v>
          </cell>
          <cell r="C395" t="str">
            <v>ศธ 04002/ว1018 ลว.8/3/2024โอนครั้งที่ 209</v>
          </cell>
          <cell r="J395">
            <v>0</v>
          </cell>
        </row>
        <row r="397">
          <cell r="A397" t="str">
            <v>1)</v>
          </cell>
          <cell r="B397" t="str">
            <v>ค่าหนังสือเรียน รหัสบัญชีย่อย 0022001/10,931,200</v>
          </cell>
          <cell r="C397" t="str">
            <v>20004 42002270 4100040</v>
          </cell>
          <cell r="F397">
            <v>10931200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  <cell r="L397">
            <v>10931200</v>
          </cell>
          <cell r="P397">
            <v>2728059</v>
          </cell>
          <cell r="Q397">
            <v>0</v>
          </cell>
          <cell r="R397">
            <v>0</v>
          </cell>
          <cell r="U397">
            <v>0</v>
          </cell>
          <cell r="V397">
            <v>2728059</v>
          </cell>
        </row>
        <row r="399">
          <cell r="A399" t="str">
            <v>2)</v>
          </cell>
          <cell r="B399" t="str">
            <v>ค่าอุปกรณ์การเรียน รหัสบัญชีย่อย 0022002/3,421,000</v>
          </cell>
          <cell r="C399" t="str">
            <v>20004 42002270 4100117</v>
          </cell>
          <cell r="F399">
            <v>3421000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3421000</v>
          </cell>
          <cell r="P399">
            <v>0</v>
          </cell>
        </row>
        <row r="400">
          <cell r="A400" t="str">
            <v>3)</v>
          </cell>
          <cell r="B400" t="str">
            <v>ค่าเครื่องแบบนักเรียน รหัสบัญชีย่อย 0022003/6,461,500</v>
          </cell>
          <cell r="C400" t="str">
            <v>20004 42002270 4100194</v>
          </cell>
          <cell r="F400">
            <v>6461500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0</v>
          </cell>
          <cell r="L400">
            <v>6461500</v>
          </cell>
          <cell r="P400">
            <v>1612075</v>
          </cell>
          <cell r="Q400">
            <v>0</v>
          </cell>
          <cell r="R400">
            <v>0</v>
          </cell>
          <cell r="U400">
            <v>0</v>
          </cell>
          <cell r="V400">
            <v>1612075</v>
          </cell>
        </row>
        <row r="402">
          <cell r="A402" t="str">
            <v>4)</v>
          </cell>
          <cell r="B402" t="str">
            <v>ค่ากิจกรรมพัฒนาคุณภาพผู้เรียน รหัสบัญชีย่อย 0022004/2,636,400</v>
          </cell>
          <cell r="C402" t="str">
            <v>20005 42002270 4100271</v>
          </cell>
          <cell r="F402">
            <v>2636400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  <cell r="L402">
            <v>2636400</v>
          </cell>
          <cell r="P402">
            <v>3215427</v>
          </cell>
          <cell r="Q402">
            <v>0</v>
          </cell>
          <cell r="R402">
            <v>0</v>
          </cell>
          <cell r="U402">
            <v>0</v>
          </cell>
          <cell r="V402">
            <v>3215427</v>
          </cell>
        </row>
        <row r="404">
          <cell r="A404" t="str">
            <v>5)</v>
          </cell>
          <cell r="B404" t="str">
            <v>ค่าจัดการเรียนการสอน รหัสบัญชีย่อย 0022005/4,713,100</v>
          </cell>
          <cell r="C404" t="str">
            <v>20006 42002270 4100348</v>
          </cell>
          <cell r="F404">
            <v>4713100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  <cell r="L404">
            <v>4713100</v>
          </cell>
          <cell r="P404">
            <v>18834508</v>
          </cell>
          <cell r="Q404">
            <v>0</v>
          </cell>
          <cell r="R404">
            <v>0</v>
          </cell>
          <cell r="U404">
            <v>0</v>
          </cell>
          <cell r="V404">
            <v>18834508</v>
          </cell>
        </row>
        <row r="406">
          <cell r="A406" t="str">
            <v>1.1.1.2</v>
          </cell>
          <cell r="B406" t="str">
            <v>เงินอุดหนุนทั่วไป รายการค่าใช้จ่ายในการจัดการศึกษาขั้นพื้นฐาน ภาคเรียนที่ 2/2566 70%  รหัสเจ้าของบัญชีย่อย 2000400000     จำนวน 33,852,460‬.00 บาท</v>
          </cell>
          <cell r="C406" t="str">
            <v>ศธ 04002/ว4832 ลว.25/10/2022 โอนครั้งที่ 23</v>
          </cell>
        </row>
        <row r="407">
          <cell r="A407" t="str">
            <v>1)</v>
          </cell>
          <cell r="B407" t="str">
            <v>ค่าจัดการเรียนการสอน รหัสบัญชีย่อย 0022005/23,667,084</v>
          </cell>
          <cell r="C407" t="str">
            <v>20006 42002270 4100348</v>
          </cell>
          <cell r="F407">
            <v>23667084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0</v>
          </cell>
          <cell r="L407">
            <v>23667084</v>
          </cell>
        </row>
        <row r="408">
          <cell r="A408" t="str">
            <v>2)</v>
          </cell>
          <cell r="B408" t="str">
            <v>ค่าอุปกรณ์การเรียน รหัสบัญชีย่อย 0022002/4,301,870</v>
          </cell>
          <cell r="C408" t="str">
            <v>20004 42002270 4100117</v>
          </cell>
          <cell r="F408">
            <v>4301870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  <cell r="L408">
            <v>4301650</v>
          </cell>
        </row>
        <row r="410">
          <cell r="A410" t="str">
            <v>3)</v>
          </cell>
          <cell r="B410" t="str">
            <v>ค่ากิจกรรมพัฒนาคุณภาพผู้เรียน รหัสบัญชีย่อย 0022004/5,883,506</v>
          </cell>
          <cell r="C410" t="str">
            <v>20005 42002270 4100271</v>
          </cell>
          <cell r="F410">
            <v>5883506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5883506</v>
          </cell>
        </row>
        <row r="411">
          <cell r="A411" t="str">
            <v>1.1.1.3</v>
          </cell>
          <cell r="B411" t="str">
            <v xml:space="preserve">งบเงินอุดหนุน เงินอุดหนุนทั่วไป ค่าใช้จ่ายในการจัดการศึกษาขั้นพื้นฐาน ภาคเรียน      ที่ 2/2566 (30%) จำนวน 3 รายการ  จำนวนเงิน 13,680,740‬.00  บาท </v>
          </cell>
          <cell r="C411" t="str">
            <v xml:space="preserve">ศธ 04002/ว5681 ลว.20/12/2023 โอนครั้งที่ 99 จำนวน13,680,740‬.00บาท </v>
          </cell>
        </row>
        <row r="412">
          <cell r="A412" t="str">
            <v>1)</v>
          </cell>
          <cell r="B412" t="str">
            <v>ค่าอุปกรณ์การเรียน รหัสบัญชีย่อย 0022002/1745120</v>
          </cell>
          <cell r="C412" t="str">
            <v>20004 42002270 4100117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  <cell r="L412">
            <v>1738600</v>
          </cell>
          <cell r="U412">
            <v>0</v>
          </cell>
          <cell r="V412">
            <v>-16610</v>
          </cell>
          <cell r="AA412">
            <v>1738420</v>
          </cell>
        </row>
        <row r="413">
          <cell r="B413" t="str">
            <v>31 กค 67 โอนคืนส่วนกลาง ครั้ง 212 6700</v>
          </cell>
        </row>
        <row r="414">
          <cell r="A414" t="str">
            <v>2)</v>
          </cell>
          <cell r="B414" t="str">
            <v>ค่ากิจกรรมพัฒนาคุณภาพผู้เรียน รหัสบัญชีย่อย 0022004/2379548</v>
          </cell>
          <cell r="C414" t="str">
            <v>20005 42002270 4100271</v>
          </cell>
          <cell r="F414">
            <v>2379548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2379548</v>
          </cell>
        </row>
        <row r="415">
          <cell r="A415" t="str">
            <v>3)</v>
          </cell>
          <cell r="B415" t="str">
            <v>ค่าจัดการเรียนการสอน รหัสบัญชีย่อย 0022005/9556072</v>
          </cell>
          <cell r="C415" t="str">
            <v>20006 42002270 4100348</v>
          </cell>
          <cell r="F415">
            <v>9556072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  <cell r="L415">
            <v>9556072</v>
          </cell>
        </row>
        <row r="416">
          <cell r="A416" t="str">
            <v>1.1.1.4</v>
          </cell>
          <cell r="B416" t="str">
            <v>เงินอุดหนุนทั่วไป รายการค่าใช้จ่ายในการจัดการศึกษาขั้นพื้นฐาน ภาคเรียนที่ 1/2567 30%  รหัสเจ้าของบัญชีย่อย 2000400000     23,956,921.00 บาท</v>
          </cell>
          <cell r="C416" t="str">
            <v>ศธ 04002/ว3172 ลว.22 กค 67 โอนครั้งที่ 253 จำนวน 23,956,921.00  บาท</v>
          </cell>
        </row>
        <row r="417">
          <cell r="A417" t="str">
            <v>1)</v>
          </cell>
          <cell r="B417" t="str">
            <v>ค่าหนังสือเรียน 5,720,936 รหัสกิจกรรมย่อย 0022001</v>
          </cell>
          <cell r="C417" t="str">
            <v>20004 42002200 4100037</v>
          </cell>
          <cell r="U417">
            <v>0</v>
          </cell>
          <cell r="V417">
            <v>5720936</v>
          </cell>
          <cell r="AA417">
            <v>5720936</v>
          </cell>
        </row>
        <row r="418">
          <cell r="A418" t="str">
            <v>2)</v>
          </cell>
          <cell r="B418" t="str">
            <v>ค่าอุปกรณ์การเรียน รหัสบัญชีย่อย 0022002/2,632,890บาท</v>
          </cell>
          <cell r="C418" t="str">
            <v>20004 42002200 4100114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U418">
            <v>0</v>
          </cell>
          <cell r="V418">
            <v>2623365</v>
          </cell>
          <cell r="AA418">
            <v>2632890</v>
          </cell>
        </row>
        <row r="419">
          <cell r="A419" t="str">
            <v>3)</v>
          </cell>
          <cell r="B419" t="str">
            <v>ค่าเครื่องแบบนักเรียน รหัสบัญชีย่อย 0022003/3,360,875</v>
          </cell>
          <cell r="C419" t="str">
            <v>20004 42002200 4100191</v>
          </cell>
          <cell r="U419">
            <v>0</v>
          </cell>
          <cell r="V419">
            <v>3349975</v>
          </cell>
          <cell r="AA419">
            <v>3360875</v>
          </cell>
        </row>
        <row r="420">
          <cell r="A420" t="str">
            <v>4)</v>
          </cell>
          <cell r="B420" t="str">
            <v>ค่ากิจกรรมพัฒนาคุณภาพผู้เรียน รหัสบัญชีย่อย 0022004/2,436,510</v>
          </cell>
          <cell r="C420" t="str">
            <v>20005 42002200 4100268</v>
          </cell>
          <cell r="U420">
            <v>0</v>
          </cell>
          <cell r="V420">
            <v>2436510</v>
          </cell>
          <cell r="AA420">
            <v>2436510</v>
          </cell>
        </row>
        <row r="421">
          <cell r="A421" t="str">
            <v>5)</v>
          </cell>
          <cell r="B421" t="str">
            <v>ค่าจัดการเรียนการสอน รหัสบัญชีย่อย 0022005/9,805,710</v>
          </cell>
          <cell r="C421" t="str">
            <v>20006 42002200 4100345</v>
          </cell>
          <cell r="U421">
            <v>0</v>
          </cell>
          <cell r="V421">
            <v>9805710</v>
          </cell>
          <cell r="AA421">
            <v>9805710</v>
          </cell>
        </row>
        <row r="434">
          <cell r="A434" t="str">
            <v>1.1.2</v>
          </cell>
          <cell r="B434" t="str">
            <v>เงินอุดหนุนทั่วไป รายการค่าใช้จ่ายในการจัดการศึกษาขั้นพื้นฐาน สำหรับการจัดการศึกษาโดยครอบครัวและสถานประกอบการ  จำนวน 3 รายการ รหัสเจ้าของบัญชีย่อย 2000400000</v>
          </cell>
        </row>
        <row r="435">
          <cell r="C435" t="str">
            <v>ศธ 04002/ว55552 ลว.12/12/2022 โอนครั้งที่ 83</v>
          </cell>
        </row>
        <row r="436">
          <cell r="A436" t="str">
            <v>1)</v>
          </cell>
          <cell r="B436" t="str">
            <v>ค่าอุปกรณ์การเรียน รหัสบัญชีย่อย 0022002</v>
          </cell>
          <cell r="C436" t="str">
            <v>20004 42002270 4100117</v>
          </cell>
          <cell r="F436">
            <v>121020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>
            <v>0</v>
          </cell>
          <cell r="L436">
            <v>114750</v>
          </cell>
          <cell r="U436">
            <v>0</v>
          </cell>
          <cell r="V436">
            <v>-145</v>
          </cell>
        </row>
        <row r="438">
          <cell r="A438" t="str">
            <v>2)</v>
          </cell>
          <cell r="B438" t="str">
            <v>ค่ากิจกรรมพัฒนาคุณภาพผู้เรียน รหัสบัญชีย่อย 0022004</v>
          </cell>
          <cell r="C438" t="str">
            <v>20004 42002270 4100271</v>
          </cell>
          <cell r="F438">
            <v>227329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0</v>
          </cell>
          <cell r="L438">
            <v>215066</v>
          </cell>
          <cell r="U438">
            <v>0</v>
          </cell>
          <cell r="V438">
            <v>-232</v>
          </cell>
        </row>
        <row r="440">
          <cell r="A440" t="str">
            <v>3)</v>
          </cell>
          <cell r="B440" t="str">
            <v>ค่าจัดกิจกรรมการเรียนการสอน รหัสบัญชีย่อย 0022005</v>
          </cell>
          <cell r="C440" t="str">
            <v>20004 42002270 4100348</v>
          </cell>
          <cell r="F440">
            <v>2877577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  <cell r="L440">
            <v>2724058</v>
          </cell>
          <cell r="U440">
            <v>0</v>
          </cell>
          <cell r="V440">
            <v>-3884</v>
          </cell>
        </row>
        <row r="442">
          <cell r="A442" t="str">
            <v>1.1.2.2</v>
          </cell>
          <cell r="B442" t="str">
            <v xml:space="preserve">เงินอุดหนุนทั่วไป รายการค่าใช้จ่ายในการจัดการศึกษาขั้นพื้นฐาน ภาคเรียนที่ 1/2567  รหัสเจ้าของบัญชีย่อย 2000400000     ภาคเรียนที่ 1/2567 สำหรับการจัดการศึกษาขั้นพื้นฐานโดยครอบครัวและสถานประกอบการ  จำนวน  5 รายการ  จำนวนเงิน 4,875,143‬.00 บาท </v>
          </cell>
          <cell r="C442" t="str">
            <v>ศธ 04002/ว3530 ลว.14/08/2024 โอนครั้งที่ 320</v>
          </cell>
          <cell r="P442">
            <v>4875143</v>
          </cell>
          <cell r="Q442">
            <v>0</v>
          </cell>
          <cell r="R442">
            <v>0</v>
          </cell>
          <cell r="Z442">
            <v>4870357</v>
          </cell>
        </row>
        <row r="443">
          <cell r="A443" t="str">
            <v>1.1.2.2.1</v>
          </cell>
          <cell r="B443" t="str">
            <v>หนังสือเรียน รหัสบัญชีย่อย 0022001</v>
          </cell>
          <cell r="C443" t="str">
            <v>20004 42002200 4100037</v>
          </cell>
          <cell r="P443">
            <v>938000</v>
          </cell>
          <cell r="Q443">
            <v>0</v>
          </cell>
          <cell r="R443">
            <v>0</v>
          </cell>
          <cell r="Z443">
            <v>937800</v>
          </cell>
        </row>
        <row r="444">
          <cell r="A444" t="str">
            <v>1.1.2.2.2</v>
          </cell>
          <cell r="B444" t="str">
            <v>ค่าอุปกรณ์การเรียน รหัสบัญชีย่อย 0022002</v>
          </cell>
          <cell r="C444" t="str">
            <v>20004 42002200 4100114</v>
          </cell>
          <cell r="P444">
            <v>130465</v>
          </cell>
          <cell r="Q444">
            <v>0</v>
          </cell>
          <cell r="R444">
            <v>0</v>
          </cell>
          <cell r="Z444">
            <v>130320</v>
          </cell>
        </row>
        <row r="445">
          <cell r="A445" t="str">
            <v>1.1.2.2.3</v>
          </cell>
          <cell r="B445" t="str">
            <v>ค่าเครื่องแบบนักเรียน รหัสบัญชีย่อย 0022003</v>
          </cell>
          <cell r="C445" t="str">
            <v>20004 42002200 4100191</v>
          </cell>
          <cell r="P445">
            <v>451500</v>
          </cell>
          <cell r="Q445">
            <v>0</v>
          </cell>
          <cell r="R445">
            <v>0</v>
          </cell>
          <cell r="Z445">
            <v>451175</v>
          </cell>
        </row>
        <row r="446">
          <cell r="A446" t="str">
            <v>1.1.2.2.4</v>
          </cell>
          <cell r="B446" t="str">
            <v>ค่ากิจกรรมพัฒนาคุณภาพผู้เรียน รหัสบัญชีย่อย 0022004</v>
          </cell>
          <cell r="C446" t="str">
            <v>20005 42002200 4100268</v>
          </cell>
          <cell r="P446">
            <v>247085</v>
          </cell>
          <cell r="Q446">
            <v>0</v>
          </cell>
          <cell r="R446">
            <v>0</v>
          </cell>
          <cell r="Z446">
            <v>246853</v>
          </cell>
        </row>
        <row r="447">
          <cell r="A447" t="str">
            <v>1.1.2.2.5</v>
          </cell>
          <cell r="B447" t="str">
            <v>ค่าจัดการเรียนการสอน รหัสบัญชีย่อย 0022005</v>
          </cell>
          <cell r="C447" t="str">
            <v>20006 42002200 4100345</v>
          </cell>
          <cell r="P447">
            <v>3108093</v>
          </cell>
          <cell r="Q447">
            <v>0</v>
          </cell>
          <cell r="R447">
            <v>0</v>
          </cell>
          <cell r="Z447">
            <v>3104209</v>
          </cell>
        </row>
        <row r="448">
          <cell r="A448" t="str">
            <v>1.1.3</v>
          </cell>
          <cell r="B448" t="str">
            <v>เงินอุดหนุนทั่วไป รายการค่าใช้จ่ายในการจัดการศึกษาขั้นพื้นฐาน (ปัจจัยพื้นฐานสำหรับนักเรียนยากจน)</v>
          </cell>
          <cell r="C448" t="str">
            <v xml:space="preserve">20004 42002270 4100348 </v>
          </cell>
        </row>
        <row r="450">
          <cell r="A450" t="str">
            <v>1.1.3.1</v>
          </cell>
          <cell r="B450" t="str">
            <v xml:space="preserve">รายการค่าจัดการเรียนการสอน (ปัจจัยพื้นฐานนักเรียนยากจน) รหัสเจ้าของบัญชีย่อย 2000400000 บัญย่อย 0022005 ระดับประถมศึกษา รายละ 500.-บาท จำนวน 514 ราย จำนวนเงิน 257,000.00 บาท ระดับมัธยมศึกษาตอนต้น รายละ 1,500.-บาท จำนวน 139 ราย จำนวนเงิน 208,500.00 บาท </v>
          </cell>
          <cell r="C450" t="str">
            <v>ศธ 04002/ว417 ลว.30/1/2023 โอนครั้งที่ 159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458000</v>
          </cell>
          <cell r="AA450">
            <v>458000</v>
          </cell>
        </row>
        <row r="452">
          <cell r="B452" t="str">
            <v>โอนกลับส่วนกลาง ที่ ศธ 04002/ว3206/ 15 กค 67 ครั้งที่ 212</v>
          </cell>
        </row>
        <row r="453">
          <cell r="I453">
            <v>0</v>
          </cell>
          <cell r="J453">
            <v>0</v>
          </cell>
        </row>
        <row r="455">
          <cell r="A455" t="str">
            <v>1.1.3.2</v>
          </cell>
          <cell r="B455" t="str">
            <v xml:space="preserve">รายการค่าจัดการเรียนการสอน (ปัจจัยพื้นฐานนักเรียนยากจน) </v>
          </cell>
          <cell r="C455" t="str">
            <v xml:space="preserve">20004 42002200 4100345 </v>
          </cell>
        </row>
        <row r="456">
          <cell r="A456" t="str">
            <v>1.1.3.2.1</v>
          </cell>
          <cell r="B456" t="str">
            <v xml:space="preserve">รายการค่าจัดการเรียนการสอน (ปัจจัยพื้นฐานนักเรียนยากจน) รหัสเจ้าของบัญชีย่อย 2000400000 บัญย่อย 0022005 ระดับประถมศึกษา รายละ 500.-บาท จำนวน 301 ราย จำนวนเงิน 150,500.00 บาท ระดับมัธยมศึกษาตอนต้น รายละ 1,500.-บาท จำนวน 77 ราย จำนวนเงิน 115,500.00 บาท รวมเป็นเงินทั้งสิ้น 266,000‬.00 บาท </v>
          </cell>
          <cell r="C456" t="str">
            <v>ศธ 04002/ว3558 ลว.15 สค 67 โอนครั้งที่ 321</v>
          </cell>
          <cell r="P456">
            <v>266000</v>
          </cell>
          <cell r="Q456">
            <v>0</v>
          </cell>
          <cell r="R456">
            <v>0</v>
          </cell>
          <cell r="U456">
            <v>0</v>
          </cell>
          <cell r="V456">
            <v>266000</v>
          </cell>
        </row>
        <row r="477">
          <cell r="A477">
            <v>2</v>
          </cell>
          <cell r="B477" t="str">
            <v xml:space="preserve">โครงการพัฒนาสื่อและเทคโนโลยีสารสนเทศเพื่อการศึกษา </v>
          </cell>
          <cell r="C477" t="str">
            <v>20004 420047002 000000</v>
          </cell>
        </row>
        <row r="478">
          <cell r="B478" t="str">
            <v xml:space="preserve"> งบดำเนินงาน 67112xx</v>
          </cell>
        </row>
        <row r="480">
          <cell r="A480">
            <v>2.1</v>
          </cell>
          <cell r="B480" t="str">
            <v xml:space="preserve">กิจกรรมการส่งเสริมการจัดการศึกษาทางไกล </v>
          </cell>
          <cell r="C480" t="str">
            <v xml:space="preserve">20004 67 86184 00000  </v>
          </cell>
        </row>
        <row r="481">
          <cell r="A481" t="str">
            <v>2.1.1</v>
          </cell>
          <cell r="B481" t="str">
            <v xml:space="preserve"> งบดำเนินงาน 67112xx</v>
          </cell>
          <cell r="C481" t="str">
            <v xml:space="preserve">20004 42004700 2000000 </v>
          </cell>
        </row>
        <row r="482">
          <cell r="A482" t="str">
            <v>2.1.1.1</v>
          </cell>
          <cell r="B482" t="str">
            <v>ค่าใช้จ่ายในการติดตามโรงเรียนที่จัดการเรียนการสอนโดยใช้การศึกษาทางไกลผ่านดาวเทียม (DLTV)</v>
          </cell>
          <cell r="C482" t="str">
            <v>ศธ 04002/ว2359 ลว.12 มิย 67 โอนครั้งที่ 122</v>
          </cell>
          <cell r="P482">
            <v>5000</v>
          </cell>
          <cell r="Q482">
            <v>0</v>
          </cell>
          <cell r="R482">
            <v>0</v>
          </cell>
          <cell r="S482">
            <v>0</v>
          </cell>
          <cell r="T482">
            <v>0</v>
          </cell>
          <cell r="U482">
            <v>0</v>
          </cell>
          <cell r="V482">
            <v>0</v>
          </cell>
        </row>
        <row r="483">
          <cell r="A483" t="str">
            <v>2.1.1.2</v>
          </cell>
          <cell r="B483" t="str">
            <v>1. ค่าใช้จ่ายในการเดินทางเข้าร่วมอบรมโครงการพัฒนาครูมืออาชีพสู่การสร้างสรรค์นวัตกรรมการจัดการเรียนรู้ผ่านการวิจัยปฏิบัติการในชั้นเรียน เพื่อพัฒนาคุณภาพการศึกษาด้วยเทคโนโลยีการศึกษาทางไกลผ่านดาวเทียม ระหว่างวันที่ 19  – 20 สิงหาคม 2567   ณ โรงแรมนนทบุรี พาเลซ จังหวัดนนทบุรี     จำนวน 12,000.00 บาท 2.ค่าใช้จ่ายในการนำเสนอโรงเรียนที่มีวิธีปฏิบัติที่เป็นเลิศ (Best Practices) ระดับชาติ ค่าเดินทาง ค่าบริหารการจัดการเรียนการสอนโดยใช้การศึกษาทางไกลผ่านดาวเทียม (DLTV) และเป็นค่าใช้จ่ายในการซ่อมบำรุงอุปกรณ์ DLTV จำนวนเน 10,000 บาท</v>
          </cell>
          <cell r="C483" t="str">
            <v>ศธ 04002/ว3510 ลว.13 สค 67 โอนครั้งที่ 310</v>
          </cell>
          <cell r="P483">
            <v>22000</v>
          </cell>
          <cell r="Q483">
            <v>0</v>
          </cell>
          <cell r="R483">
            <v>0</v>
          </cell>
          <cell r="S483">
            <v>0</v>
          </cell>
          <cell r="T483">
            <v>0</v>
          </cell>
          <cell r="U483">
            <v>800</v>
          </cell>
          <cell r="V483">
            <v>0</v>
          </cell>
        </row>
        <row r="485">
          <cell r="B485" t="str">
            <v xml:space="preserve"> งบลงทุน ค่าครุภัณฑ์ 6711310</v>
          </cell>
          <cell r="C485" t="str">
            <v>20004 42004770 3110000</v>
          </cell>
        </row>
        <row r="487">
          <cell r="B487" t="str">
            <v>ครุภัณฑ์การศึกษา 120611</v>
          </cell>
        </row>
        <row r="488">
          <cell r="A488" t="str">
            <v>2.2.1</v>
          </cell>
          <cell r="B488" t="str">
            <v xml:space="preserve">ครุภัณฑ์ทดแทนห้องเรียน DLTV สำหรับโรงเรียน Stan Alone      </v>
          </cell>
          <cell r="C488" t="str">
            <v>ศธ 04002/ว2350 ลว. 10/ก.ค./2566 โอนครั้งที่ 663</v>
          </cell>
        </row>
        <row r="489">
          <cell r="A489" t="str">
            <v>2.2.1.1</v>
          </cell>
          <cell r="B489" t="str">
            <v>แสนชื่นปานนุกูล</v>
          </cell>
          <cell r="C489" t="str">
            <v>20004420047003113338</v>
          </cell>
          <cell r="F489">
            <v>0</v>
          </cell>
          <cell r="G489">
            <v>0</v>
          </cell>
          <cell r="H489">
            <v>0</v>
          </cell>
          <cell r="I489">
            <v>0</v>
          </cell>
          <cell r="J489">
            <v>0</v>
          </cell>
          <cell r="K489">
            <v>0</v>
          </cell>
          <cell r="L489">
            <v>0</v>
          </cell>
        </row>
        <row r="490">
          <cell r="A490" t="str">
            <v>2.2.1.2</v>
          </cell>
          <cell r="B490" t="str">
            <v>วัดจตุพิธวราวาส</v>
          </cell>
          <cell r="C490" t="str">
            <v>20004420047003113340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  <cell r="L490">
            <v>0</v>
          </cell>
        </row>
        <row r="491">
          <cell r="A491" t="str">
            <v>2.2.1.3</v>
          </cell>
          <cell r="B491" t="str">
            <v>ศาลาลอย</v>
          </cell>
          <cell r="C491" t="str">
            <v>20004420047003113342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0</v>
          </cell>
          <cell r="L491">
            <v>0</v>
          </cell>
        </row>
        <row r="492">
          <cell r="A492" t="str">
            <v>2.2.1.4</v>
          </cell>
          <cell r="B492" t="str">
            <v>วัดแสงมณี</v>
          </cell>
          <cell r="C492" t="str">
            <v>20004420047003113344</v>
          </cell>
          <cell r="F492">
            <v>0</v>
          </cell>
          <cell r="G492">
            <v>0</v>
          </cell>
          <cell r="H492">
            <v>0</v>
          </cell>
          <cell r="I492">
            <v>0</v>
          </cell>
          <cell r="J492">
            <v>0</v>
          </cell>
          <cell r="K492">
            <v>0</v>
          </cell>
          <cell r="L492">
            <v>0</v>
          </cell>
        </row>
        <row r="493">
          <cell r="A493" t="str">
            <v>2.2.1.5</v>
          </cell>
          <cell r="B493" t="str">
            <v>วัดอดิศร</v>
          </cell>
          <cell r="C493" t="str">
            <v>20004420047003113346</v>
          </cell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0</v>
          </cell>
          <cell r="L493">
            <v>0</v>
          </cell>
        </row>
        <row r="494">
          <cell r="A494" t="str">
            <v>2.2.1.6</v>
          </cell>
          <cell r="B494" t="str">
            <v>วัดนพรัตนาราม</v>
          </cell>
          <cell r="C494" t="str">
            <v>20004420047003113349</v>
          </cell>
          <cell r="F494">
            <v>0</v>
          </cell>
          <cell r="G494">
            <v>0</v>
          </cell>
          <cell r="H494">
            <v>0</v>
          </cell>
          <cell r="I494">
            <v>0</v>
          </cell>
          <cell r="J494">
            <v>0</v>
          </cell>
          <cell r="K494">
            <v>0</v>
          </cell>
          <cell r="L494">
            <v>0</v>
          </cell>
        </row>
        <row r="495">
          <cell r="A495" t="str">
            <v>2.2.1.7</v>
          </cell>
          <cell r="B495" t="str">
            <v>วัดธรรมราษฎร์เจริญผล</v>
          </cell>
          <cell r="C495" t="str">
            <v>20004420047003113350</v>
          </cell>
          <cell r="F495">
            <v>0</v>
          </cell>
          <cell r="G495">
            <v>0</v>
          </cell>
          <cell r="H495">
            <v>0</v>
          </cell>
          <cell r="I495">
            <v>0</v>
          </cell>
          <cell r="J495">
            <v>0</v>
          </cell>
          <cell r="K495">
            <v>0</v>
          </cell>
          <cell r="L495">
            <v>0</v>
          </cell>
        </row>
        <row r="496">
          <cell r="A496" t="str">
            <v>2.2.1.8</v>
          </cell>
          <cell r="B496" t="str">
            <v>นิกรราษฎร์บูรณะ(เหราบัตย์อุทิศ)</v>
          </cell>
          <cell r="C496" t="str">
            <v>20004420047003113353</v>
          </cell>
          <cell r="F496">
            <v>0</v>
          </cell>
          <cell r="G496">
            <v>0</v>
          </cell>
          <cell r="H496">
            <v>0</v>
          </cell>
          <cell r="I496">
            <v>0</v>
          </cell>
          <cell r="J496">
            <v>0</v>
          </cell>
          <cell r="K496">
            <v>0</v>
          </cell>
          <cell r="L496">
            <v>0</v>
          </cell>
        </row>
        <row r="497">
          <cell r="A497" t="str">
            <v>2.2.2</v>
          </cell>
          <cell r="B497" t="str">
            <v xml:space="preserve">ครุภัณฑ์ทดแทนห้องเรียน DLTV สำหรับโรงเรียน Stan Alone      </v>
          </cell>
          <cell r="C497" t="str">
            <v>ศธ 04002/ว3517 ลว. 22/สค./2566 โอนครั้งที่ 794</v>
          </cell>
          <cell r="F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  <cell r="K497">
            <v>0</v>
          </cell>
          <cell r="L497">
            <v>0</v>
          </cell>
        </row>
        <row r="498">
          <cell r="A498" t="str">
            <v>2.2.1.9</v>
          </cell>
          <cell r="B498" t="str">
            <v>คลอง 11 ศาลาครุ</v>
          </cell>
          <cell r="C498" t="str">
            <v>200044200470031113337</v>
          </cell>
          <cell r="F498">
            <v>0</v>
          </cell>
          <cell r="G498">
            <v>0</v>
          </cell>
          <cell r="H498">
            <v>0</v>
          </cell>
          <cell r="I498">
            <v>0</v>
          </cell>
          <cell r="J498">
            <v>0</v>
          </cell>
          <cell r="K498">
            <v>0</v>
          </cell>
          <cell r="L498">
            <v>0</v>
          </cell>
        </row>
        <row r="499">
          <cell r="A499" t="str">
            <v>2.2.1.10</v>
          </cell>
          <cell r="B499" t="str">
            <v>แสนจำหน่ายวิทยา</v>
          </cell>
          <cell r="C499" t="str">
            <v>200044200470031113339</v>
          </cell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  <cell r="L499">
            <v>0</v>
          </cell>
        </row>
        <row r="501">
          <cell r="A501">
            <v>3</v>
          </cell>
          <cell r="B501" t="str">
            <v>โครงการสร้างโอกาสและลดความเหลื่อมล้ำทางการศึกษาในระดับพื้นที่</v>
          </cell>
          <cell r="C501" t="str">
            <v>20004 42006700 2000000</v>
          </cell>
        </row>
        <row r="502">
          <cell r="A502">
            <v>3.1</v>
          </cell>
          <cell r="B502" t="str">
            <v xml:space="preserve">กิจกรรมการยกระดับคุณภาพโรงเรียนขยายโอกาส </v>
          </cell>
          <cell r="C502" t="str">
            <v xml:space="preserve">20004 67 00106 00000 </v>
          </cell>
        </row>
        <row r="503">
          <cell r="B503" t="str">
            <v xml:space="preserve"> งบดำเนินงาน 67112xx</v>
          </cell>
          <cell r="C503" t="str">
            <v>20004 42006770 2000000</v>
          </cell>
        </row>
        <row r="505">
          <cell r="A505" t="str">
            <v>3.1.1.1</v>
          </cell>
          <cell r="B505" t="str">
            <v xml:space="preserve">ค่าใช้จ่ายเข้าอบรมเชิงปฏิบัติการพัฒนาศักยภาพจัดการเรียนรู้ในการส่งเสริมสมรรถนะและความฉลาดรู้ของผู้เรียน ตามแนวทางการประเมินระดับนานาชาติ (PISA) ระหว่างวันที่ 28 -30 เมษายน 2567  ณ โรงแรมเอวาน่า กรุงเทพมหานคร   </v>
          </cell>
          <cell r="C505" t="str">
            <v>ศธ 04002/ว2048 ลว.24 พค 67 โอนครั้งที่ 53</v>
          </cell>
          <cell r="G505">
            <v>0</v>
          </cell>
          <cell r="H505">
            <v>0</v>
          </cell>
          <cell r="I505">
            <v>0</v>
          </cell>
          <cell r="J505">
            <v>0</v>
          </cell>
          <cell r="K505">
            <v>0</v>
          </cell>
          <cell r="L505">
            <v>0</v>
          </cell>
          <cell r="Q505">
            <v>0</v>
          </cell>
          <cell r="R505">
            <v>0</v>
          </cell>
          <cell r="U505">
            <v>800</v>
          </cell>
          <cell r="V505">
            <v>2400</v>
          </cell>
          <cell r="AA505">
            <v>4000</v>
          </cell>
        </row>
        <row r="506">
          <cell r="A506">
            <v>4</v>
          </cell>
          <cell r="B506" t="str">
            <v>กิจกรรมพัฒนาการจัดการศึกษาโรงเรียนที่ตั้งในพื้นที่ลักษณะพิเศษ</v>
          </cell>
          <cell r="C506" t="str">
            <v>20004 67 00017 00000</v>
          </cell>
        </row>
        <row r="507">
          <cell r="B507" t="str">
            <v xml:space="preserve"> งบดำเนินงาน 67112xx</v>
          </cell>
          <cell r="C507" t="str">
            <v xml:space="preserve">20004 42006700 2000000 </v>
          </cell>
        </row>
        <row r="508">
          <cell r="A508">
            <v>4.0999999999999996</v>
          </cell>
          <cell r="B508" t="str">
            <v>ค่าใช้จ่ายการเดินทางเข้าร่วมประชุมเชิงปฏิบัติการพัฒนาบุคลากรด้านระบบสารสนเทศ เพื่อการส่งเสริมการจัดการศึกษา วางแผนและสนับสนุนการบริหารงบประมาณปีการศึกษา 2567 ระหว่างวันที่ 20-24 พฤษภาคม 2567 ณ โรงแรมริเวอร์ไซต์ กรุงเทพมหานคร</v>
          </cell>
          <cell r="C508" t="str">
            <v>ศธ 04002/ว2091 ลว.28 พค 67 โอนครั้งที่ 60</v>
          </cell>
          <cell r="F508">
            <v>0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  <cell r="L508">
            <v>0</v>
          </cell>
          <cell r="Q508">
            <v>0</v>
          </cell>
          <cell r="R508">
            <v>0</v>
          </cell>
          <cell r="U508">
            <v>1600</v>
          </cell>
          <cell r="V508">
            <v>0</v>
          </cell>
          <cell r="AA508">
            <v>1600</v>
          </cell>
        </row>
        <row r="509">
          <cell r="I509">
            <v>0</v>
          </cell>
          <cell r="J509">
            <v>0</v>
          </cell>
        </row>
        <row r="512">
          <cell r="A512" t="str">
            <v>ง</v>
          </cell>
          <cell r="B512" t="str">
            <v>แผนงานพื้นฐานด้านการพัฒนาและเสริมสร้างศักยภาพทรัพยากรมนุษย์</v>
          </cell>
          <cell r="D512">
            <v>2455521</v>
          </cell>
          <cell r="E512">
            <v>3000000</v>
          </cell>
          <cell r="F512">
            <v>5455521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  <cell r="K512">
            <v>2317736.65</v>
          </cell>
          <cell r="L512">
            <v>1132963.5</v>
          </cell>
          <cell r="M512">
            <v>2004820.85</v>
          </cell>
          <cell r="N512">
            <v>21574067.5</v>
          </cell>
          <cell r="O512">
            <v>2336233.35</v>
          </cell>
          <cell r="P512">
            <v>23910300.850000001</v>
          </cell>
          <cell r="Q512">
            <v>0</v>
          </cell>
          <cell r="R512">
            <v>5326472.4000000004</v>
          </cell>
          <cell r="S512">
            <v>0</v>
          </cell>
          <cell r="T512">
            <v>0</v>
          </cell>
          <cell r="U512">
            <v>1906090.68</v>
          </cell>
          <cell r="V512">
            <v>8243318.8700000001</v>
          </cell>
          <cell r="W512">
            <v>8434418.9000000004</v>
          </cell>
          <cell r="X512">
            <v>4223827.33</v>
          </cell>
          <cell r="Y512">
            <v>9376282.3699999992</v>
          </cell>
          <cell r="Z512">
            <v>13600109.699999999</v>
          </cell>
          <cell r="AA512">
            <v>27361001</v>
          </cell>
          <cell r="AB512">
            <v>32816522</v>
          </cell>
          <cell r="AC512">
            <v>13600109.699999999</v>
          </cell>
        </row>
        <row r="513">
          <cell r="B513" t="str">
            <v xml:space="preserve"> งบดำเนินงาน 67112xx</v>
          </cell>
          <cell r="C513" t="str">
            <v>20004 35000100 200000</v>
          </cell>
        </row>
        <row r="514">
          <cell r="A514">
            <v>1</v>
          </cell>
          <cell r="B514" t="str">
            <v xml:space="preserve">ผลผลิตผู้จบการศึกษาก่อนประถมศึกษา </v>
          </cell>
          <cell r="C514" t="str">
            <v>20004 35000170 2000000</v>
          </cell>
        </row>
        <row r="516">
          <cell r="C516" t="str">
            <v>20004 35000100 2000000</v>
          </cell>
        </row>
        <row r="518">
          <cell r="B518" t="str">
            <v>ค่าครุภัณฑ์ 6711310</v>
          </cell>
        </row>
        <row r="520">
          <cell r="A520">
            <v>1.1000000000000001</v>
          </cell>
          <cell r="B520" t="str">
            <v xml:space="preserve">กิจกรรมการจัดการศึกษาก่อนประถมศึกษา  </v>
          </cell>
          <cell r="C520" t="str">
            <v>20004 66 05162 00000</v>
          </cell>
        </row>
        <row r="522">
          <cell r="B522" t="str">
            <v xml:space="preserve"> งบดำเนินงาน 67112xx</v>
          </cell>
        </row>
        <row r="559">
          <cell r="A559">
            <v>1</v>
          </cell>
          <cell r="B559" t="str">
            <v>งบสพฐ.</v>
          </cell>
        </row>
        <row r="560"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0</v>
          </cell>
          <cell r="L560">
            <v>0</v>
          </cell>
        </row>
        <row r="577">
          <cell r="B577" t="str">
            <v>ครุภัณฑ์การศึกษา 120611</v>
          </cell>
        </row>
        <row r="578">
          <cell r="B578" t="str">
            <v>เครื่องเล่นสนามระดับก่อนประถมศึกษาแบบ 2</v>
          </cell>
          <cell r="C578" t="str">
            <v>ศธ04002/ว1802 ลว.8 พค 67 โอนครั้งที่ 7</v>
          </cell>
        </row>
        <row r="579">
          <cell r="A579" t="str">
            <v>1)</v>
          </cell>
          <cell r="B579" t="str">
            <v>โรงเรียนทองพูลอุทิศ</v>
          </cell>
          <cell r="C579" t="str">
            <v>20004350001003110490</v>
          </cell>
          <cell r="Q579">
            <v>0</v>
          </cell>
          <cell r="R579">
            <v>79500</v>
          </cell>
          <cell r="U579">
            <v>0</v>
          </cell>
          <cell r="V579">
            <v>0</v>
          </cell>
          <cell r="AA579">
            <v>80000</v>
          </cell>
        </row>
        <row r="580">
          <cell r="B580" t="str">
            <v>ผูกพัน ครบ 16 กค 67</v>
          </cell>
          <cell r="C580">
            <v>4100385427</v>
          </cell>
        </row>
        <row r="581">
          <cell r="A581" t="str">
            <v>2)</v>
          </cell>
          <cell r="B581" t="str">
            <v>โรงเรียนวัดชัยมังคลาราม</v>
          </cell>
          <cell r="C581" t="str">
            <v>20004350001003110491</v>
          </cell>
          <cell r="Q581">
            <v>0</v>
          </cell>
          <cell r="R581">
            <v>0</v>
          </cell>
          <cell r="U581">
            <v>0</v>
          </cell>
          <cell r="V581">
            <v>79500</v>
          </cell>
          <cell r="AA581">
            <v>80000</v>
          </cell>
        </row>
        <row r="582">
          <cell r="B582" t="str">
            <v>ผูกพัน ครบ 16 กค 67</v>
          </cell>
          <cell r="C582">
            <v>4100398102</v>
          </cell>
        </row>
        <row r="583">
          <cell r="A583" t="str">
            <v>3)</v>
          </cell>
          <cell r="B583" t="str">
            <v>โรงเรียนวัดดอนใหญ่</v>
          </cell>
          <cell r="C583" t="str">
            <v>20004350001003110492</v>
          </cell>
          <cell r="Q583">
            <v>0</v>
          </cell>
          <cell r="R583">
            <v>0</v>
          </cell>
          <cell r="U583">
            <v>76500</v>
          </cell>
          <cell r="V583">
            <v>0</v>
          </cell>
          <cell r="AA583">
            <v>76500</v>
          </cell>
        </row>
        <row r="584">
          <cell r="B584" t="str">
            <v>ผูกพัน ครบ 19 กค 67</v>
          </cell>
          <cell r="C584">
            <v>410034351</v>
          </cell>
          <cell r="AA584">
            <v>0</v>
          </cell>
        </row>
        <row r="585">
          <cell r="AA585">
            <v>0</v>
          </cell>
        </row>
        <row r="586">
          <cell r="AA586">
            <v>0</v>
          </cell>
        </row>
        <row r="587">
          <cell r="AA587">
            <v>0</v>
          </cell>
        </row>
        <row r="591">
          <cell r="A591" t="str">
            <v>1.1.2</v>
          </cell>
          <cell r="B591" t="str">
            <v xml:space="preserve">เครื่องเล่นสนามระดับก่อนประถมศึกษา แบบ 1 </v>
          </cell>
          <cell r="C591" t="str">
            <v>ศธ04002/ว1802 ลว.8 พค 67 โอนครั้งที่ 7</v>
          </cell>
        </row>
        <row r="592">
          <cell r="A592" t="str">
            <v>1)</v>
          </cell>
          <cell r="B592" t="str">
            <v>โรงเรียนวัดแสงมณี</v>
          </cell>
          <cell r="C592" t="str">
            <v>20004350001003110493</v>
          </cell>
          <cell r="Q592">
            <v>0</v>
          </cell>
          <cell r="R592">
            <v>0</v>
          </cell>
          <cell r="U592">
            <v>0</v>
          </cell>
          <cell r="V592">
            <v>70000</v>
          </cell>
          <cell r="AA592">
            <v>70000</v>
          </cell>
        </row>
        <row r="593">
          <cell r="B593" t="str">
            <v>ผูกพัน ครบ 9 กค 67</v>
          </cell>
          <cell r="C593">
            <v>4100394811</v>
          </cell>
        </row>
        <row r="598">
          <cell r="A598">
            <v>1.2</v>
          </cell>
          <cell r="B598" t="str">
            <v xml:space="preserve">กิจกรรมการยกระดับคุณภาพการศึกษาตามแนวทางโครงการบ้านนักวิทยาศาสตร์น้อย  ประเทศไทย </v>
          </cell>
          <cell r="C598" t="str">
            <v>20004 67 00080  00000</v>
          </cell>
        </row>
        <row r="599">
          <cell r="B599" t="str">
            <v xml:space="preserve"> งบดำเนินงาน 67112xx</v>
          </cell>
          <cell r="C599" t="str">
            <v>20004 35000100 200000</v>
          </cell>
        </row>
        <row r="600">
          <cell r="A600" t="str">
            <v>1.2.1</v>
          </cell>
          <cell r="B600" t="str">
            <v>ค่าใช้จ่ายในการนิเทศ ติดตาม และประเมินผล 5,000 บาท เพื่อขอรับตราพระราชทาน “บ้านนักวิทยาศาสตร์น้อย ประเทศไทย” ระดับปฐมวัย โครงการบ้านนักวิทยาศาสตร์น้อย ประเทศไทย ระดับปฐมวัยและระดับประถมศึกษา  5,000 บาท</v>
          </cell>
          <cell r="C600" t="str">
            <v>ที่ ศธ04002/ว5680 ลว 20 ธค 66 ครั้งที่ 100</v>
          </cell>
          <cell r="D600">
            <v>10000</v>
          </cell>
          <cell r="Q600">
            <v>0</v>
          </cell>
          <cell r="R600">
            <v>0</v>
          </cell>
          <cell r="U600">
            <v>0</v>
          </cell>
          <cell r="V600">
            <v>0</v>
          </cell>
        </row>
        <row r="601">
          <cell r="A601" t="str">
            <v>1.2.2</v>
          </cell>
          <cell r="B601" t="str">
            <v xml:space="preserve">ค่าใช้จ่ายเข้าร่วมประชุมเชิงปฏิบัติการสรุปผลการประเมินโรงเรียนเพื่อรับตราพระราชทาน “บ้านนักวิทยาศาสตร์น้อยประเทศไทย” ประจำปีการศึกษา 2566 ระหว่างวันที่ 30 กรกฎาคม – 5 สิงหาคม 2567 ณ โรงแรมเอเชียแอร์พอร์ท (ดอนเมือง) จังหวัดปทุมธานี     </v>
          </cell>
          <cell r="C601" t="str">
            <v>ที่ ศธ04002/ว3094 ลว 18 กค 67 ครั้งที่ 230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  <cell r="L601">
            <v>0</v>
          </cell>
          <cell r="Q601">
            <v>0</v>
          </cell>
          <cell r="R601">
            <v>0</v>
          </cell>
          <cell r="U601">
            <v>0</v>
          </cell>
          <cell r="V601">
            <v>0</v>
          </cell>
          <cell r="AA601">
            <v>1000</v>
          </cell>
        </row>
        <row r="606">
          <cell r="A606">
            <v>2</v>
          </cell>
          <cell r="B606" t="str">
            <v xml:space="preserve">ผลผลิตผู้จบการศึกษาภาคบังคับ  </v>
          </cell>
          <cell r="C606" t="str">
            <v>20004 35000270 2000000</v>
          </cell>
        </row>
        <row r="607">
          <cell r="B607" t="str">
            <v xml:space="preserve"> รวมงบดำเนินงาน 67112xx</v>
          </cell>
          <cell r="C607" t="str">
            <v>20004 35000270 2000000</v>
          </cell>
        </row>
        <row r="608">
          <cell r="C608" t="str">
            <v>20004 35000200 2000000</v>
          </cell>
        </row>
        <row r="610">
          <cell r="B610" t="str">
            <v>งบลงทุน ครุภัณฑ์ 6711310</v>
          </cell>
        </row>
        <row r="611">
          <cell r="B611" t="str">
            <v>งบลงทุน สิ่งก่อสร้าง 6711320</v>
          </cell>
        </row>
        <row r="612">
          <cell r="A612">
            <v>2.1</v>
          </cell>
          <cell r="B612" t="str">
            <v>กิจกรรมการจัดการศึกษาประถมศึกษาสำหรับโรงเรียนปกติ</v>
          </cell>
        </row>
        <row r="613">
          <cell r="C613" t="str">
            <v>20005 67 05164 00000</v>
          </cell>
        </row>
        <row r="614">
          <cell r="B614" t="str">
            <v xml:space="preserve"> งบดำเนินงาน 67112xx </v>
          </cell>
        </row>
        <row r="620">
          <cell r="A620">
            <v>1</v>
          </cell>
          <cell r="F620">
            <v>0</v>
          </cell>
        </row>
        <row r="621">
          <cell r="A621" t="str">
            <v>1)</v>
          </cell>
          <cell r="G621">
            <v>0</v>
          </cell>
          <cell r="H621">
            <v>0</v>
          </cell>
          <cell r="I621">
            <v>0</v>
          </cell>
          <cell r="J621">
            <v>0</v>
          </cell>
          <cell r="K621">
            <v>585942.76</v>
          </cell>
          <cell r="L621">
            <v>0</v>
          </cell>
          <cell r="Q621">
            <v>0</v>
          </cell>
          <cell r="R621">
            <v>0</v>
          </cell>
          <cell r="S621">
            <v>0</v>
          </cell>
          <cell r="T621">
            <v>0</v>
          </cell>
          <cell r="U621">
            <v>260516.13</v>
          </cell>
          <cell r="V621">
            <v>0</v>
          </cell>
          <cell r="AA621">
            <v>846458.89</v>
          </cell>
        </row>
        <row r="622">
          <cell r="A622" t="str">
            <v>2)</v>
          </cell>
          <cell r="C622" t="str">
            <v>ศธ04002/ว4850 ลว.17 ต.ค.66 โอนครั้งที่ 3  /ศธ04002/ว817 ลว.22 กพ 67 โอนครั้งที่ 191</v>
          </cell>
          <cell r="G622">
            <v>0</v>
          </cell>
          <cell r="I622">
            <v>0</v>
          </cell>
          <cell r="J622">
            <v>0</v>
          </cell>
          <cell r="K622">
            <v>178549</v>
          </cell>
          <cell r="L622">
            <v>0</v>
          </cell>
          <cell r="Q622">
            <v>0</v>
          </cell>
          <cell r="R622">
            <v>0</v>
          </cell>
          <cell r="S622">
            <v>0</v>
          </cell>
          <cell r="T622">
            <v>0</v>
          </cell>
          <cell r="U622">
            <v>76511.53</v>
          </cell>
          <cell r="V622">
            <v>0</v>
          </cell>
          <cell r="AA622">
            <v>290000</v>
          </cell>
        </row>
        <row r="623">
          <cell r="A623" t="str">
            <v>3)</v>
          </cell>
          <cell r="B623" t="str">
            <v>ค่าใช้จ่ายในการประชุม อ.ก.ค.ศ. เขตพื้นที่การศึกษา 150,000 บาท</v>
          </cell>
          <cell r="G623">
            <v>0</v>
          </cell>
          <cell r="I623">
            <v>0</v>
          </cell>
          <cell r="J623">
            <v>0</v>
          </cell>
          <cell r="K623">
            <v>50326</v>
          </cell>
          <cell r="L623">
            <v>0</v>
          </cell>
          <cell r="Q623">
            <v>0</v>
          </cell>
          <cell r="R623">
            <v>0</v>
          </cell>
          <cell r="S623">
            <v>0</v>
          </cell>
          <cell r="T623">
            <v>0</v>
          </cell>
          <cell r="U623">
            <v>94694</v>
          </cell>
          <cell r="V623">
            <v>0</v>
          </cell>
          <cell r="AA623">
            <v>150000</v>
          </cell>
        </row>
        <row r="624">
          <cell r="A624" t="str">
            <v>4)</v>
          </cell>
          <cell r="C624" t="str">
            <v>ศธ04002/ว4850 ลว.17 ต.ค.66 โอนครั้งที่ 3  และครั้งที่ 4ว322 /30 กค 67</v>
          </cell>
          <cell r="G624">
            <v>0</v>
          </cell>
          <cell r="H624">
            <v>0</v>
          </cell>
          <cell r="I624">
            <v>0</v>
          </cell>
          <cell r="J624">
            <v>0</v>
          </cell>
          <cell r="K624">
            <v>39355.370000000003</v>
          </cell>
          <cell r="L624">
            <v>0</v>
          </cell>
          <cell r="Q624">
            <v>0</v>
          </cell>
          <cell r="R624">
            <v>0</v>
          </cell>
          <cell r="S624">
            <v>0</v>
          </cell>
          <cell r="T624">
            <v>0</v>
          </cell>
          <cell r="U624">
            <v>39781.86</v>
          </cell>
          <cell r="V624">
            <v>1200</v>
          </cell>
          <cell r="AA624">
            <v>100000</v>
          </cell>
        </row>
        <row r="625">
          <cell r="A625" t="str">
            <v>5)</v>
          </cell>
          <cell r="C625" t="str">
            <v xml:space="preserve">ศธ04002/ว4850 ลว.17 ต.ค.66 โอนครั้งที่ 3  </v>
          </cell>
          <cell r="G625">
            <v>0</v>
          </cell>
          <cell r="H625">
            <v>0</v>
          </cell>
          <cell r="I625">
            <v>0</v>
          </cell>
          <cell r="J625">
            <v>0</v>
          </cell>
          <cell r="K625">
            <v>127572.83</v>
          </cell>
          <cell r="L625">
            <v>0</v>
          </cell>
          <cell r="Q625">
            <v>0</v>
          </cell>
          <cell r="R625">
            <v>0</v>
          </cell>
          <cell r="S625">
            <v>0</v>
          </cell>
          <cell r="T625">
            <v>0</v>
          </cell>
          <cell r="U625">
            <v>75265.8</v>
          </cell>
          <cell r="V625">
            <v>0</v>
          </cell>
          <cell r="AA625">
            <v>220000</v>
          </cell>
        </row>
        <row r="626">
          <cell r="A626" t="str">
            <v>6)</v>
          </cell>
          <cell r="C626" t="str">
            <v xml:space="preserve">ศธ04002/ว4850 ลว.17 ต.ค.66 โอนครั้งที่ 3  </v>
          </cell>
          <cell r="G626">
            <v>0</v>
          </cell>
          <cell r="H626">
            <v>0</v>
          </cell>
          <cell r="I626">
            <v>0</v>
          </cell>
          <cell r="J626">
            <v>0</v>
          </cell>
          <cell r="K626">
            <v>245859.84</v>
          </cell>
          <cell r="L626">
            <v>0</v>
          </cell>
          <cell r="Q626">
            <v>0</v>
          </cell>
          <cell r="R626">
            <v>0</v>
          </cell>
          <cell r="S626">
            <v>0</v>
          </cell>
          <cell r="T626">
            <v>0</v>
          </cell>
          <cell r="U626">
            <v>140881.16</v>
          </cell>
          <cell r="V626">
            <v>0</v>
          </cell>
          <cell r="AA626">
            <v>433541.11</v>
          </cell>
        </row>
        <row r="627">
          <cell r="A627" t="str">
            <v>7)</v>
          </cell>
          <cell r="C627" t="str">
            <v>ศธ04002/ว4850 ลว.17 ต.ค.66 โอนครั้งที่ 3  และครั้งที่ 4ว322 /30 กค 67</v>
          </cell>
          <cell r="G627">
            <v>0</v>
          </cell>
          <cell r="H627">
            <v>0</v>
          </cell>
          <cell r="I627">
            <v>0</v>
          </cell>
          <cell r="J627">
            <v>0</v>
          </cell>
          <cell r="K627">
            <v>122448.1</v>
          </cell>
          <cell r="L627">
            <v>0</v>
          </cell>
          <cell r="Q627">
            <v>0</v>
          </cell>
          <cell r="R627">
            <v>0</v>
          </cell>
          <cell r="S627">
            <v>0</v>
          </cell>
          <cell r="T627">
            <v>0</v>
          </cell>
          <cell r="U627">
            <v>44464.44</v>
          </cell>
          <cell r="V627">
            <v>0</v>
          </cell>
          <cell r="AA627">
            <v>185000</v>
          </cell>
        </row>
        <row r="628">
          <cell r="A628" t="str">
            <v>8)</v>
          </cell>
          <cell r="C628" t="str">
            <v>ศธ04002/ว4850 ลว.17 ต.ค.66 โอนครั้งที่ 3  /ศธ04002/ว817 ลว.22 กพ 67 โอนครั้งที่ 191</v>
          </cell>
          <cell r="G628">
            <v>0</v>
          </cell>
          <cell r="H628">
            <v>0</v>
          </cell>
          <cell r="I628">
            <v>0</v>
          </cell>
          <cell r="J628">
            <v>0</v>
          </cell>
          <cell r="K628">
            <v>553502.75</v>
          </cell>
          <cell r="L628">
            <v>0</v>
          </cell>
          <cell r="Q628">
            <v>0</v>
          </cell>
          <cell r="R628">
            <v>0</v>
          </cell>
          <cell r="S628">
            <v>0</v>
          </cell>
          <cell r="T628">
            <v>0</v>
          </cell>
          <cell r="U628">
            <v>274501.62</v>
          </cell>
          <cell r="V628">
            <v>0</v>
          </cell>
          <cell r="AA628">
            <v>830000</v>
          </cell>
        </row>
        <row r="629">
          <cell r="A629" t="str">
            <v>9)</v>
          </cell>
          <cell r="C629" t="str">
            <v>ที่ ศธ04002/ว2531/26 มิย 66 ครั้ง 619 180000+อบรมครูเหลือ55000และครั้งที่ 4ว322 /30 กค 67</v>
          </cell>
          <cell r="G629">
            <v>0</v>
          </cell>
          <cell r="H629">
            <v>0</v>
          </cell>
          <cell r="I629">
            <v>0</v>
          </cell>
          <cell r="J629">
            <v>0</v>
          </cell>
          <cell r="K629">
            <v>0</v>
          </cell>
          <cell r="L629">
            <v>0</v>
          </cell>
          <cell r="P629">
            <v>0</v>
          </cell>
        </row>
        <row r="630">
          <cell r="A630" t="str">
            <v>10)</v>
          </cell>
          <cell r="B630" t="str">
            <v>งบกลางรอจัดสรร</v>
          </cell>
          <cell r="C630" t="str">
            <v>ที่ ศธ04002/ว1509/2 พค 67 ครั้งที่ 2 จำนวน 1,000,000 บาท/ที่ ศธ 04002/ว3225 ลว. 30 กค 67 ครั้งที่ 4</v>
          </cell>
          <cell r="F630">
            <v>0</v>
          </cell>
          <cell r="G630">
            <v>0</v>
          </cell>
          <cell r="H630">
            <v>0</v>
          </cell>
          <cell r="I630">
            <v>0</v>
          </cell>
          <cell r="J630">
            <v>0</v>
          </cell>
          <cell r="K630">
            <v>0</v>
          </cell>
          <cell r="L630">
            <v>0</v>
          </cell>
          <cell r="P630">
            <v>0</v>
          </cell>
          <cell r="Q630">
            <v>0</v>
          </cell>
          <cell r="R630">
            <v>0</v>
          </cell>
          <cell r="S630">
            <v>0</v>
          </cell>
          <cell r="T630">
            <v>0</v>
          </cell>
          <cell r="U630">
            <v>0</v>
          </cell>
          <cell r="V630">
            <v>0</v>
          </cell>
        </row>
        <row r="631">
          <cell r="F631">
            <v>0</v>
          </cell>
          <cell r="G631">
            <v>0</v>
          </cell>
          <cell r="H631">
            <v>0</v>
          </cell>
          <cell r="I631">
            <v>0</v>
          </cell>
          <cell r="J631">
            <v>0</v>
          </cell>
          <cell r="K631">
            <v>0</v>
          </cell>
          <cell r="L631">
            <v>0</v>
          </cell>
        </row>
        <row r="635">
          <cell r="A635" t="str">
            <v>2.1.2</v>
          </cell>
          <cell r="B635" t="str">
            <v>งบพัฒนาเพื่อพัฒนาคุณภาพการศึกษา 1,500,000 บาท</v>
          </cell>
          <cell r="C635" t="str">
            <v>ศธ04002/ว4850 ลว.17 ต.ค.66 ครั้งที่ 1 โอนครั้งที่ 3  2,000,000</v>
          </cell>
        </row>
        <row r="637">
          <cell r="A637" t="str">
            <v>2.1.2.1</v>
          </cell>
          <cell r="B637" t="str">
            <v>งบกลยุทธ์ ของสพป.ปท.2 500,000 บาท</v>
          </cell>
        </row>
        <row r="638">
          <cell r="A638" t="str">
            <v>1)</v>
          </cell>
          <cell r="B638" t="str">
            <v>โครงการพัฒนาระบบและกลไกในการดูแลความปลอดภัย 50,000</v>
          </cell>
          <cell r="E638">
            <v>50000</v>
          </cell>
          <cell r="F638">
            <v>50000</v>
          </cell>
          <cell r="G638">
            <v>0</v>
          </cell>
          <cell r="H638">
            <v>0</v>
          </cell>
          <cell r="I638">
            <v>0</v>
          </cell>
          <cell r="J638">
            <v>0</v>
          </cell>
          <cell r="K638">
            <v>14880</v>
          </cell>
          <cell r="L638">
            <v>840</v>
          </cell>
          <cell r="Q638">
            <v>0</v>
          </cell>
          <cell r="R638">
            <v>0</v>
          </cell>
          <cell r="S638">
            <v>0</v>
          </cell>
          <cell r="T638">
            <v>0</v>
          </cell>
          <cell r="U638">
            <v>23350</v>
          </cell>
          <cell r="V638">
            <v>0</v>
          </cell>
        </row>
        <row r="639">
          <cell r="A639" t="str">
            <v>2)</v>
          </cell>
          <cell r="B639" t="str">
            <v>โครงการเพิ่มโอกาสความเสมอภาคทางการศึกษา 50,000 บาท</v>
          </cell>
          <cell r="E639">
            <v>50000</v>
          </cell>
          <cell r="F639">
            <v>50000</v>
          </cell>
          <cell r="G639">
            <v>0</v>
          </cell>
          <cell r="H639">
            <v>0</v>
          </cell>
          <cell r="I639">
            <v>0</v>
          </cell>
          <cell r="J639">
            <v>0</v>
          </cell>
          <cell r="K639">
            <v>21760</v>
          </cell>
          <cell r="L639">
            <v>0</v>
          </cell>
          <cell r="Q639">
            <v>0</v>
          </cell>
          <cell r="R639">
            <v>0</v>
          </cell>
          <cell r="S639">
            <v>0</v>
          </cell>
          <cell r="T639">
            <v>0</v>
          </cell>
          <cell r="U639">
            <v>0</v>
          </cell>
          <cell r="V639">
            <v>0</v>
          </cell>
        </row>
        <row r="640">
          <cell r="B640" t="str">
            <v>โครงการจัดการศึกษาให้ผู้เรียนมีทักษะความจำเป็นในศตวรรษที่ 21  150,000 บาท</v>
          </cell>
          <cell r="E640">
            <v>150000</v>
          </cell>
          <cell r="F640">
            <v>150000</v>
          </cell>
          <cell r="G640">
            <v>0</v>
          </cell>
          <cell r="H640">
            <v>0</v>
          </cell>
          <cell r="I640">
            <v>0</v>
          </cell>
          <cell r="J640">
            <v>0</v>
          </cell>
          <cell r="K640">
            <v>15360</v>
          </cell>
          <cell r="L640">
            <v>0</v>
          </cell>
          <cell r="Q640">
            <v>0</v>
          </cell>
          <cell r="R640">
            <v>0</v>
          </cell>
          <cell r="S640">
            <v>0</v>
          </cell>
          <cell r="T640">
            <v>0</v>
          </cell>
          <cell r="U640">
            <v>98169</v>
          </cell>
          <cell r="V640">
            <v>0</v>
          </cell>
        </row>
        <row r="641">
          <cell r="B641" t="str">
            <v>โครงการพัฒนาครูและบุคลากรทางการศึกษาให้มีสมรรถนะ 100,000 บาท</v>
          </cell>
          <cell r="E641">
            <v>100000</v>
          </cell>
          <cell r="F641">
            <v>100000</v>
          </cell>
          <cell r="G641">
            <v>0</v>
          </cell>
          <cell r="H641">
            <v>0</v>
          </cell>
          <cell r="I641">
            <v>0</v>
          </cell>
          <cell r="J641">
            <v>0</v>
          </cell>
          <cell r="K641">
            <v>100000</v>
          </cell>
          <cell r="L641">
            <v>0</v>
          </cell>
        </row>
        <row r="642">
          <cell r="A642" t="str">
            <v>5)</v>
          </cell>
          <cell r="B642" t="str">
            <v>โครงการขับเคลื่อนโรงเรียนคุณธรรม สพฐ. 50,000 บาท</v>
          </cell>
          <cell r="E642">
            <v>50000</v>
          </cell>
          <cell r="F642">
            <v>50000</v>
          </cell>
          <cell r="Q642">
            <v>0</v>
          </cell>
          <cell r="R642">
            <v>0</v>
          </cell>
          <cell r="S642">
            <v>0</v>
          </cell>
          <cell r="T642">
            <v>0</v>
          </cell>
          <cell r="U642">
            <v>35700</v>
          </cell>
          <cell r="V642">
            <v>0</v>
          </cell>
        </row>
        <row r="643">
          <cell r="A643" t="str">
            <v>6)</v>
          </cell>
          <cell r="B643" t="str">
            <v>โครงการเพิ่มประสิทธิภาพในการบริหารจัดการศึกษาด้วยเทคโนโลยีดิจิทัล 50,000 บาท</v>
          </cell>
          <cell r="E643">
            <v>50000</v>
          </cell>
          <cell r="F643">
            <v>50000</v>
          </cell>
          <cell r="G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35700</v>
          </cell>
          <cell r="L643">
            <v>14300</v>
          </cell>
        </row>
        <row r="644">
          <cell r="A644" t="str">
            <v>7)</v>
          </cell>
          <cell r="B644" t="str">
            <v>โครงการเพิ่มประสิทธิภาพการประกันคุณภาพภายในสถานศึกษา 50,000 บาท</v>
          </cell>
          <cell r="E644">
            <v>50000</v>
          </cell>
          <cell r="F644">
            <v>50000</v>
          </cell>
          <cell r="H644">
            <v>0</v>
          </cell>
          <cell r="I644">
            <v>0</v>
          </cell>
          <cell r="J644">
            <v>0</v>
          </cell>
          <cell r="L644">
            <v>0</v>
          </cell>
          <cell r="Q644">
            <v>0</v>
          </cell>
          <cell r="R644">
            <v>0</v>
          </cell>
          <cell r="S644">
            <v>0</v>
          </cell>
          <cell r="T644">
            <v>0</v>
          </cell>
          <cell r="U644">
            <v>27200</v>
          </cell>
          <cell r="V644">
            <v>0</v>
          </cell>
        </row>
        <row r="645">
          <cell r="F645">
            <v>0</v>
          </cell>
          <cell r="G645">
            <v>0</v>
          </cell>
          <cell r="H645">
            <v>0</v>
          </cell>
          <cell r="K645">
            <v>0</v>
          </cell>
          <cell r="L645">
            <v>0</v>
          </cell>
        </row>
        <row r="646">
          <cell r="H646">
            <v>0</v>
          </cell>
          <cell r="K646">
            <v>0</v>
          </cell>
          <cell r="L646">
            <v>0</v>
          </cell>
        </row>
        <row r="653">
          <cell r="A653" t="str">
            <v>1)</v>
          </cell>
          <cell r="B653" t="str">
            <v>โครงการงานศิลปหัตถกรรม 300000 บาท</v>
          </cell>
          <cell r="C653" t="str">
            <v>ศธ04002/ว4850 ลว.17 ต.ค.66 โอนครั้งที่ 3  /ศธ04002/ว817 ลว.22 กพ 67 โอนครั้งที่ 191</v>
          </cell>
          <cell r="D653">
            <v>0</v>
          </cell>
          <cell r="E653">
            <v>300000</v>
          </cell>
          <cell r="G653">
            <v>0</v>
          </cell>
          <cell r="H653">
            <v>0</v>
          </cell>
          <cell r="I653">
            <v>0</v>
          </cell>
          <cell r="J653">
            <v>0</v>
          </cell>
          <cell r="K653">
            <v>10775</v>
          </cell>
          <cell r="L653">
            <v>288595</v>
          </cell>
          <cell r="Q653">
            <v>0</v>
          </cell>
          <cell r="R653">
            <v>0</v>
          </cell>
          <cell r="S653">
            <v>0</v>
          </cell>
          <cell r="T653">
            <v>0</v>
          </cell>
          <cell r="U653">
            <v>0</v>
          </cell>
          <cell r="V653">
            <v>0</v>
          </cell>
        </row>
        <row r="654">
          <cell r="A654" t="str">
            <v>2)</v>
          </cell>
          <cell r="B654" t="str">
            <v>โครงการอบรมครูผู้ช่วย 200000 บาท เหลือ 55000</v>
          </cell>
          <cell r="C654" t="str">
            <v>ศธ04002/ว4850 ลว.17 ต.ค.66 ครั้งที่ 1 โอนครั้งที่ 3</v>
          </cell>
          <cell r="E654">
            <v>145000</v>
          </cell>
          <cell r="G654">
            <v>0</v>
          </cell>
          <cell r="H654">
            <v>0</v>
          </cell>
          <cell r="I654">
            <v>0</v>
          </cell>
          <cell r="J654">
            <v>0</v>
          </cell>
          <cell r="K654">
            <v>145000</v>
          </cell>
          <cell r="L654">
            <v>0</v>
          </cell>
        </row>
        <row r="655">
          <cell r="A655" t="str">
            <v>3)</v>
          </cell>
          <cell r="K655">
            <v>0</v>
          </cell>
          <cell r="L655">
            <v>0</v>
          </cell>
        </row>
        <row r="656">
          <cell r="A656" t="str">
            <v>4)</v>
          </cell>
        </row>
        <row r="657">
          <cell r="A657" t="str">
            <v>5)</v>
          </cell>
          <cell r="G657">
            <v>0</v>
          </cell>
          <cell r="H657">
            <v>0</v>
          </cell>
          <cell r="I657">
            <v>0</v>
          </cell>
          <cell r="J657">
            <v>0</v>
          </cell>
          <cell r="K657">
            <v>0</v>
          </cell>
          <cell r="L657">
            <v>0</v>
          </cell>
        </row>
        <row r="658">
          <cell r="A658" t="str">
            <v>6)</v>
          </cell>
          <cell r="G658">
            <v>0</v>
          </cell>
          <cell r="H658">
            <v>0</v>
          </cell>
          <cell r="I658">
            <v>0</v>
          </cell>
          <cell r="J658">
            <v>0</v>
          </cell>
          <cell r="K658">
            <v>0</v>
          </cell>
          <cell r="L658">
            <v>0</v>
          </cell>
        </row>
        <row r="659">
          <cell r="A659" t="str">
            <v>6)</v>
          </cell>
          <cell r="G659">
            <v>0</v>
          </cell>
          <cell r="H659">
            <v>0</v>
          </cell>
          <cell r="I659">
            <v>0</v>
          </cell>
          <cell r="J659">
            <v>0</v>
          </cell>
          <cell r="L659">
            <v>0</v>
          </cell>
        </row>
        <row r="660">
          <cell r="A660" t="str">
            <v>7)</v>
          </cell>
          <cell r="G660">
            <v>0</v>
          </cell>
          <cell r="H660">
            <v>0</v>
          </cell>
          <cell r="I660">
            <v>0</v>
          </cell>
          <cell r="J660">
            <v>0</v>
          </cell>
          <cell r="K660">
            <v>0</v>
          </cell>
          <cell r="L660">
            <v>0</v>
          </cell>
        </row>
        <row r="661">
          <cell r="A661" t="str">
            <v>8)</v>
          </cell>
          <cell r="G661">
            <v>0</v>
          </cell>
          <cell r="H661">
            <v>0</v>
          </cell>
          <cell r="I661">
            <v>0</v>
          </cell>
          <cell r="J661">
            <v>0</v>
          </cell>
          <cell r="K661">
            <v>0</v>
          </cell>
          <cell r="L661">
            <v>0</v>
          </cell>
        </row>
        <row r="662">
          <cell r="A662" t="str">
            <v>9)</v>
          </cell>
          <cell r="G662">
            <v>0</v>
          </cell>
          <cell r="H662">
            <v>0</v>
          </cell>
          <cell r="I662">
            <v>0</v>
          </cell>
          <cell r="J662">
            <v>0</v>
          </cell>
          <cell r="K662">
            <v>0</v>
          </cell>
          <cell r="L662">
            <v>0</v>
          </cell>
        </row>
        <row r="663">
          <cell r="A663" t="str">
            <v>10)</v>
          </cell>
          <cell r="G663">
            <v>0</v>
          </cell>
          <cell r="H663">
            <v>0</v>
          </cell>
          <cell r="I663">
            <v>0</v>
          </cell>
          <cell r="J663">
            <v>0</v>
          </cell>
          <cell r="K663">
            <v>0</v>
          </cell>
          <cell r="L663">
            <v>0</v>
          </cell>
        </row>
        <row r="664">
          <cell r="A664" t="str">
            <v>11)</v>
          </cell>
          <cell r="G664">
            <v>0</v>
          </cell>
          <cell r="H664">
            <v>0</v>
          </cell>
          <cell r="I664">
            <v>0</v>
          </cell>
          <cell r="J664">
            <v>0</v>
          </cell>
          <cell r="K664">
            <v>0</v>
          </cell>
          <cell r="L664">
            <v>0</v>
          </cell>
        </row>
        <row r="665">
          <cell r="A665" t="str">
            <v>12)</v>
          </cell>
          <cell r="G665">
            <v>0</v>
          </cell>
          <cell r="H665">
            <v>0</v>
          </cell>
          <cell r="I665">
            <v>0</v>
          </cell>
          <cell r="J665">
            <v>0</v>
          </cell>
          <cell r="K665">
            <v>0</v>
          </cell>
          <cell r="L665">
            <v>0</v>
          </cell>
        </row>
        <row r="666">
          <cell r="A666" t="str">
            <v>13)</v>
          </cell>
          <cell r="G666">
            <v>0</v>
          </cell>
          <cell r="H666">
            <v>0</v>
          </cell>
          <cell r="I666">
            <v>0</v>
          </cell>
          <cell r="J666">
            <v>0</v>
          </cell>
          <cell r="K666">
            <v>0</v>
          </cell>
          <cell r="L666">
            <v>0</v>
          </cell>
        </row>
        <row r="667">
          <cell r="A667" t="str">
            <v>14)</v>
          </cell>
          <cell r="G667">
            <v>0</v>
          </cell>
          <cell r="H667">
            <v>0</v>
          </cell>
          <cell r="I667">
            <v>0</v>
          </cell>
          <cell r="J667">
            <v>0</v>
          </cell>
          <cell r="K667">
            <v>0</v>
          </cell>
          <cell r="L667">
            <v>0</v>
          </cell>
        </row>
        <row r="668">
          <cell r="A668" t="str">
            <v>15)</v>
          </cell>
          <cell r="G668">
            <v>0</v>
          </cell>
          <cell r="H668">
            <v>0</v>
          </cell>
          <cell r="I668">
            <v>0</v>
          </cell>
          <cell r="J668">
            <v>0</v>
          </cell>
          <cell r="K668">
            <v>0</v>
          </cell>
          <cell r="L668">
            <v>0</v>
          </cell>
        </row>
        <row r="669">
          <cell r="A669" t="str">
            <v>16)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0</v>
          </cell>
          <cell r="L669">
            <v>0</v>
          </cell>
        </row>
        <row r="672">
          <cell r="A672" t="str">
            <v>2.1.3.1</v>
          </cell>
          <cell r="B672" t="str">
            <v>ค่าตอบแทนวิทยากร ภาค 2/2566  จำนวน 304,000 บาทร่วมใจ 48,000/ร่วมจิตประสาท 48,000/รวมราษฎร์สามัคคี 96,000/เจริญดีวิทยา 64,000/ราษฎร์สงเคราะห์วิทยา 48,000</v>
          </cell>
          <cell r="C672" t="str">
            <v>ศธ 04002/ว195 ลว 15 มค 67 โอนครั้งที่ 134</v>
          </cell>
          <cell r="G672">
            <v>0</v>
          </cell>
          <cell r="H672">
            <v>0</v>
          </cell>
          <cell r="I672">
            <v>0</v>
          </cell>
          <cell r="J672">
            <v>0</v>
          </cell>
          <cell r="K672">
            <v>0</v>
          </cell>
          <cell r="L672">
            <v>156000</v>
          </cell>
          <cell r="Q672">
            <v>0</v>
          </cell>
          <cell r="R672">
            <v>0</v>
          </cell>
          <cell r="U672">
            <v>0</v>
          </cell>
          <cell r="V672">
            <v>198600</v>
          </cell>
          <cell r="AA672">
            <v>616000</v>
          </cell>
        </row>
        <row r="673">
          <cell r="A673" t="str">
            <v>3.1)</v>
          </cell>
          <cell r="B673" t="str">
            <v>ค่าตอบแทนวิทยากรสอนอิสลามศึกษารายชั่วโมง ภาค 1/67  จำนวน 312,000 บาท ร่วมใจ 48,000 ร่วมจิตประสาท 48,000 รวมราษฎร์ 96,000 บาท เจริญดีวิทยา 64,000 ราษฎร์สงเคราะห์ 48,000 วัดธัญญะผล 8,000 บาท</v>
          </cell>
          <cell r="C673" t="str">
            <v>ศธ 04002/ว2690 ลว 27 มิถุนายน โอนครั้งที่ 176</v>
          </cell>
        </row>
        <row r="674">
          <cell r="A674" t="str">
            <v>3.2)</v>
          </cell>
          <cell r="B674" t="str">
            <v>ค่าตอบแทนวิทยากรสอนอิสลามศึกษารายชั่วโมง ภาค 1/66 จำนวน 312,000บาท ร่วมใจ 48000  ร่วมจิตประสาท 48000 รวมราษฎร์ 96000 บาท ราษฎร์สงเคราะห์ 48000 วัดธัญญะผล 8000 บาท</v>
          </cell>
          <cell r="C674" t="str">
            <v>ศธ 04002/ว2783 ลว 11 กค 66 โอนครั้งที่ 661</v>
          </cell>
        </row>
        <row r="676">
          <cell r="A676" t="str">
            <v>2.1.3.2</v>
          </cell>
          <cell r="B676" t="str">
            <v xml:space="preserve">ค่าพาหนะในการเดินทางเข้าร่วมการประชุมคณะกรรมการพิจารณาคำขอรับการจัดสรรงบประมาณรายจ่าย ประจำปีงบประมาณ พ.ศ. 2567 งบดำเนินงาน รายการค่าปรับปรุงซ่อมแซมระบบไฟฟ้า ประปา ของสพฐ. ครั้งที่ 1/2567 ในวันที่ 21 มีนาคม 2567  </v>
          </cell>
          <cell r="C676" t="str">
            <v>ศธ 04002/ว1333 ลว 26 มีค 67 โอนครั้งที่ 239</v>
          </cell>
          <cell r="F676">
            <v>1000</v>
          </cell>
          <cell r="G676">
            <v>0</v>
          </cell>
          <cell r="H676">
            <v>0</v>
          </cell>
          <cell r="I676">
            <v>0</v>
          </cell>
          <cell r="J676">
            <v>0</v>
          </cell>
          <cell r="K676">
            <v>0</v>
          </cell>
          <cell r="L676">
            <v>0</v>
          </cell>
          <cell r="Q676">
            <v>0</v>
          </cell>
          <cell r="R676">
            <v>0</v>
          </cell>
          <cell r="U676">
            <v>0</v>
          </cell>
          <cell r="V676">
            <v>0</v>
          </cell>
        </row>
        <row r="677">
          <cell r="A677" t="str">
            <v>2.1.3.3</v>
          </cell>
          <cell r="B677" t="str">
            <v xml:space="preserve">ค่าใช้จ่ายในการเดินทางไปราชการของคณะกรรมการพิจารณาคำขอรับการจัดสรรงบประมาณรายจ่ายประจำปีบประมาณ พ.ศ. 2567 รายการค่าปรับปรุงซ่อมแซมระบบไฟฟ้า ประปา ของสพฐ. </v>
          </cell>
          <cell r="C677" t="str">
            <v>ศธ 04002/ว2360 ลว 12 มิย 67 โอนครั้งที่ 123</v>
          </cell>
          <cell r="P677">
            <v>1000</v>
          </cell>
          <cell r="Q677">
            <v>0</v>
          </cell>
          <cell r="R677">
            <v>0</v>
          </cell>
          <cell r="U677">
            <v>0</v>
          </cell>
          <cell r="V677">
            <v>0</v>
          </cell>
        </row>
        <row r="678">
          <cell r="A678" t="str">
            <v>2.1.3.4</v>
          </cell>
          <cell r="B678" t="str">
            <v xml:space="preserve">สนับสนุนการดำเนินงานการบริหารงานบุคคลและค่าใช้จ่ายในการประชุม อ.ก.ค.ศ. เขตพื้นที่การศึกษา </v>
          </cell>
          <cell r="C678" t="str">
            <v>ศธ 04002/ว3252 ลว 31 กค 67 โอนครั้งที่ 271</v>
          </cell>
          <cell r="G678">
            <v>0</v>
          </cell>
          <cell r="H678">
            <v>0</v>
          </cell>
          <cell r="I678">
            <v>0</v>
          </cell>
          <cell r="J678">
            <v>0</v>
          </cell>
          <cell r="K678">
            <v>0</v>
          </cell>
          <cell r="L678">
            <v>0</v>
          </cell>
          <cell r="P678">
            <v>100000</v>
          </cell>
          <cell r="Q678">
            <v>0</v>
          </cell>
          <cell r="R678">
            <v>0</v>
          </cell>
          <cell r="U678">
            <v>21900</v>
          </cell>
          <cell r="V678">
            <v>0</v>
          </cell>
        </row>
        <row r="687">
          <cell r="A687" t="str">
            <v>2.1.4</v>
          </cell>
          <cell r="B687" t="str">
            <v>ค่าปรับปรุงซ่อมแซมระบบไฟฟ้า ประปา</v>
          </cell>
          <cell r="C687" t="str">
            <v>ศธ 04002/ว1353 ลว 28 มีค 67 โอนครั้งที่ 242</v>
          </cell>
        </row>
        <row r="688">
          <cell r="A688" t="str">
            <v>1)</v>
          </cell>
          <cell r="B688" t="str">
            <v xml:space="preserve">โรงเรียนวัดจุฬาจินดาราม </v>
          </cell>
          <cell r="F688">
            <v>104485</v>
          </cell>
          <cell r="Q688">
            <v>0</v>
          </cell>
          <cell r="R688">
            <v>104481</v>
          </cell>
          <cell r="U688">
            <v>0</v>
          </cell>
          <cell r="V688">
            <v>0</v>
          </cell>
        </row>
        <row r="690">
          <cell r="A690" t="str">
            <v>2)</v>
          </cell>
          <cell r="B690" t="str">
            <v xml:space="preserve">โรงเรียนแสนจำหน่ายวิทยา </v>
          </cell>
          <cell r="F690">
            <v>392159</v>
          </cell>
          <cell r="Q690">
            <v>0</v>
          </cell>
          <cell r="R690">
            <v>392159</v>
          </cell>
          <cell r="U690">
            <v>0</v>
          </cell>
          <cell r="V690">
            <v>0</v>
          </cell>
        </row>
        <row r="692">
          <cell r="A692" t="str">
            <v>3)</v>
          </cell>
          <cell r="B692" t="str">
            <v xml:space="preserve"> โรงเรียนวัดจตุพิธวราวาส </v>
          </cell>
          <cell r="F692">
            <v>198400</v>
          </cell>
          <cell r="Q692">
            <v>0</v>
          </cell>
          <cell r="R692">
            <v>0</v>
          </cell>
          <cell r="U692">
            <v>0</v>
          </cell>
          <cell r="V692">
            <v>198400</v>
          </cell>
        </row>
        <row r="694">
          <cell r="A694" t="str">
            <v>4)</v>
          </cell>
          <cell r="B694" t="str">
            <v>โรงเรียนชุมชนประชานิกรณ์อำนวยเวท์</v>
          </cell>
          <cell r="F694">
            <v>260053</v>
          </cell>
          <cell r="Q694">
            <v>0</v>
          </cell>
          <cell r="R694">
            <v>260053</v>
          </cell>
          <cell r="U694">
            <v>0</v>
          </cell>
          <cell r="V694">
            <v>0</v>
          </cell>
        </row>
        <row r="724">
          <cell r="B724" t="str">
            <v>งบลงทุน  ค่าครุภัณฑ์  6711310</v>
          </cell>
        </row>
        <row r="748">
          <cell r="A748" t="str">
            <v>2.1.5.2</v>
          </cell>
        </row>
        <row r="749">
          <cell r="A749" t="str">
            <v>2.1.5.2.1</v>
          </cell>
          <cell r="B749" t="str">
            <v>โทรทัศน์แอลอีดี(LEDTV)แบบSmartTVระดับความละเอียดจอภาพ3840x2160พิกเซล ขนาด 55 นิ้ว เครื่องละ 23,3000 บาท</v>
          </cell>
          <cell r="C749" t="str">
            <v>ศธ04002/ว1802 ลว.8 พค 67 โอนครั้งที่ 7</v>
          </cell>
          <cell r="J749">
            <v>0</v>
          </cell>
          <cell r="Q749">
            <v>0</v>
          </cell>
          <cell r="R749">
            <v>0</v>
          </cell>
          <cell r="U749">
            <v>0</v>
          </cell>
          <cell r="V749">
            <v>296500</v>
          </cell>
          <cell r="AA749">
            <v>299000</v>
          </cell>
        </row>
        <row r="750">
          <cell r="A750" t="str">
            <v>1)</v>
          </cell>
          <cell r="B750" t="str">
            <v>โรงเรียนวัดทศทิศ</v>
          </cell>
          <cell r="C750" t="str">
            <v>20004350002003112042</v>
          </cell>
          <cell r="Q750">
            <v>0</v>
          </cell>
          <cell r="R750">
            <v>0</v>
          </cell>
          <cell r="U750">
            <v>0</v>
          </cell>
          <cell r="V750">
            <v>67500</v>
          </cell>
          <cell r="AA750">
            <v>69000</v>
          </cell>
        </row>
        <row r="751">
          <cell r="B751" t="str">
            <v>ผูกพัน ครบ 26 มิย 67</v>
          </cell>
          <cell r="C751">
            <v>4100395240</v>
          </cell>
        </row>
        <row r="752">
          <cell r="A752" t="str">
            <v>2)</v>
          </cell>
          <cell r="B752" t="str">
            <v>โรงเรียนวัดนิเทศน์</v>
          </cell>
          <cell r="C752" t="str">
            <v>20004350002003112043</v>
          </cell>
          <cell r="Q752">
            <v>0</v>
          </cell>
          <cell r="R752">
            <v>0</v>
          </cell>
          <cell r="U752">
            <v>0</v>
          </cell>
          <cell r="V752">
            <v>184000</v>
          </cell>
          <cell r="AA752">
            <v>184000</v>
          </cell>
        </row>
        <row r="753">
          <cell r="B753" t="str">
            <v>ผูกพัน ครบ 27 พค 67</v>
          </cell>
          <cell r="C753">
            <v>4100397975</v>
          </cell>
        </row>
        <row r="754">
          <cell r="A754" t="str">
            <v>3)</v>
          </cell>
          <cell r="B754" t="str">
            <v>โรงเรียนวัดสอนดีศรีเจริญ</v>
          </cell>
          <cell r="C754" t="str">
            <v>20004350002003112047</v>
          </cell>
          <cell r="Q754">
            <v>0</v>
          </cell>
          <cell r="R754">
            <v>0</v>
          </cell>
          <cell r="U754">
            <v>0</v>
          </cell>
          <cell r="V754">
            <v>45000</v>
          </cell>
          <cell r="AA754">
            <v>46000</v>
          </cell>
        </row>
        <row r="755">
          <cell r="B755" t="str">
            <v>ผูกพัน ครบ 27 พค 67</v>
          </cell>
          <cell r="C755">
            <v>4100396028</v>
          </cell>
        </row>
        <row r="761">
          <cell r="A761" t="str">
            <v>1.2.3.1</v>
          </cell>
          <cell r="AA761">
            <v>0</v>
          </cell>
        </row>
        <row r="762">
          <cell r="A762" t="str">
            <v>1.2.3.2</v>
          </cell>
        </row>
        <row r="772">
          <cell r="A772" t="str">
            <v>2.1.5.3</v>
          </cell>
          <cell r="B772" t="str">
            <v>ครุภัณฑ์งานบ้านงานครัว 120605</v>
          </cell>
        </row>
        <row r="773">
          <cell r="A773" t="str">
            <v>2.1.5.3.1</v>
          </cell>
          <cell r="B773" t="str">
            <v>เครื่องสูบน้ำแบบท่อพญานาค เครื่องละ 105,0000 บาท</v>
          </cell>
          <cell r="C773" t="str">
            <v>ศธ04002/ว1802 ลว.8 พค 67 โอนครั้งที่ 7</v>
          </cell>
        </row>
        <row r="774">
          <cell r="A774" t="str">
            <v>1)</v>
          </cell>
          <cell r="B774" t="str">
            <v>โรงเรียนวัดแจ้งลําหิน</v>
          </cell>
          <cell r="C774" t="str">
            <v>20004350002003112041</v>
          </cell>
          <cell r="Q774">
            <v>0</v>
          </cell>
          <cell r="R774">
            <v>0</v>
          </cell>
          <cell r="U774">
            <v>0</v>
          </cell>
          <cell r="V774">
            <v>105000</v>
          </cell>
          <cell r="AA774">
            <v>105000</v>
          </cell>
        </row>
        <row r="775">
          <cell r="B775" t="str">
            <v>ผูกพัน ครบ 29 มิย 67</v>
          </cell>
          <cell r="C775">
            <v>4100398975</v>
          </cell>
        </row>
        <row r="778">
          <cell r="A778" t="str">
            <v>2.1.5.3.2</v>
          </cell>
          <cell r="B778" t="str">
            <v>เครื่องสูบน้ำไฟฟ้าแบบจมใต้น้ำ(SubmersiblePump)มอเตอร์ขนาด3.0แรงม้า220V.AC เครื่องละ 65,500 บาท</v>
          </cell>
          <cell r="C778" t="str">
            <v>ศธ04002/ว1802 ลว.8 พค 67 โอนครั้งที่ 7</v>
          </cell>
        </row>
        <row r="779">
          <cell r="A779" t="str">
            <v>1)</v>
          </cell>
          <cell r="B779" t="str">
            <v>โรงเรียนวัดประยูรธรรมาราม</v>
          </cell>
          <cell r="C779" t="str">
            <v>20004350002003112044</v>
          </cell>
          <cell r="Q779">
            <v>0</v>
          </cell>
          <cell r="R779">
            <v>0</v>
          </cell>
          <cell r="U779">
            <v>0</v>
          </cell>
          <cell r="V779">
            <v>65500</v>
          </cell>
          <cell r="AA779">
            <v>65500</v>
          </cell>
        </row>
        <row r="780">
          <cell r="B780" t="str">
            <v>ผูกพัน ครบ 29 กค 67</v>
          </cell>
          <cell r="C780">
            <v>4100398975</v>
          </cell>
        </row>
        <row r="814">
          <cell r="B814" t="str">
            <v>ครุภัณฑ์โฆษณาและเผยแพร่ 120604</v>
          </cell>
        </row>
        <row r="831">
          <cell r="B831" t="str">
            <v xml:space="preserve">ครุภัณฑ์การศึกษา 120611 </v>
          </cell>
        </row>
        <row r="832">
          <cell r="B832" t="str">
            <v>ครุภัณฑ์งานอาชีพระดับประถมศึกษา แบบ 2 จำนวน 1 ชุด</v>
          </cell>
          <cell r="C832" t="str">
            <v>ศธ04002/ว1802 ลว.8 พค 67 โอนครั้งที่ 7</v>
          </cell>
        </row>
        <row r="833">
          <cell r="A833" t="str">
            <v>1)</v>
          </cell>
          <cell r="B833" t="str">
            <v>โรงเรียนกลางคลองสิบ</v>
          </cell>
          <cell r="C833" t="str">
            <v>20004350002003112040</v>
          </cell>
          <cell r="J833">
            <v>0</v>
          </cell>
          <cell r="Q833">
            <v>0</v>
          </cell>
          <cell r="R833">
            <v>0</v>
          </cell>
          <cell r="U833">
            <v>0</v>
          </cell>
          <cell r="V833">
            <v>120000</v>
          </cell>
          <cell r="AA833">
            <v>120000</v>
          </cell>
        </row>
        <row r="834">
          <cell r="B834" t="str">
            <v>ผูกพัน ครบ 16 มิย 67</v>
          </cell>
          <cell r="C834">
            <v>4100394375</v>
          </cell>
        </row>
        <row r="842">
          <cell r="B842" t="str">
            <v>โต๊ะเก้าอี้นักเรียน ระดับประถมศึกษา ชุดละ 1500 บาท</v>
          </cell>
          <cell r="C842" t="str">
            <v>ศธ04002/ว1802 ลว.8 พค 67 โอนครั้งที่ 7</v>
          </cell>
        </row>
        <row r="843">
          <cell r="A843" t="str">
            <v>1)</v>
          </cell>
          <cell r="B843" t="str">
            <v>โรงเรียนคลองสิบสามผิวศรีราษฏร์บำรุง</v>
          </cell>
          <cell r="C843" t="str">
            <v>20004350002003112045</v>
          </cell>
          <cell r="J843">
            <v>0</v>
          </cell>
          <cell r="Q843">
            <v>0</v>
          </cell>
          <cell r="R843">
            <v>0</v>
          </cell>
          <cell r="U843">
            <v>0</v>
          </cell>
          <cell r="V843">
            <v>72500</v>
          </cell>
          <cell r="AA843">
            <v>75000</v>
          </cell>
        </row>
        <row r="844">
          <cell r="B844" t="str">
            <v>ผูกพัน ครบ 19 มิย 67</v>
          </cell>
          <cell r="C844">
            <v>4100395365</v>
          </cell>
        </row>
        <row r="845">
          <cell r="A845" t="str">
            <v>2)</v>
          </cell>
          <cell r="B845" t="str">
            <v>โรงเรียนวัดพวงแก้ว</v>
          </cell>
          <cell r="C845" t="str">
            <v>20004350002003112046</v>
          </cell>
          <cell r="J845">
            <v>0</v>
          </cell>
          <cell r="Q845">
            <v>0</v>
          </cell>
          <cell r="R845">
            <v>0</v>
          </cell>
          <cell r="U845">
            <v>0</v>
          </cell>
          <cell r="V845">
            <v>120350</v>
          </cell>
          <cell r="AA845">
            <v>124500</v>
          </cell>
        </row>
        <row r="846">
          <cell r="B846" t="str">
            <v>ผูกพัน ครบ 26 มิย 67</v>
          </cell>
          <cell r="C846">
            <v>4100395151</v>
          </cell>
        </row>
        <row r="847">
          <cell r="A847" t="str">
            <v>3)</v>
          </cell>
          <cell r="B847" t="str">
            <v>โรงเรียนหิรัญพงษ์อนุสรณ์</v>
          </cell>
          <cell r="C847" t="str">
            <v>20004350002003112048</v>
          </cell>
          <cell r="J847">
            <v>0</v>
          </cell>
          <cell r="Q847">
            <v>0</v>
          </cell>
          <cell r="R847">
            <v>33000</v>
          </cell>
          <cell r="U847">
            <v>0</v>
          </cell>
          <cell r="V847">
            <v>0</v>
          </cell>
          <cell r="AA847">
            <v>33000</v>
          </cell>
        </row>
        <row r="848">
          <cell r="B848" t="str">
            <v>ผูกพัน ครบ 7 มิย 67</v>
          </cell>
          <cell r="C848">
            <v>4100392574</v>
          </cell>
        </row>
        <row r="849">
          <cell r="A849" t="str">
            <v>2.1.1</v>
          </cell>
          <cell r="B849" t="str">
            <v xml:space="preserve">กิจกรรมรองการบริหารจัดการในเขตพื้นที่การศึกษาประถมศึกษาโดยใช้พื้นที่เป็นฐาน (Area-base) </v>
          </cell>
          <cell r="C849" t="str">
            <v>20004 67 05164 00034</v>
          </cell>
        </row>
        <row r="850">
          <cell r="B850" t="str">
            <v xml:space="preserve"> งบดำเนินงาน 67112xx </v>
          </cell>
          <cell r="C850" t="str">
            <v>20004 35000200 2000000</v>
          </cell>
        </row>
        <row r="851">
          <cell r="A851" t="str">
            <v>2.1.1.1</v>
          </cell>
          <cell r="B851" t="str">
            <v>ค่าใช้จ่ายในการออกบูทนิทรรศการ “สร้างภูมิคุ้มกันด้วยวิทยาศาสตร์และ CODING”      ระหว่างวันที่ 24 – 27 กุมภาพันธ์ 2566 ณ ลานกิจกรรม ชั้น G Avenue Zone A (ใต้ลาน Skywalk) MBK Center</v>
          </cell>
          <cell r="C851" t="str">
            <v>ศธ 04002/ว743 ลว 28 กพ 66 โอนครั้งที่ 343</v>
          </cell>
          <cell r="F851">
            <v>0</v>
          </cell>
          <cell r="G851">
            <v>0</v>
          </cell>
          <cell r="H851">
            <v>0</v>
          </cell>
          <cell r="I851">
            <v>0</v>
          </cell>
          <cell r="J851">
            <v>0</v>
          </cell>
          <cell r="K851">
            <v>0</v>
          </cell>
          <cell r="L851">
            <v>0</v>
          </cell>
        </row>
        <row r="854">
          <cell r="A854" t="str">
            <v>2.1.1</v>
          </cell>
          <cell r="B854" t="str">
            <v xml:space="preserve">กิจกรรมรองเทคโนโลยีดิจิทัลเพื่อการศึกษาขั้นพื้นฐาน </v>
          </cell>
          <cell r="C854" t="str">
            <v>20004 67 05164 00063</v>
          </cell>
        </row>
        <row r="855">
          <cell r="B855" t="str">
            <v xml:space="preserve"> งบดำเนินงาน 67112xx</v>
          </cell>
          <cell r="C855" t="str">
            <v>20004 35000200 2000000</v>
          </cell>
        </row>
        <row r="856">
          <cell r="A856" t="str">
            <v>2.1.1.1</v>
          </cell>
          <cell r="B856" t="str">
            <v xml:space="preserve">ค่าใช้จ่ายในการดำเนินการกิจกรรมที่ 3 การพัฒนา ส่งเสริม สนับสนุน และขับเคลื่อนการใช้เทคโนโลยีดิจิทัลในการจัดการเรียนรู้ในการขับเคลื่อนระบบคลังสื่อเทคโนโลยีดิจิทัล ระดับการศึกษาขั้นพื้นฐาน (OBEC Content Center) </v>
          </cell>
          <cell r="C856" t="str">
            <v>ศธ 04002/ว1003 ลว 7 มีค 67โอนครั้งที่ 207</v>
          </cell>
          <cell r="F856">
            <v>15000</v>
          </cell>
          <cell r="Q856">
            <v>0</v>
          </cell>
          <cell r="R856">
            <v>0</v>
          </cell>
          <cell r="U856">
            <v>14800</v>
          </cell>
          <cell r="V856">
            <v>0</v>
          </cell>
        </row>
        <row r="857">
          <cell r="A857" t="str">
            <v>2.1.1.2</v>
          </cell>
          <cell r="B857" t="str">
            <v xml:space="preserve">ค่าใช้จ่ายในการเดินทางเข้าร่วมประชุมเชิงปฏิบัติการพัฒนาบุคลากรด้านเทคโนโลยีดิจิทัล ปีงบประมาณ พ.ศ. 2567  ระหว่างวันที่ 15 – 18 กันยายน 2567  ณ โรงแรมดิไอเดิล โฮเทล แอนด์ เรสซิเดนซ์ จังหวัดปทุมธานี </v>
          </cell>
          <cell r="C857" t="str">
            <v>ศธ 04002/ว3577 ลว 15 สค 67 โอนครั้งที่ 334</v>
          </cell>
          <cell r="I857">
            <v>0</v>
          </cell>
          <cell r="J857">
            <v>0</v>
          </cell>
          <cell r="P857">
            <v>1000</v>
          </cell>
          <cell r="Q857">
            <v>0</v>
          </cell>
          <cell r="R857">
            <v>0</v>
          </cell>
          <cell r="U857">
            <v>0</v>
          </cell>
          <cell r="V857">
            <v>0</v>
          </cell>
        </row>
        <row r="858">
          <cell r="F858">
            <v>0</v>
          </cell>
          <cell r="G858">
            <v>0</v>
          </cell>
          <cell r="H858">
            <v>0</v>
          </cell>
          <cell r="I858">
            <v>0</v>
          </cell>
          <cell r="J858">
            <v>0</v>
          </cell>
          <cell r="K858">
            <v>0</v>
          </cell>
          <cell r="L858">
            <v>0</v>
          </cell>
        </row>
        <row r="859">
          <cell r="F859">
            <v>0</v>
          </cell>
          <cell r="G859">
            <v>0</v>
          </cell>
          <cell r="H859">
            <v>0</v>
          </cell>
          <cell r="I859">
            <v>0</v>
          </cell>
          <cell r="J859">
            <v>0</v>
          </cell>
          <cell r="K859">
            <v>0</v>
          </cell>
          <cell r="L859">
            <v>0</v>
          </cell>
        </row>
        <row r="860">
          <cell r="B860" t="str">
            <v xml:space="preserve"> งบลงทุน ค่าครุภัณฑ์ 6711310</v>
          </cell>
          <cell r="C860" t="str">
            <v>20004 35000200 2000000</v>
          </cell>
        </row>
        <row r="861">
          <cell r="A861" t="str">
            <v>2.1.2.1</v>
          </cell>
          <cell r="B861" t="str">
            <v>ครุภัณฑ์คอมพิวเตอร์  120610</v>
          </cell>
        </row>
        <row r="862">
          <cell r="B862" t="str">
            <v xml:space="preserve">ระบบคอมพิวเตอร์พร้อมอุปกรณ์สำหรับการเรียนการสอน ระบบคอมพิวเตอร์พร้อมอุปกรณ์สำหรับการเรียนการสอน IC30Type2 </v>
          </cell>
          <cell r="C862" t="str">
            <v>ศธ 04002/ว2002 ลว 23 พค 67 โอนครั้งที่ 46</v>
          </cell>
        </row>
        <row r="863">
          <cell r="A863" t="str">
            <v>1)</v>
          </cell>
          <cell r="B863" t="str">
            <v xml:space="preserve">โรงเรียนชุมชนบึงบา </v>
          </cell>
          <cell r="C863" t="str">
            <v>20004350002003110247</v>
          </cell>
          <cell r="J863">
            <v>0</v>
          </cell>
          <cell r="Q863">
            <v>0</v>
          </cell>
          <cell r="R863">
            <v>783800</v>
          </cell>
          <cell r="U863">
            <v>0</v>
          </cell>
          <cell r="V863">
            <v>0</v>
          </cell>
          <cell r="AA863">
            <v>786600</v>
          </cell>
        </row>
        <row r="865">
          <cell r="A865" t="str">
            <v>2.1.3</v>
          </cell>
          <cell r="B865" t="str">
            <v xml:space="preserve">กิจกรรมรองพัฒนาระบบการวัดและประเมินผลส่งเสริมเครือข่ายความร่วมมือในการประเมินคุณภาพการศึกษาขั้นพื้นฐาน  </v>
          </cell>
          <cell r="C865" t="str">
            <v>20004 66 05164 36263</v>
          </cell>
        </row>
        <row r="866">
          <cell r="B866" t="str">
            <v xml:space="preserve"> งบดำเนินงาน 66112xx </v>
          </cell>
          <cell r="C866" t="str">
            <v>20004 35000200 2000000</v>
          </cell>
        </row>
        <row r="867">
          <cell r="F867">
            <v>0</v>
          </cell>
          <cell r="G867">
            <v>0</v>
          </cell>
          <cell r="H867">
            <v>0</v>
          </cell>
          <cell r="I867">
            <v>0</v>
          </cell>
          <cell r="J867">
            <v>0</v>
          </cell>
          <cell r="K867">
            <v>0</v>
          </cell>
          <cell r="L867">
            <v>0</v>
          </cell>
        </row>
        <row r="868">
          <cell r="F868">
            <v>0</v>
          </cell>
          <cell r="G868">
            <v>0</v>
          </cell>
          <cell r="H868">
            <v>0</v>
          </cell>
          <cell r="I868">
            <v>0</v>
          </cell>
          <cell r="J868">
            <v>0</v>
          </cell>
          <cell r="K868">
            <v>0</v>
          </cell>
          <cell r="L868">
            <v>0</v>
          </cell>
        </row>
        <row r="869">
          <cell r="A869" t="str">
            <v>2.1.2</v>
          </cell>
          <cell r="B869" t="str">
            <v xml:space="preserve">กิจกรรมรองการสนับสนุนการศึกษาภาคบังคับ  </v>
          </cell>
          <cell r="C869" t="str">
            <v>20004 66 05164 05272</v>
          </cell>
        </row>
        <row r="870">
          <cell r="C870" t="str">
            <v>20004670516405272</v>
          </cell>
        </row>
        <row r="871">
          <cell r="C871" t="str">
            <v>20004 35000200 2000000</v>
          </cell>
        </row>
        <row r="873">
          <cell r="A873" t="str">
            <v>2.1.2.1</v>
          </cell>
        </row>
        <row r="875">
          <cell r="B875" t="str">
            <v>ค้าจ้างเหมาบริการ ลูกจ้างสพป.ปท.2 15000x7คน ครั้งที่ 4</v>
          </cell>
          <cell r="C875" t="str">
            <v>ศธ04002/ว3225 ลว.30 กค 67ครั้งที่ 4 โอนครั้งที่ 265  887,000</v>
          </cell>
          <cell r="P875">
            <v>272450</v>
          </cell>
          <cell r="Q875">
            <v>0</v>
          </cell>
          <cell r="R875">
            <v>0</v>
          </cell>
          <cell r="U875">
            <v>73548.39</v>
          </cell>
          <cell r="V875">
            <v>0</v>
          </cell>
        </row>
        <row r="876">
          <cell r="B876" t="str">
            <v>ค่าใช้จ่ายในการประชุมราชการ ค่าใช้จ่ายในการฝึกอบรม จัดงาน 350,000 บาท อนุมัติ 170,000 บาท/90,000 บาท/50,000 บาท ครั้งที่ 4</v>
          </cell>
          <cell r="G876">
            <v>0</v>
          </cell>
          <cell r="K876">
            <v>0</v>
          </cell>
          <cell r="L876">
            <v>0</v>
          </cell>
          <cell r="P876">
            <v>0</v>
          </cell>
        </row>
        <row r="877">
          <cell r="B877" t="str">
            <v>ค่าใช้จ่ายในการประชุม อ.ก.ค.ศ. เขตพื้นที่การศึกษา 150,000 บาท</v>
          </cell>
          <cell r="G877">
            <v>0</v>
          </cell>
          <cell r="L877">
            <v>0</v>
          </cell>
          <cell r="P877">
            <v>0</v>
          </cell>
        </row>
        <row r="878">
          <cell r="B878" t="str">
            <v>ค่าใช้จ่ายในการเดินทางไปราชการ 150,000 บาท</v>
          </cell>
          <cell r="C878" t="str">
            <v>ศธ04002/ว3225 ลว.30 กค 67ครั้งที่ 4 โอนครั้งที่ 265  887,000</v>
          </cell>
          <cell r="P878">
            <v>50000</v>
          </cell>
          <cell r="Q878">
            <v>0</v>
          </cell>
          <cell r="R878">
            <v>0</v>
          </cell>
          <cell r="U878">
            <v>0</v>
          </cell>
          <cell r="V878">
            <v>0</v>
          </cell>
        </row>
        <row r="879">
          <cell r="B879" t="str">
            <v>ค่าซ่อมแซมและบำรุงรักษาทรัพย์สิน 200,000 บาท อนุมัติ 100,000 บาท</v>
          </cell>
          <cell r="C879" t="str">
            <v>ศธ04002/ว3225 ลว.30 กค 67ครั้งที่ 4 โอนครั้งที่ 265  887,000</v>
          </cell>
          <cell r="P879">
            <v>30000</v>
          </cell>
          <cell r="Q879">
            <v>0</v>
          </cell>
          <cell r="R879">
            <v>0</v>
          </cell>
          <cell r="U879">
            <v>0</v>
          </cell>
          <cell r="V879">
            <v>0</v>
          </cell>
        </row>
        <row r="880">
          <cell r="B880" t="str">
            <v>ค่าวัสดุสำนักงาน</v>
          </cell>
          <cell r="C880" t="str">
            <v>ศธ04002/ว3225 ลว.30 กค 67ครั้งที่ 4 โอนครั้งที่ 265  887,000</v>
          </cell>
          <cell r="P880">
            <v>87000</v>
          </cell>
          <cell r="Q880">
            <v>0</v>
          </cell>
          <cell r="R880">
            <v>0</v>
          </cell>
          <cell r="U880">
            <v>21033</v>
          </cell>
          <cell r="V880">
            <v>0</v>
          </cell>
        </row>
        <row r="881">
          <cell r="B881" t="str">
            <v>ค่าน้ำมันเชื้อเพลิงและหล่อลื่น 200,000 บาท อนุมัติ 100,000 บาท</v>
          </cell>
          <cell r="C881" t="str">
            <v>ศธ04002/ว3225 ลว.30 กค 67ครั้งที่ 4 โอนครั้งที่ 265  887,000</v>
          </cell>
          <cell r="P881">
            <v>50000</v>
          </cell>
          <cell r="Q881">
            <v>0</v>
          </cell>
          <cell r="R881">
            <v>0</v>
          </cell>
          <cell r="U881">
            <v>22200</v>
          </cell>
          <cell r="V881">
            <v>0</v>
          </cell>
        </row>
        <row r="882">
          <cell r="B882" t="str">
            <v xml:space="preserve">ค่าสาธารณูปโภค    100,000 บาท </v>
          </cell>
          <cell r="C882" t="str">
            <v>ศธ04002/ว3225 ลว.30 กค 67ครั้งที่ 4 โอนครั้งที่ 265  887,000</v>
          </cell>
          <cell r="P882">
            <v>100000</v>
          </cell>
          <cell r="Q882">
            <v>0</v>
          </cell>
          <cell r="R882">
            <v>0</v>
          </cell>
          <cell r="U882">
            <v>93296.75</v>
          </cell>
          <cell r="V882">
            <v>0</v>
          </cell>
        </row>
        <row r="883">
          <cell r="B883" t="str">
            <v>อื่นๆ (รายการนอกเหนือ(1-(7 และหรือถัวจ่ายให้รายการ (1 -(7 โดยเฉพาะรายการที่ (7 ) 390000</v>
          </cell>
          <cell r="C883" t="str">
            <v>ที่ ศธ04002/ว2531/26 มิย 66 ครั้ง 619 180000+อบรมครูเหลือ55000และครั้งที่ 4ว322 /30 กค 67</v>
          </cell>
          <cell r="P883">
            <v>10000</v>
          </cell>
          <cell r="Q883">
            <v>0</v>
          </cell>
          <cell r="R883">
            <v>0</v>
          </cell>
          <cell r="U883">
            <v>0</v>
          </cell>
          <cell r="V883">
            <v>0</v>
          </cell>
        </row>
        <row r="889">
          <cell r="B889" t="str">
            <v>งบพัฒนาเพื่อพัฒนาคุณภาพการศึกษา 1,500,000 บาท</v>
          </cell>
        </row>
        <row r="891">
          <cell r="A891" t="str">
            <v>1)</v>
          </cell>
          <cell r="B891" t="str">
            <v>โครงการประชุมเชิงปฏิบัติการและศึกษาดูงาน เพื่อพัฒนาศักยภาพผู้บริหรการศึกษาผู้บริหารสถานศึกษาและบุคลากรทางการศึกษา สพป.ปทุมธานี เขต 2</v>
          </cell>
          <cell r="C891" t="str">
            <v>ศธ04002/ว3225 ลว.30 กค 67ครั้งที่ 4 โอนครั้งที่ 265</v>
          </cell>
          <cell r="P891">
            <v>287550</v>
          </cell>
          <cell r="Q891">
            <v>0</v>
          </cell>
          <cell r="R891">
            <v>0</v>
          </cell>
          <cell r="U891">
            <v>250550</v>
          </cell>
          <cell r="V891">
            <v>0</v>
          </cell>
        </row>
        <row r="893">
          <cell r="B893" t="str">
            <v xml:space="preserve"> งบดำเนินงาน 67112xx </v>
          </cell>
          <cell r="C893" t="str">
            <v>20004 35000270 2000000</v>
          </cell>
        </row>
        <row r="895">
          <cell r="A895" t="str">
            <v>2.1.2.1</v>
          </cell>
          <cell r="B895" t="str">
            <v xml:space="preserve">ค่าใช้จ่ายในการเดินทางเข้าร่วมโครงการอบรมเสริมสร้างความรู้ด้านการบริหารงานการคลัง และสร้างความตระหนักในการป้องกันการทุจริตของหน่วยงาน ในสังกัดสำนักงานคณะกรรมการการศึกษาขั้นพื้นฐาน ระหว่างวันที่ 25 - 26 ธันวาคม 2566 ณ โรงแรมดิ ไอเดิล โฮเท็ล แอนด์ เรสซิเดนซ์ จังหวัดปทุมธานี </v>
          </cell>
          <cell r="C895" t="str">
            <v>ศธ 04002/ว5700 ลว 21 ธค 66 โอนครั้งที่ 103</v>
          </cell>
          <cell r="F895">
            <v>1000</v>
          </cell>
          <cell r="G895">
            <v>0</v>
          </cell>
          <cell r="H895">
            <v>0</v>
          </cell>
          <cell r="I895">
            <v>0</v>
          </cell>
          <cell r="J895">
            <v>0</v>
          </cell>
          <cell r="K895">
            <v>760</v>
          </cell>
          <cell r="L895">
            <v>0</v>
          </cell>
          <cell r="Q895">
            <v>0</v>
          </cell>
          <cell r="R895">
            <v>0</v>
          </cell>
          <cell r="U895">
            <v>240</v>
          </cell>
          <cell r="V895">
            <v>0</v>
          </cell>
        </row>
        <row r="896">
          <cell r="A896" t="str">
            <v>2.1.2.2</v>
          </cell>
          <cell r="B896" t="str">
            <v xml:space="preserve">เงินสมทบกองทุนเงินทดแทน ประจำปี พ.ศ. 2567 (มกราคม - ธันวาคม 2567)                             </v>
          </cell>
          <cell r="C896" t="str">
            <v>ศธ 04002/ว35 ลว 4 มค 67 โอนครั้งที่ 117</v>
          </cell>
          <cell r="F896">
            <v>23184</v>
          </cell>
          <cell r="G896">
            <v>0</v>
          </cell>
          <cell r="H896">
            <v>0</v>
          </cell>
          <cell r="I896">
            <v>0</v>
          </cell>
          <cell r="J896">
            <v>0</v>
          </cell>
          <cell r="K896">
            <v>0</v>
          </cell>
          <cell r="L896">
            <v>3422</v>
          </cell>
          <cell r="Q896">
            <v>0</v>
          </cell>
          <cell r="R896">
            <v>0</v>
          </cell>
          <cell r="U896">
            <v>0</v>
          </cell>
          <cell r="V896">
            <v>0</v>
          </cell>
        </row>
        <row r="897">
          <cell r="A897" t="str">
            <v>2.1.2.3</v>
          </cell>
          <cell r="B897" t="str">
            <v>ค่าเช่าใช้บริการสัญญาณอินเทอร์เน็ต 6 เดือน (ตุลาคม 2566 – มีนาคม 2567)   1,208,700.-บาท</v>
          </cell>
          <cell r="C897" t="str">
            <v>ศธ 04002/ว277ลว 18 มค 66 โอนครั้งที่ 142</v>
          </cell>
          <cell r="G897">
            <v>0</v>
          </cell>
          <cell r="H897">
            <v>0</v>
          </cell>
          <cell r="I897">
            <v>0</v>
          </cell>
          <cell r="J897">
            <v>0</v>
          </cell>
          <cell r="K897">
            <v>34775</v>
          </cell>
          <cell r="L897">
            <v>650487.30000000005</v>
          </cell>
          <cell r="Q897">
            <v>0</v>
          </cell>
          <cell r="R897">
            <v>0</v>
          </cell>
          <cell r="U897">
            <v>34775</v>
          </cell>
          <cell r="V897">
            <v>822074.71</v>
          </cell>
          <cell r="AA897">
            <v>2057400</v>
          </cell>
        </row>
        <row r="898">
          <cell r="B898" t="str">
            <v>ค่าเช่าใช้บริการสัญญาณอินเทอร์เน็ต 6 เดือน (เมย-มิย 66)   603600บาท</v>
          </cell>
          <cell r="C898" t="str">
            <v>ศธ 04002/ว1923   ลว 20 พค 67 โอนครั้งที่ 30</v>
          </cell>
        </row>
        <row r="899">
          <cell r="B899" t="str">
            <v>ค่าเช่าใช้บริการสัญญาณอินเทอร์เน็ต 3 เดือน (กรกฎาคม 2567 – กันยายน 2567)   514,3500บาท</v>
          </cell>
          <cell r="C899" t="str">
            <v>ศธ 04002/ว2864 ลว 2 กรกฎาคม 2567 โอนครั้งที่ 185</v>
          </cell>
        </row>
        <row r="900">
          <cell r="H900">
            <v>0</v>
          </cell>
          <cell r="I900">
            <v>0</v>
          </cell>
          <cell r="J900">
            <v>0</v>
          </cell>
        </row>
        <row r="901">
          <cell r="B901" t="str">
            <v>งบประจำ บริหารจัดการสำนักงาน</v>
          </cell>
          <cell r="C901" t="str">
            <v>20004 35000200 200000</v>
          </cell>
        </row>
        <row r="903">
          <cell r="A903" t="str">
            <v>(1</v>
          </cell>
          <cell r="I903">
            <v>0</v>
          </cell>
          <cell r="J903">
            <v>0</v>
          </cell>
        </row>
        <row r="904">
          <cell r="A904" t="str">
            <v>(2</v>
          </cell>
          <cell r="I904">
            <v>0</v>
          </cell>
          <cell r="J904">
            <v>0</v>
          </cell>
        </row>
        <row r="905">
          <cell r="A905" t="str">
            <v>(3</v>
          </cell>
          <cell r="I905">
            <v>0</v>
          </cell>
          <cell r="J905">
            <v>0</v>
          </cell>
        </row>
        <row r="906">
          <cell r="A906" t="str">
            <v>(4</v>
          </cell>
          <cell r="I906">
            <v>0</v>
          </cell>
          <cell r="J906">
            <v>0</v>
          </cell>
        </row>
        <row r="907">
          <cell r="A907" t="str">
            <v>(5</v>
          </cell>
          <cell r="I907">
            <v>0</v>
          </cell>
          <cell r="J907">
            <v>0</v>
          </cell>
        </row>
        <row r="908">
          <cell r="A908" t="str">
            <v>(6</v>
          </cell>
          <cell r="I908">
            <v>0</v>
          </cell>
          <cell r="J908">
            <v>0</v>
          </cell>
        </row>
        <row r="909">
          <cell r="A909" t="str">
            <v>(7</v>
          </cell>
          <cell r="I909">
            <v>0</v>
          </cell>
          <cell r="J909">
            <v>0</v>
          </cell>
        </row>
        <row r="910">
          <cell r="A910" t="str">
            <v>(8</v>
          </cell>
        </row>
        <row r="911">
          <cell r="A911" t="str">
            <v>(8.1</v>
          </cell>
          <cell r="I911">
            <v>0</v>
          </cell>
          <cell r="J911">
            <v>0</v>
          </cell>
        </row>
        <row r="913">
          <cell r="A913" t="str">
            <v>2.1.3.4</v>
          </cell>
        </row>
        <row r="914">
          <cell r="A914" t="str">
            <v>2.1.3.4.1</v>
          </cell>
          <cell r="B914" t="str">
            <v>งบกลยุทธ์ ของสพป.ปท.2 500,000 บาท (ประถม 449450) (20004 66 05164 05272)</v>
          </cell>
          <cell r="I914">
            <v>0</v>
          </cell>
          <cell r="J914">
            <v>0</v>
          </cell>
        </row>
        <row r="916">
          <cell r="F916">
            <v>0</v>
          </cell>
          <cell r="G916">
            <v>0</v>
          </cell>
          <cell r="H916">
            <v>0</v>
          </cell>
          <cell r="I916">
            <v>0</v>
          </cell>
          <cell r="J916">
            <v>0</v>
          </cell>
          <cell r="K916">
            <v>0</v>
          </cell>
          <cell r="L916">
            <v>0</v>
          </cell>
        </row>
        <row r="917">
          <cell r="A917" t="str">
            <v>2.1.3.4.2</v>
          </cell>
          <cell r="B917" t="str">
            <v>งบเพิ่มประสิทธิผลกลยุทธ์ของ สพฐ. 1,500,000 บาท (20004 66 05164 05272)</v>
          </cell>
          <cell r="C917" t="str">
            <v>ที่ ศธ 04002/ว824/1 มีค 66  ครั้งที่ 352</v>
          </cell>
        </row>
        <row r="920">
          <cell r="A920" t="str">
            <v>1)</v>
          </cell>
          <cell r="B920" t="str">
            <v>โครงการพัฒนาศักยภาพการบริหารจัดการ 100,000 บาท</v>
          </cell>
          <cell r="C920" t="str">
            <v>บันทึกกลุ่มนโยบายและแผน ลว.27 มค 66 ดอกลักษณ์</v>
          </cell>
          <cell r="G920">
            <v>0</v>
          </cell>
          <cell r="H920">
            <v>0</v>
          </cell>
          <cell r="I920">
            <v>0</v>
          </cell>
          <cell r="J920">
            <v>0</v>
          </cell>
          <cell r="K920">
            <v>0</v>
          </cell>
          <cell r="L920">
            <v>0</v>
          </cell>
        </row>
        <row r="921">
          <cell r="A921" t="str">
            <v>2)</v>
          </cell>
          <cell r="B921" t="str">
            <v>โครงการเสริมสร้างความรู้ความเข้าใจระบบการประเมินวิทยฐานดิจิทัล(DPA) 30,000 บาท</v>
          </cell>
          <cell r="C921" t="str">
            <v>บันทึกกลุ่มนโยบายและแผน ลว.26 มค 66 น้ำผึ้ง</v>
          </cell>
          <cell r="G921">
            <v>0</v>
          </cell>
          <cell r="H921">
            <v>0</v>
          </cell>
          <cell r="I921">
            <v>0</v>
          </cell>
          <cell r="J921">
            <v>0</v>
          </cell>
          <cell r="K921">
            <v>0</v>
          </cell>
          <cell r="L921">
            <v>0</v>
          </cell>
        </row>
        <row r="922">
          <cell r="A922" t="str">
            <v>3)</v>
          </cell>
          <cell r="B922" t="str">
            <v>โครงการเครือข่ายความร่วมมือเพื่อพัฒนาการเรียนรู้และการมีส่วนร่วมในทุกภาคส่วน 85000 บาท</v>
          </cell>
          <cell r="G922">
            <v>0</v>
          </cell>
          <cell r="H922">
            <v>0</v>
          </cell>
          <cell r="I922">
            <v>0</v>
          </cell>
          <cell r="J922">
            <v>0</v>
          </cell>
          <cell r="K922">
            <v>0</v>
          </cell>
          <cell r="L922">
            <v>0</v>
          </cell>
        </row>
        <row r="923">
          <cell r="A923" t="str">
            <v>4)</v>
          </cell>
          <cell r="B923" t="str">
            <v>โครงการส่งเสริมศักยภาพตามการเรียนรู้ที่หลากหลาย 150,000 บาท</v>
          </cell>
          <cell r="C923" t="str">
            <v xml:space="preserve">บท.แผนลว. 31 มี.ค. 66 </v>
          </cell>
          <cell r="G923">
            <v>0</v>
          </cell>
          <cell r="H923">
            <v>0</v>
          </cell>
          <cell r="I923">
            <v>0</v>
          </cell>
          <cell r="J923">
            <v>0</v>
          </cell>
          <cell r="K923">
            <v>0</v>
          </cell>
          <cell r="L923">
            <v>0</v>
          </cell>
        </row>
        <row r="924">
          <cell r="A924" t="str">
            <v>6)</v>
          </cell>
          <cell r="B924" t="str">
            <v>สำนักงานเขตพื้นที่การศึกษาประถมศึกษาปทุมธานี เขต 2 : องค์กรคุณธรรมต้นแบบสู่ความยั่งยืน</v>
          </cell>
          <cell r="C924" t="str">
            <v>บันทึกกลุ่มนโยบายและแผน ลว.27 มีค 66 ศน จิราภรณ์</v>
          </cell>
          <cell r="F924">
            <v>0</v>
          </cell>
          <cell r="G924">
            <v>0</v>
          </cell>
          <cell r="H924">
            <v>0</v>
          </cell>
          <cell r="I924">
            <v>0</v>
          </cell>
          <cell r="J924">
            <v>0</v>
          </cell>
          <cell r="K924">
            <v>0</v>
          </cell>
          <cell r="L924">
            <v>0</v>
          </cell>
        </row>
        <row r="925">
          <cell r="A925" t="str">
            <v>2.1.3</v>
          </cell>
          <cell r="B925" t="str">
            <v xml:space="preserve">กิจกรรมรองการพัฒนาประสิทธิภาพการบริหารจัดการ </v>
          </cell>
        </row>
        <row r="926">
          <cell r="C926" t="str">
            <v>20004 67 05164 06317</v>
          </cell>
        </row>
        <row r="927">
          <cell r="B927" t="str">
            <v xml:space="preserve"> งบดำเนินงาน 67112xx </v>
          </cell>
        </row>
        <row r="928">
          <cell r="C928" t="str">
            <v>20004 35000200 2000000</v>
          </cell>
        </row>
        <row r="929">
          <cell r="A929" t="str">
            <v>2.1.3.1</v>
          </cell>
          <cell r="B929" t="str">
            <v xml:space="preserve">ค่าใช้จ่ายในการเดินทางเข้าร่วมการประชุมเชิงปฏิบัติการเพื่อซักซ้อมความเข้าใจการดำเนินการจัดซื้อจัดจ้างพัสดุแทนโรงเรียนขนาดเล็ก ตามคำสั่งมอบอำนาจสำนักงานคณะกรรมการการศึกษาขั้นพื้นฐาน ระหว่างวันที่ 24 - 25 พฤศจิกายน 2566 ณ โรงแรมบางกอกพาเลส กรุงเทพมหานคร </v>
          </cell>
          <cell r="C929" t="str">
            <v>ศธ 04002/ว5407 ลว 27 พย 66 โอนครั้งที่ 66</v>
          </cell>
          <cell r="F929">
            <v>1400</v>
          </cell>
          <cell r="G929">
            <v>0</v>
          </cell>
          <cell r="H929">
            <v>0</v>
          </cell>
          <cell r="I929">
            <v>0</v>
          </cell>
          <cell r="J929">
            <v>0</v>
          </cell>
          <cell r="K929">
            <v>1170</v>
          </cell>
          <cell r="L929">
            <v>0</v>
          </cell>
          <cell r="Q929">
            <v>0</v>
          </cell>
          <cell r="R929">
            <v>0</v>
          </cell>
          <cell r="U929">
            <v>0</v>
          </cell>
          <cell r="V929">
            <v>0</v>
          </cell>
        </row>
        <row r="933">
          <cell r="A933" t="str">
            <v>2.1.4</v>
          </cell>
          <cell r="B933" t="str">
            <v>กิจกรรมรองพัฒนาหลักสูตรและกระบวนการเรียนรู้ที่หลากหลายให้เอื้อต่อการเรียนรู้ตลอดชีวิต</v>
          </cell>
        </row>
        <row r="934">
          <cell r="C934" t="str">
            <v>20004 67 05164 52034</v>
          </cell>
        </row>
        <row r="935">
          <cell r="B935" t="str">
            <v xml:space="preserve"> งบดำเนินงาน 67112xx </v>
          </cell>
        </row>
        <row r="936">
          <cell r="C936" t="str">
            <v>20004 35000200 0000000</v>
          </cell>
        </row>
        <row r="937">
          <cell r="A937" t="str">
            <v>2.1.4.1</v>
          </cell>
          <cell r="B937" t="str">
            <v xml:space="preserve">ค่าใช้จ่ายในการจัดการแข่งขันงานศิลปหัตถกรรมนักเรียน ครั้งที่ 71 ปีการศึกษา 2566 </v>
          </cell>
          <cell r="C937" t="str">
            <v>ที่ ศธ 04002/ว    /9 กพ 67  ครั้งที่ 165</v>
          </cell>
          <cell r="F937">
            <v>30000</v>
          </cell>
          <cell r="Q937">
            <v>0</v>
          </cell>
          <cell r="R937">
            <v>0</v>
          </cell>
          <cell r="U937">
            <v>30000</v>
          </cell>
          <cell r="V937">
            <v>0</v>
          </cell>
        </row>
        <row r="938">
          <cell r="A938" t="str">
            <v>2.1.4.2</v>
          </cell>
          <cell r="B938" t="str">
            <v xml:space="preserve">ค่าใช้จ่ายในการดำนินงานการส่งเสริมการจัดการเรียนรู้เพศวิถีศึกษาในลักษณะการจัดการเรียนรู้แบบ Active Leaning </v>
          </cell>
          <cell r="C938" t="str">
            <v>ศธ04002/ว2276 ลว. 7 มิย 67 โอนครั้งที่ 102</v>
          </cell>
          <cell r="G938">
            <v>0</v>
          </cell>
          <cell r="H938">
            <v>0</v>
          </cell>
          <cell r="I938">
            <v>0</v>
          </cell>
          <cell r="J938">
            <v>0</v>
          </cell>
          <cell r="K938">
            <v>0</v>
          </cell>
          <cell r="L938">
            <v>0</v>
          </cell>
          <cell r="P938">
            <v>2000</v>
          </cell>
          <cell r="Q938">
            <v>0</v>
          </cell>
          <cell r="R938">
            <v>0</v>
          </cell>
          <cell r="U938">
            <v>0</v>
          </cell>
          <cell r="V938">
            <v>0</v>
          </cell>
        </row>
        <row r="939">
          <cell r="A939" t="str">
            <v>2.1.4.3</v>
          </cell>
          <cell r="B939" t="str">
            <v xml:space="preserve">ค่าใช้จ่ายในการเดินทางเข้าร่วมการประชุมเชิงปฏิบัติการจัดทำเป้าหมายความสามารถ ด้านการอ่าน การเขียน การคิดเลข และการแก้ปัญหา (Basic Literacy) ของนักเรียนระดับประถมศึกษาตอนต้น ระหว่างวันที่ 7 - 10 สิงหาคม 2567 โรงแรมรอแยล เบญจา กรุงเทพมหานคร </v>
          </cell>
          <cell r="C939" t="str">
            <v>ศธ04002/ว3560 ลว. 15 สค 67 โอนครั้งที่ 323</v>
          </cell>
          <cell r="I939">
            <v>0</v>
          </cell>
          <cell r="J939">
            <v>0</v>
          </cell>
          <cell r="P939">
            <v>1000</v>
          </cell>
          <cell r="Q939">
            <v>0</v>
          </cell>
          <cell r="R939">
            <v>0</v>
          </cell>
          <cell r="U939">
            <v>800</v>
          </cell>
          <cell r="V939">
            <v>0</v>
          </cell>
        </row>
        <row r="941">
          <cell r="A941">
            <v>2.2000000000000002</v>
          </cell>
          <cell r="B941" t="str">
            <v xml:space="preserve">กิจกรรมการจัดการศึกษามัธยมศึกษาตอนต้นสำหรับโรงเรียนปกติ  </v>
          </cell>
          <cell r="C941" t="str">
            <v>20004 67 0516500000</v>
          </cell>
        </row>
        <row r="942">
          <cell r="B942" t="str">
            <v xml:space="preserve"> งบดำเนินงาน 67112xx</v>
          </cell>
          <cell r="C942" t="str">
            <v>20004 35000270 2000000</v>
          </cell>
        </row>
        <row r="943">
          <cell r="B943" t="str">
            <v>งบลงทุน ค่าครุภัณฑ์ 6711310</v>
          </cell>
        </row>
        <row r="1004">
          <cell r="B1004" t="str">
            <v>ครุภัณฑ์การศึกษา 120611</v>
          </cell>
        </row>
        <row r="1005">
          <cell r="B1005" t="str">
            <v xml:space="preserve">ครุภัณฑ์สะเต็มศึกษา ระดับประถมศึกษา แบบ 2 </v>
          </cell>
        </row>
        <row r="1006">
          <cell r="A1006" t="str">
            <v>1)</v>
          </cell>
          <cell r="B1006" t="str">
            <v>ชุมชนเลิศพินิจพิทยาคม</v>
          </cell>
          <cell r="C1006" t="str">
            <v>20004350002003112994</v>
          </cell>
          <cell r="F1006">
            <v>0</v>
          </cell>
          <cell r="G1006">
            <v>0</v>
          </cell>
          <cell r="H1006">
            <v>0</v>
          </cell>
          <cell r="I1006">
            <v>0</v>
          </cell>
          <cell r="J1006">
            <v>0</v>
          </cell>
          <cell r="K1006">
            <v>0</v>
          </cell>
          <cell r="L1006">
            <v>0</v>
          </cell>
        </row>
        <row r="1007">
          <cell r="B1007" t="str">
            <v>ครุภัณฑ์เทคโนโลยีดิจิตอล แบบ 2</v>
          </cell>
          <cell r="C1007">
            <v>0</v>
          </cell>
        </row>
        <row r="1008">
          <cell r="A1008" t="str">
            <v>1)</v>
          </cell>
          <cell r="B1008" t="str">
            <v>วัดทศทิศ</v>
          </cell>
          <cell r="C1008" t="str">
            <v>20004350002003112995</v>
          </cell>
          <cell r="G1008">
            <v>0</v>
          </cell>
          <cell r="H1008">
            <v>0</v>
          </cell>
          <cell r="I1008">
            <v>0</v>
          </cell>
          <cell r="J1008">
            <v>0</v>
          </cell>
          <cell r="K1008">
            <v>0</v>
          </cell>
          <cell r="L1008">
            <v>0</v>
          </cell>
        </row>
        <row r="1009">
          <cell r="A1009" t="str">
            <v>2)</v>
          </cell>
          <cell r="B1009" t="str">
            <v>วัดสมุหราษฎร์บํารุง</v>
          </cell>
          <cell r="C1009" t="str">
            <v>20004350002003112996</v>
          </cell>
          <cell r="G1009">
            <v>0</v>
          </cell>
          <cell r="H1009">
            <v>0</v>
          </cell>
          <cell r="I1009">
            <v>0</v>
          </cell>
          <cell r="J1009">
            <v>0</v>
          </cell>
          <cell r="K1009">
            <v>0</v>
          </cell>
          <cell r="L1009">
            <v>0</v>
          </cell>
        </row>
        <row r="1010">
          <cell r="A1010" t="str">
            <v>2.2.1.1</v>
          </cell>
          <cell r="B1010" t="str">
            <v xml:space="preserve">โต๊ะเก้าอี้นักเรียน ระดับประถมศึกษา </v>
          </cell>
          <cell r="C1010" t="str">
            <v>ศธ04002/ว1802 ลว.8 พค 67 โอนครั้งที่ 7</v>
          </cell>
        </row>
        <row r="1011">
          <cell r="A1011" t="str">
            <v>1)</v>
          </cell>
          <cell r="B1011" t="str">
            <v>โรงเรียนวัดลาดสนุ่น</v>
          </cell>
          <cell r="C1011" t="str">
            <v>20004350002003114141</v>
          </cell>
          <cell r="Q1011">
            <v>0</v>
          </cell>
          <cell r="R1011">
            <v>0</v>
          </cell>
          <cell r="U1011">
            <v>0</v>
          </cell>
          <cell r="V1011">
            <v>116000</v>
          </cell>
          <cell r="AA1011">
            <v>120000</v>
          </cell>
        </row>
        <row r="1012">
          <cell r="B1012" t="str">
            <v>ผูกพัน ครบ 16 มิย 67</v>
          </cell>
          <cell r="C1012">
            <v>4100386064</v>
          </cell>
        </row>
        <row r="1017">
          <cell r="A1017" t="str">
            <v>2.2.1</v>
          </cell>
          <cell r="B1017" t="str">
            <v>กิจกรรมรองสนับสนุนเสริมสร้างความเข้มแข็งในการพัฒนาครูอย่างมีประสิทธิภาพ</v>
          </cell>
          <cell r="C1017" t="str">
            <v>20004 66 05165 51999</v>
          </cell>
        </row>
        <row r="1019">
          <cell r="B1019" t="str">
            <v xml:space="preserve"> งบดำเนินงาน 67112xx </v>
          </cell>
          <cell r="C1019" t="str">
            <v>20004 35000270 2000000</v>
          </cell>
        </row>
        <row r="1021">
          <cell r="A1021" t="str">
            <v>2.2.1.1</v>
          </cell>
          <cell r="B1021" t="str">
            <v>ค่าใช้จ่ายในการเดินทางเข้าร่วมประชุมปฏิบัติการวางแผนขับเคลื่อนนโยบายสู่การนิเทศการศึกษา ประจำปีงบประมาณ พ.ศ. 2567  ระหว่างวันที่ 25 – 27 มกราคม 2567 ณ โรงแรมริเวอร์ไซด์ กรุงเทพมหานคร</v>
          </cell>
          <cell r="C1021" t="str">
            <v>ศธ04002/ว457 ลว. 1 กพ 67 โอนครั้งที่ 161 (1/2)</v>
          </cell>
          <cell r="D1021">
            <v>700</v>
          </cell>
          <cell r="G1021">
            <v>0</v>
          </cell>
          <cell r="H1021">
            <v>0</v>
          </cell>
          <cell r="I1021">
            <v>0</v>
          </cell>
          <cell r="J1021">
            <v>0</v>
          </cell>
          <cell r="K1021">
            <v>700</v>
          </cell>
          <cell r="L1021">
            <v>0</v>
          </cell>
        </row>
        <row r="1022">
          <cell r="A1022" t="str">
            <v>2.2.1.2</v>
          </cell>
          <cell r="B1022" t="str">
            <v>ค่าใช้จ่ายในการเดินทางเข้าร่วมการประชุมเชิงปฏิบัติการขับเคลื่อนนโยบายเรียนดี มีความสุข สู่การนิเทศอย่างมีประสิทธิภาพ 19-21 กพ 67 รร.รอยัล ซิตี้ กรุงเทพมหานคร</v>
          </cell>
          <cell r="C1022" t="str">
            <v>ศธ04002/ว907 ลว. 29 กพ 67 โอนครั้งที่ 201</v>
          </cell>
          <cell r="D1022">
            <v>700</v>
          </cell>
          <cell r="G1022">
            <v>0</v>
          </cell>
          <cell r="H1022">
            <v>0</v>
          </cell>
          <cell r="I1022">
            <v>0</v>
          </cell>
          <cell r="J1022">
            <v>0</v>
          </cell>
          <cell r="K1022">
            <v>700</v>
          </cell>
          <cell r="L1022">
            <v>0</v>
          </cell>
        </row>
        <row r="1023">
          <cell r="A1023" t="str">
            <v>2.2.1.3</v>
          </cell>
          <cell r="B1023" t="str">
            <v>ค่าใช้จ่ายสำหรับการดำเนินงานพัฒนาการนิเทศการศึกษาของเครือข่ายการนิเทศการศึกษาขั้นพื้นฐาน</v>
          </cell>
          <cell r="C1023" t="str">
            <v>ศธ04002/ว1918 ลว 17 พค 67 โอนครั้งที่ 27</v>
          </cell>
          <cell r="G1023">
            <v>0</v>
          </cell>
          <cell r="H1023">
            <v>0</v>
          </cell>
          <cell r="I1023">
            <v>0</v>
          </cell>
          <cell r="J1023">
            <v>0</v>
          </cell>
          <cell r="K1023">
            <v>0</v>
          </cell>
          <cell r="L1023">
            <v>0</v>
          </cell>
          <cell r="Q1023">
            <v>0</v>
          </cell>
          <cell r="R1023">
            <v>0</v>
          </cell>
          <cell r="U1023">
            <v>16722</v>
          </cell>
          <cell r="V1023">
            <v>0</v>
          </cell>
          <cell r="AA1023">
            <v>20000</v>
          </cell>
        </row>
        <row r="1024">
          <cell r="A1024" t="str">
            <v>2.2.1.4</v>
          </cell>
          <cell r="B1024" t="str">
            <v xml:space="preserve">ค่าใช้จ่ายการคัดเลือกบุคคลเพื่อบรรจุแต่งตั้งให้ดำรงตำแหน่งรองผู้อำนวยการสถานศึกษาและ    ผู้อำนวยการสถานศึกษา สังกัดสำนักงานคณะกรรมการการศึกาษาขั้นพื้นฐาน ปี พ.ศ. 2567 </v>
          </cell>
          <cell r="C1024" t="str">
            <v>ศธ04002/ว2110 ลว 31 พค 67 โอนครั้งที่ 67</v>
          </cell>
          <cell r="G1024">
            <v>0</v>
          </cell>
          <cell r="H1024">
            <v>0</v>
          </cell>
          <cell r="I1024">
            <v>0</v>
          </cell>
          <cell r="J1024">
            <v>0</v>
          </cell>
          <cell r="K1024">
            <v>0</v>
          </cell>
          <cell r="L1024">
            <v>0</v>
          </cell>
          <cell r="Q1024">
            <v>0</v>
          </cell>
          <cell r="R1024">
            <v>0</v>
          </cell>
          <cell r="U1024">
            <v>18000</v>
          </cell>
          <cell r="V1024">
            <v>0</v>
          </cell>
          <cell r="AA1024">
            <v>18000</v>
          </cell>
        </row>
        <row r="1025">
          <cell r="A1025" t="str">
            <v>2.2.2</v>
          </cell>
          <cell r="B1025" t="str">
            <v xml:space="preserve">กิจกรรมรองการวิจัยเพื่อพัฒนานวัตกรรมการจัดการศึกษา </v>
          </cell>
          <cell r="C1025" t="str">
            <v>20004 66 05165 52018</v>
          </cell>
        </row>
        <row r="1027">
          <cell r="B1027" t="str">
            <v xml:space="preserve"> งบดำเนินงาน 67112xx </v>
          </cell>
          <cell r="C1027" t="str">
            <v>20004 35000200 2000000</v>
          </cell>
        </row>
        <row r="1029">
          <cell r="A1029" t="str">
            <v>2.2.2.1</v>
          </cell>
          <cell r="B1029" t="str">
            <v xml:space="preserve">ค่าใช้จ่าย   ในการจัดการแข่งขันและค่าใช้จ่ายในการเดินทางเข้าร่วมการแข่งขันคณิตศาสตร์และวิทยาศาสตร์โอลิมปิก    ระหว่างประเทศ ระดับประถมศึกษา ครั้งที่ 20 ประจำปีพ.ศ. 2566  :  20th Internation Matthematics and Science Olympiad for Primary Students (IMSO 2023) ผ่านระบบออนไลน์ ระหว่างวันที่ 16 – 21 พฤศจิกายน 2566 ณ โรงเรีนมัธยมวัดนายโรง สำนักงานเขตพื้นที่การศึกษามัธยมศึกษากรุงเทพมหานคร เขต 1 และโรงแรมริเวอร์ไซด์ กรุงเทพมหานคร </v>
          </cell>
          <cell r="C1029" t="str">
            <v>ศธ04002/ว5570 ลว 13 ธค 2566 โอนครั้งที่ 86</v>
          </cell>
          <cell r="F1029">
            <v>800</v>
          </cell>
          <cell r="G1029">
            <v>0</v>
          </cell>
          <cell r="H1029">
            <v>0</v>
          </cell>
          <cell r="I1029">
            <v>0</v>
          </cell>
          <cell r="J1029">
            <v>0</v>
          </cell>
          <cell r="K1029">
            <v>0</v>
          </cell>
          <cell r="L1029">
            <v>800</v>
          </cell>
        </row>
        <row r="1030">
          <cell r="A1030" t="str">
            <v>2.2.2.2</v>
          </cell>
          <cell r="B1030" t="str">
            <v>ค่าใช้จ่ายในการดำเนินกิจกรรมพัฒนาความสามารถทางวิชาการของนักเรียนผ่านกระบวนการแข่งขันทางวิชาการด้านคณิตศาสตร์ ระดับนานาชาติ ประจำปี พ.ศ. 2567</v>
          </cell>
          <cell r="C1030" t="str">
            <v>ศธ04002/ว859 ลว 27 กพ 67 โอนครั้งที่ 197</v>
          </cell>
          <cell r="F1030">
            <v>31300</v>
          </cell>
          <cell r="G1030">
            <v>0</v>
          </cell>
          <cell r="H1030">
            <v>0</v>
          </cell>
          <cell r="I1030">
            <v>0</v>
          </cell>
          <cell r="J1030">
            <v>0</v>
          </cell>
          <cell r="K1030">
            <v>30100</v>
          </cell>
          <cell r="L1030">
            <v>0</v>
          </cell>
          <cell r="Q1030">
            <v>0</v>
          </cell>
          <cell r="R1030">
            <v>0</v>
          </cell>
          <cell r="U1030">
            <v>200</v>
          </cell>
          <cell r="V1030">
            <v>0</v>
          </cell>
        </row>
        <row r="1031">
          <cell r="A1031" t="str">
            <v>2.2.2.3</v>
          </cell>
          <cell r="B1031" t="str">
            <v>ค่าใช้จ่าย ในการดำเนินกิจกรรมตามโครงการโรงเรียนคุณธรรม สพฐ. รายการที่ 2คลิปภาพยนตร์สั้น ตรอบครัวคุณธรรม จำนวนเงิน 1,500.-บาท รายการที่ 3 การนิเทศ กำกับ ติดตาม จำนวนเงิน 2,000.-บาท</v>
          </cell>
          <cell r="C1031" t="str">
            <v>ศธ 04002/ว3089/29 กค 66 ครั้งที่ 812 จำนวนเงิน 3,500.-บาท นิเทศ</v>
          </cell>
          <cell r="F1031">
            <v>0</v>
          </cell>
          <cell r="G1031">
            <v>0</v>
          </cell>
          <cell r="H1031">
            <v>0</v>
          </cell>
          <cell r="I1031">
            <v>0</v>
          </cell>
          <cell r="J1031">
            <v>0</v>
          </cell>
          <cell r="K1031">
            <v>0</v>
          </cell>
          <cell r="L1031">
            <v>0</v>
          </cell>
        </row>
        <row r="1034">
          <cell r="A1034" t="str">
            <v>2.2.3</v>
          </cell>
          <cell r="B1034" t="str">
            <v>กิจกรรมรองส่งเสริมและพัฒนาแหล่งเรียนรู้ให้มีความหลากหลายเพื่อเอื้อต่อการศึกษาและการเรียนรู้อย่างมีคุณภาพ</v>
          </cell>
          <cell r="C1034" t="str">
            <v>20004 66 05165 90691</v>
          </cell>
        </row>
        <row r="1035">
          <cell r="B1035" t="str">
            <v xml:space="preserve"> งบดำเนินงาน 66112xx </v>
          </cell>
          <cell r="C1035" t="str">
            <v>20004 35000200 2000000</v>
          </cell>
        </row>
        <row r="1036">
          <cell r="A1036" t="str">
            <v>2.2.3.1</v>
          </cell>
          <cell r="B1036" t="str">
            <v xml:space="preserve">ค่าใช้จ่าย  รณรงค์ และติดตาม การใช้หนังสือพระราชนิพนธ์  </v>
          </cell>
          <cell r="C1036" t="str">
            <v>ศธ 04002/ว2953/25 กค 66 ครั้งที่ 689 จำนวนเงิน 61,055 บาท</v>
          </cell>
          <cell r="F1036">
            <v>0</v>
          </cell>
          <cell r="G1036">
            <v>0</v>
          </cell>
          <cell r="H1036">
            <v>0</v>
          </cell>
          <cell r="I1036">
            <v>0</v>
          </cell>
          <cell r="J1036">
            <v>0</v>
          </cell>
          <cell r="K1036">
            <v>0</v>
          </cell>
          <cell r="L1036">
            <v>0</v>
          </cell>
        </row>
        <row r="1037">
          <cell r="A1037" t="str">
            <v>2.2.3.2</v>
          </cell>
          <cell r="B1037" t="str">
            <v xml:space="preserve">ค่าใช้จ่ายในการเดินทางเข้าร่วมโครงการรักษ์ภาษาไทย เนื่องในสัปดาห์วันภาษาไทยแห่งชาติ    ปี 2566 ระดับประเทศ เพื่อแข่งขันกิจกรรมคัดลายมือ ระดับมัธยมศึกษาปีที่ 4-6 ระหว่างวันที่ 21 – 23 กรกฎาคม 2566 ณ โรงแรมเอเชียแอร์พอร์ท </v>
          </cell>
          <cell r="C1037" t="str">
            <v>ศธ 04002/ว3089/29 กค 66 ครั้งที่ 712 จำนวนเงิน 1,200.-บาท เขียนเขต</v>
          </cell>
          <cell r="F1037">
            <v>0</v>
          </cell>
          <cell r="G1037">
            <v>0</v>
          </cell>
          <cell r="H1037">
            <v>0</v>
          </cell>
          <cell r="I1037">
            <v>0</v>
          </cell>
          <cell r="J1037">
            <v>0</v>
          </cell>
          <cell r="K1037">
            <v>0</v>
          </cell>
          <cell r="L1037">
            <v>0</v>
          </cell>
        </row>
        <row r="1085">
          <cell r="B1085" t="str">
            <v xml:space="preserve"> งบดำเนินงาน 67112xx</v>
          </cell>
        </row>
        <row r="1087">
          <cell r="A1087" t="str">
            <v>2.3.1</v>
          </cell>
          <cell r="B1087" t="str">
            <v xml:space="preserve">ค่าใช้จ่ายในการจัดกิจกรรมของนักเรียนและค่าใช้จ่ายในการเดินทางเข้าร่วมการประชุมวิชาการ “43 ปี การศึกษาไทยก้าวไกลด้วยพระเมตตา” การพัฒนาเด็กและเยาวชนในถิ่นทุรกันดารตามพระราชดำริสมเด็จพระกนิษฐาธิราชเจ้า กรมสมเด็จพระเทพรัตนราชสุดาฯ สยามบรมราชกุมารี ประจำปี 2566 ระหว่างวันที่ 20 – 23 ธันวาคม 2566 ณ โรงแรมภูฟ้าวารี และหอประชุมสมเด็จย่า มหาวิทยาลัยแม่ฟ้าหลวง อำเภอเมืองเชียงราย จังหวัดเชียงใหม่ </v>
          </cell>
          <cell r="C1087" t="str">
            <v>ศธ 04002/ว47 ลว 4 มค 67 ครั้งที่ 119</v>
          </cell>
          <cell r="F1087">
            <v>40240</v>
          </cell>
          <cell r="G1087">
            <v>0</v>
          </cell>
          <cell r="H1087">
            <v>0</v>
          </cell>
          <cell r="I1087">
            <v>0</v>
          </cell>
          <cell r="J1087">
            <v>0</v>
          </cell>
          <cell r="K1087">
            <v>0</v>
          </cell>
          <cell r="L1087">
            <v>17719.2</v>
          </cell>
          <cell r="Q1087">
            <v>0</v>
          </cell>
          <cell r="R1087">
            <v>0</v>
          </cell>
          <cell r="U1087">
            <v>0</v>
          </cell>
          <cell r="V1087">
            <v>0</v>
          </cell>
        </row>
        <row r="1088">
          <cell r="A1088" t="str">
            <v>2.3.2</v>
          </cell>
          <cell r="B1088" t="str">
            <v>เพื่อเป็นค่าใช้จ่ายดำเนินการรับนักเรียน สังกัดสำนักงานคณะกรรมการการศึกษาขั้นพื้นฐาน ปีการศึกษา 2567</v>
          </cell>
          <cell r="C1088" t="str">
            <v>ศธ 04002/ว78 ลว 8 มค 67 โอนครั้งที่ 122</v>
          </cell>
          <cell r="F1088">
            <v>10000</v>
          </cell>
          <cell r="G1088">
            <v>0</v>
          </cell>
          <cell r="H1088">
            <v>0</v>
          </cell>
          <cell r="I1088">
            <v>0</v>
          </cell>
          <cell r="J1088">
            <v>0</v>
          </cell>
          <cell r="K1088">
            <v>900</v>
          </cell>
          <cell r="L1088">
            <v>0</v>
          </cell>
          <cell r="Q1088">
            <v>0</v>
          </cell>
          <cell r="R1088">
            <v>0</v>
          </cell>
          <cell r="U1088">
            <v>6200</v>
          </cell>
          <cell r="V1088">
            <v>2900</v>
          </cell>
        </row>
        <row r="1089">
          <cell r="A1089" t="str">
            <v>2.3.3</v>
          </cell>
          <cell r="B1089" t="str">
            <v xml:space="preserve">ค่าใช้จ่ายในการเดินทางเข้าร่วมประชุมหารือแก้ไขปัญหาแนวทางการดำเนินงานตามกฎกระทรวงว่าด้วยสิทธิ  ในการจัดการศึกษาขั้นพื้นฐานโดยครอบครัว พ.ศ. 2547 ระหว่างวันที่ 23 – 24 พฤษภาคม  2567  ณ ห้องประชุม 2 อาคารสพฐ. 5 ชั้น 9 และค่าใช้จ่ายในการเดินทางเข้าร่วมประชุมเชิงปฏิบัติการยกร่างและแก้ไขแนวทางการจัดการศึกษาขั้นพื้นฐานโดยครอบครัว พ.ศ. 2547 ระหว่างวันที่ 28 – 31   พฤษภาคม 2567 ณ ห้องประชุม สนผ. 1 อาคารสพฐ. 5 ชั้น 8 สพฐ. กระทรวงศึกษาธิการ </v>
          </cell>
          <cell r="C1089" t="str">
            <v xml:space="preserve">ศธ 04002/ว2241  ลว 6 มิย 67 ครั้งที่ 95   </v>
          </cell>
          <cell r="G1089">
            <v>0</v>
          </cell>
          <cell r="H1089">
            <v>0</v>
          </cell>
          <cell r="I1089">
            <v>0</v>
          </cell>
          <cell r="J1089">
            <v>0</v>
          </cell>
          <cell r="K1089">
            <v>0</v>
          </cell>
          <cell r="L1089">
            <v>0</v>
          </cell>
          <cell r="P1089">
            <v>4380</v>
          </cell>
          <cell r="Q1089">
            <v>0</v>
          </cell>
          <cell r="R1089">
            <v>0</v>
          </cell>
          <cell r="U1089">
            <v>0</v>
          </cell>
          <cell r="V1089">
            <v>0</v>
          </cell>
        </row>
        <row r="1090">
          <cell r="A1090" t="str">
            <v>2.3.4</v>
          </cell>
          <cell r="B1090" t="str">
            <v xml:space="preserve">ค่าใช้จ่ายในการดำเนินงานต่างๆ เกี่ยวกับการจัดการศึกษาขั้นพื้นฐานโดยบุคคลล ครอบครัว องค์กรชุมชน องค์กรเอกชน องค์กรวิชาชีพ และสถานประกอบการ </v>
          </cell>
          <cell r="C1090" t="str">
            <v>ศธ 04002/ว2569  ลว 25 มิย 67 ครั้งที่ 160</v>
          </cell>
          <cell r="I1090">
            <v>0</v>
          </cell>
          <cell r="J1090">
            <v>0</v>
          </cell>
          <cell r="P1090">
            <v>14000</v>
          </cell>
          <cell r="Q1090">
            <v>0</v>
          </cell>
          <cell r="R1090">
            <v>0</v>
          </cell>
          <cell r="U1090">
            <v>0</v>
          </cell>
          <cell r="V1090">
            <v>0</v>
          </cell>
        </row>
        <row r="1091">
          <cell r="A1091" t="str">
            <v>2.3.5</v>
          </cell>
          <cell r="B1091" t="str">
            <v>ค่าใช้จ่ายนการแข่งขันทักษะวิชาการนักเรียน ในการประชุมวิชาการการพัฒนาเด็กและเยาวชนในถิ่นทุรกันดารตามพระราชดำริสมเด็จพระกนิษฐาธิราชเจ้า กรมสมเด็จพระเทพรัตนราชสุดาฯ สยามบรมราชกุมารี ประจำปี 2567 ระดับเขตพื้นที่การศึกษา เพื่อคัดเลือกผลงานทักษะวิชาการนักเรียน และคัดเลือกแนวปฏิบัติที่ดีรายด้านระดับสำนักงานเขตพื้นที่การศึกษา</v>
          </cell>
          <cell r="C1091" t="str">
            <v>ศธ 04002/ว3035 ลว 15 กค 67 ครั้งที่ 226</v>
          </cell>
          <cell r="I1091">
            <v>0</v>
          </cell>
          <cell r="J1091">
            <v>0</v>
          </cell>
          <cell r="Q1091">
            <v>0</v>
          </cell>
          <cell r="R1091">
            <v>0</v>
          </cell>
          <cell r="U1091">
            <v>13600</v>
          </cell>
          <cell r="V1091">
            <v>0</v>
          </cell>
          <cell r="AA1091">
            <v>41000</v>
          </cell>
        </row>
        <row r="1092">
          <cell r="A1092" t="str">
            <v>2.3.6</v>
          </cell>
          <cell r="B1092" t="str">
            <v>ค่าใช้จ่ายในการเดินทางเข้าร่วมประชุมวิชาการการพัฒนาเด็กและเยาวชนในถิ่นทุรกันดารตามพระราชดำริ สมเด็จพระกนิษฐาธิราชเจ้า กรมสมเด็จพระเทพรัตนราชสุดาฯ สยามบรมราชกุมารี ระหว่างวันที่ 19 – 21 สิงหาคม 2567 ณ โรงแรมเอวาน่า บางนา กรุงเทพมหานคร</v>
          </cell>
          <cell r="C1092" t="str">
            <v>ศธ 04002/ว3603 ลว 16 สค 67 ครั้งที่ 338</v>
          </cell>
          <cell r="I1092">
            <v>0</v>
          </cell>
          <cell r="J1092">
            <v>0</v>
          </cell>
          <cell r="Q1092">
            <v>0</v>
          </cell>
          <cell r="R1092">
            <v>0</v>
          </cell>
          <cell r="U1092">
            <v>0</v>
          </cell>
          <cell r="V1092">
            <v>0</v>
          </cell>
          <cell r="AA1092">
            <v>13000</v>
          </cell>
        </row>
        <row r="1095">
          <cell r="F1095">
            <v>0</v>
          </cell>
          <cell r="G1095">
            <v>0</v>
          </cell>
          <cell r="H1095">
            <v>0</v>
          </cell>
          <cell r="I1095">
            <v>0</v>
          </cell>
          <cell r="J1095">
            <v>0</v>
          </cell>
          <cell r="K1095">
            <v>0</v>
          </cell>
          <cell r="L1095">
            <v>0</v>
          </cell>
        </row>
        <row r="1100">
          <cell r="A1100">
            <v>2.4</v>
          </cell>
          <cell r="B1100" t="str">
            <v>กิจกรรมสนับสนุนผู้ปฏิบัติงานในสถานศึกษา</v>
          </cell>
          <cell r="C1100" t="str">
            <v>20004 1300 Q2669/20004 65 0005400000</v>
          </cell>
        </row>
        <row r="1101">
          <cell r="B1101" t="str">
            <v xml:space="preserve"> งบดำเนินงาน 67112xx</v>
          </cell>
        </row>
        <row r="1108">
          <cell r="A1108" t="str">
            <v>2.4.1</v>
          </cell>
          <cell r="B1108" t="str">
            <v xml:space="preserve">ค่าใช้จ่ายในการดำเนินโครงการพัฒนาครูและบุคลากรทางการศึกษา เพื่อปฏิบัติหน้าที่เครือข่ายนักจิตวิทยาประจำโรงเรียน สังกัดสำนักงานคณะกรรมการการศึกษาขั้นพื้นฐาน ระหว่างวันที่ 22 – 24 ธันวาคม 2566 ณ โรงแรมบางกอกพาเลซ กรุงเทพมหานคร </v>
          </cell>
          <cell r="C1108" t="str">
            <v>ศธ 04002/ว5666 ลว 19 ธ.ค.66 ครั้งที่ 97</v>
          </cell>
          <cell r="F1108">
            <v>1600</v>
          </cell>
          <cell r="G1108">
            <v>0</v>
          </cell>
          <cell r="H1108">
            <v>0</v>
          </cell>
          <cell r="I1108">
            <v>0</v>
          </cell>
          <cell r="J1108">
            <v>0</v>
          </cell>
          <cell r="K1108">
            <v>1600</v>
          </cell>
          <cell r="L1108">
            <v>0</v>
          </cell>
        </row>
        <row r="1109">
          <cell r="A1109" t="str">
            <v>2.4.2</v>
          </cell>
          <cell r="B1109" t="str">
            <v xml:space="preserve">ค่าใช้จ่ายในการเดินทางเข้าร่วมประชุมปฏิบัติการพัฒนาครูแนะแนวแกนนำและการ Coaching เป้าหมายชีวิต ตามนโยบายเรียนดีมีความสุข ระหว่างวันที่ 21 – 24 มกราคม 2567 ณ โรงแรมบางกอกพาเลส เขตราชเทวี  กรุงเทพมหานคร </v>
          </cell>
          <cell r="C1109" t="str">
            <v>ศธ 04002/ว161 (2/2) ลว 1 กพ 67 ครั้งที่ 161</v>
          </cell>
          <cell r="F1109">
            <v>800</v>
          </cell>
          <cell r="G1109">
            <v>0</v>
          </cell>
          <cell r="H1109">
            <v>0</v>
          </cell>
          <cell r="I1109">
            <v>0</v>
          </cell>
          <cell r="J1109">
            <v>0</v>
          </cell>
          <cell r="K1109">
            <v>0</v>
          </cell>
          <cell r="L1109">
            <v>800</v>
          </cell>
        </row>
        <row r="1110">
          <cell r="A1110" t="str">
            <v>2.4.1.2</v>
          </cell>
          <cell r="B1110" t="str">
            <v xml:space="preserve">ค่าใช้จ่ายในการดูแลช่วยเหลือและคุ้มครองนักเรียนของสำนักงานคณะกรรมการการศึกษาขั้นพื้นฐาน </v>
          </cell>
          <cell r="C1110" t="str">
            <v>ศธ 04002/ว3402 ลว 6 สค 67 ครั้งที่290</v>
          </cell>
          <cell r="I1110">
            <v>0</v>
          </cell>
          <cell r="J1110">
            <v>0</v>
          </cell>
          <cell r="P1110">
            <v>25000</v>
          </cell>
          <cell r="Q1110">
            <v>0</v>
          </cell>
          <cell r="R1110">
            <v>0</v>
          </cell>
          <cell r="U1110">
            <v>20690</v>
          </cell>
          <cell r="V1110">
            <v>0</v>
          </cell>
        </row>
        <row r="1112">
          <cell r="A1112" t="str">
            <v>2.4.4</v>
          </cell>
          <cell r="F1112">
            <v>0</v>
          </cell>
          <cell r="G1112">
            <v>0</v>
          </cell>
          <cell r="H1112">
            <v>0</v>
          </cell>
          <cell r="I1112">
            <v>0</v>
          </cell>
          <cell r="J1112">
            <v>0</v>
          </cell>
          <cell r="K1112">
            <v>0</v>
          </cell>
          <cell r="L1112">
            <v>0</v>
          </cell>
        </row>
        <row r="1113">
          <cell r="A1113" t="str">
            <v>2.4.5</v>
          </cell>
          <cell r="F1113">
            <v>0</v>
          </cell>
          <cell r="G1113">
            <v>0</v>
          </cell>
          <cell r="H1113">
            <v>0</v>
          </cell>
          <cell r="I1113">
            <v>0</v>
          </cell>
          <cell r="J1113">
            <v>0</v>
          </cell>
          <cell r="K1113">
            <v>0</v>
          </cell>
          <cell r="L1113">
            <v>0</v>
          </cell>
        </row>
        <row r="1114">
          <cell r="A1114" t="str">
            <v>2.4.6</v>
          </cell>
          <cell r="F1114">
            <v>0</v>
          </cell>
          <cell r="G1114">
            <v>0</v>
          </cell>
          <cell r="H1114">
            <v>0</v>
          </cell>
          <cell r="I1114">
            <v>0</v>
          </cell>
          <cell r="J1114">
            <v>0</v>
          </cell>
          <cell r="K1114">
            <v>0</v>
          </cell>
          <cell r="L1114">
            <v>0</v>
          </cell>
        </row>
        <row r="1121">
          <cell r="A1121">
            <v>2.5</v>
          </cell>
          <cell r="B1121" t="str">
            <v xml:space="preserve">กิจกรรมก่อสร้างปรับปรุง ซ่อมแซมอาคารเรียนและสิ่งก่อสร้างประกอบสำหรับโรงเรียนปกติ </v>
          </cell>
          <cell r="C1121" t="str">
            <v>20004  67 01056 00000</v>
          </cell>
        </row>
        <row r="1122">
          <cell r="B1122" t="str">
            <v>ค่าที่ดินและสิ่งก่อสร้าง 6711320</v>
          </cell>
        </row>
        <row r="1123">
          <cell r="A1123" t="str">
            <v>2.5.1</v>
          </cell>
          <cell r="B1123" t="str">
            <v>ปรับปรุงซ่อมแซมอาคารเรียนอาคารประกอบและสิ่งก่อสร้างอื่น 20 โรงเรียน</v>
          </cell>
          <cell r="C1123" t="str">
            <v>ศธ 04002/ว1787 ลว 7 พค 67 ครั้งที่ 5</v>
          </cell>
        </row>
        <row r="1124">
          <cell r="A1124" t="str">
            <v>1)</v>
          </cell>
          <cell r="B1124" t="str">
            <v>ทองพูลอุทิศ</v>
          </cell>
          <cell r="C1124" t="str">
            <v>20004350002003214509</v>
          </cell>
          <cell r="J1124">
            <v>0</v>
          </cell>
          <cell r="Q1124">
            <v>0</v>
          </cell>
          <cell r="R1124">
            <v>0</v>
          </cell>
          <cell r="U1124">
            <v>0</v>
          </cell>
          <cell r="V1124">
            <v>143100</v>
          </cell>
          <cell r="AA1124">
            <v>143100</v>
          </cell>
        </row>
        <row r="1125">
          <cell r="B1125" t="str">
            <v>ครบ 22 มิย 67</v>
          </cell>
          <cell r="C1125">
            <v>4100390756</v>
          </cell>
        </row>
        <row r="1126">
          <cell r="A1126" t="str">
            <v>2)</v>
          </cell>
          <cell r="B1126" t="str">
            <v>วัดนาบุญ</v>
          </cell>
          <cell r="C1126" t="str">
            <v>20004350002003214510</v>
          </cell>
          <cell r="J1126">
            <v>0</v>
          </cell>
          <cell r="Q1126">
            <v>0</v>
          </cell>
          <cell r="R1126">
            <v>496000</v>
          </cell>
          <cell r="U1126">
            <v>0</v>
          </cell>
          <cell r="V1126">
            <v>0</v>
          </cell>
          <cell r="AA1126">
            <v>499800</v>
          </cell>
        </row>
        <row r="1127">
          <cell r="B1127" t="str">
            <v>ครบ 11 กค 67</v>
          </cell>
          <cell r="C1127">
            <v>4100400664</v>
          </cell>
        </row>
        <row r="1128">
          <cell r="A1128" t="str">
            <v>3)</v>
          </cell>
          <cell r="B1128" t="str">
            <v>ชุมชนเลิศพินิจพิทยาคม</v>
          </cell>
          <cell r="C1128" t="str">
            <v>20004350002003214511</v>
          </cell>
          <cell r="J1128">
            <v>0</v>
          </cell>
          <cell r="Q1128">
            <v>0</v>
          </cell>
          <cell r="R1128">
            <v>0</v>
          </cell>
          <cell r="U1128">
            <v>0</v>
          </cell>
          <cell r="V1128">
            <v>493200</v>
          </cell>
          <cell r="AA1128">
            <v>493200</v>
          </cell>
        </row>
        <row r="1129">
          <cell r="B1129" t="str">
            <v>ครบ 11 กค 67</v>
          </cell>
          <cell r="C1129">
            <v>4100400664</v>
          </cell>
        </row>
        <row r="1130">
          <cell r="A1130" t="str">
            <v>4)</v>
          </cell>
          <cell r="B1130" t="str">
            <v>ชุมชนวัดทำเลทอง</v>
          </cell>
          <cell r="C1130" t="str">
            <v>20004350002003214512</v>
          </cell>
          <cell r="J1130">
            <v>0</v>
          </cell>
          <cell r="Q1130">
            <v>0</v>
          </cell>
          <cell r="R1130">
            <v>0</v>
          </cell>
          <cell r="U1130">
            <v>0</v>
          </cell>
          <cell r="V1130">
            <v>419000</v>
          </cell>
          <cell r="AA1130">
            <v>422700</v>
          </cell>
        </row>
        <row r="1131">
          <cell r="B1131" t="str">
            <v>ครบ 19 มิย 67</v>
          </cell>
          <cell r="C1131">
            <v>4100395279</v>
          </cell>
        </row>
        <row r="1132">
          <cell r="A1132" t="str">
            <v>5)</v>
          </cell>
          <cell r="B1132" t="str">
            <v>วัดกลางคลองสี่</v>
          </cell>
          <cell r="C1132" t="str">
            <v>20004350002003214513</v>
          </cell>
          <cell r="J1132">
            <v>0</v>
          </cell>
          <cell r="Q1132">
            <v>0</v>
          </cell>
          <cell r="R1132">
            <v>0</v>
          </cell>
          <cell r="U1132">
            <v>0</v>
          </cell>
          <cell r="V1132">
            <v>175500</v>
          </cell>
          <cell r="AA1132">
            <v>175500</v>
          </cell>
        </row>
        <row r="1133">
          <cell r="B1133" t="str">
            <v>ครบ 15 มิย 67</v>
          </cell>
          <cell r="C1133">
            <v>4100396155</v>
          </cell>
        </row>
        <row r="1134">
          <cell r="A1134" t="str">
            <v>6)</v>
          </cell>
          <cell r="B1134" t="str">
            <v>วัดนิเทศน์</v>
          </cell>
          <cell r="C1134" t="str">
            <v>20004350002003214514</v>
          </cell>
          <cell r="J1134">
            <v>0</v>
          </cell>
          <cell r="Q1134">
            <v>0</v>
          </cell>
          <cell r="R1134">
            <v>0</v>
          </cell>
          <cell r="U1134">
            <v>0</v>
          </cell>
          <cell r="V1134">
            <v>740000</v>
          </cell>
          <cell r="AA1134">
            <v>1104200</v>
          </cell>
        </row>
        <row r="1135">
          <cell r="B1135" t="str">
            <v>ครบ 27 สค 67</v>
          </cell>
          <cell r="C1135">
            <v>4100402151</v>
          </cell>
        </row>
        <row r="1136">
          <cell r="B1136" t="str">
            <v>ผูกพัน งวด 1 222,000 บาท</v>
          </cell>
        </row>
        <row r="1137">
          <cell r="B1137" t="str">
            <v>งวด 2 518,000 บาท</v>
          </cell>
        </row>
        <row r="1138">
          <cell r="A1138" t="str">
            <v>7)</v>
          </cell>
          <cell r="B1138" t="str">
            <v>วัดประชุมราษฏร์</v>
          </cell>
          <cell r="C1138" t="str">
            <v>20004350002003214515</v>
          </cell>
          <cell r="J1138">
            <v>0</v>
          </cell>
          <cell r="Q1138">
            <v>0</v>
          </cell>
          <cell r="R1138">
            <v>0</v>
          </cell>
          <cell r="U1138">
            <v>0</v>
          </cell>
          <cell r="V1138">
            <v>478000</v>
          </cell>
          <cell r="AA1138">
            <v>478600</v>
          </cell>
        </row>
        <row r="1139">
          <cell r="B1139" t="str">
            <v>ครบ 19 มิย 67</v>
          </cell>
          <cell r="C1139">
            <v>4100395245</v>
          </cell>
        </row>
        <row r="1140">
          <cell r="A1140" t="str">
            <v>8)</v>
          </cell>
          <cell r="B1140" t="str">
            <v>วัดประยูรธรรมาราม</v>
          </cell>
          <cell r="C1140" t="str">
            <v>20004350002003214516</v>
          </cell>
          <cell r="J1140">
            <v>0</v>
          </cell>
          <cell r="Q1140">
            <v>0</v>
          </cell>
          <cell r="R1140">
            <v>0</v>
          </cell>
          <cell r="U1140">
            <v>0</v>
          </cell>
          <cell r="V1140">
            <v>499900</v>
          </cell>
          <cell r="AA1140">
            <v>499900</v>
          </cell>
        </row>
        <row r="1141">
          <cell r="B1141" t="str">
            <v>ครบ 26 มิย 67</v>
          </cell>
          <cell r="C1141">
            <v>4100397176</v>
          </cell>
        </row>
        <row r="1142">
          <cell r="A1142" t="str">
            <v>9)</v>
          </cell>
          <cell r="B1142" t="str">
            <v>วัดลานนา</v>
          </cell>
          <cell r="C1142" t="str">
            <v>20004350002003214517</v>
          </cell>
          <cell r="J1142">
            <v>0</v>
          </cell>
          <cell r="Q1142">
            <v>0</v>
          </cell>
          <cell r="R1142">
            <v>0</v>
          </cell>
          <cell r="U1142">
            <v>0</v>
          </cell>
          <cell r="V1142">
            <v>149200</v>
          </cell>
          <cell r="AA1142">
            <v>149200</v>
          </cell>
        </row>
        <row r="1143">
          <cell r="B1143" t="str">
            <v>ครบ 19 มิ.ย.67</v>
          </cell>
          <cell r="C1143" t="str">
            <v>ครบ 19 มิย 67</v>
          </cell>
        </row>
        <row r="1144">
          <cell r="A1144" t="str">
            <v>10)</v>
          </cell>
          <cell r="B1144" t="str">
            <v>วัดอดิศร</v>
          </cell>
          <cell r="C1144" t="str">
            <v>20004350002003214518</v>
          </cell>
          <cell r="J1144">
            <v>0</v>
          </cell>
          <cell r="Q1144">
            <v>0</v>
          </cell>
          <cell r="R1144">
            <v>0</v>
          </cell>
          <cell r="U1144">
            <v>0</v>
          </cell>
          <cell r="V1144">
            <v>481100</v>
          </cell>
          <cell r="AA1144">
            <v>481100</v>
          </cell>
        </row>
        <row r="1145">
          <cell r="B1145" t="str">
            <v>ครบ 26 กค 67</v>
          </cell>
          <cell r="C1145" t="str">
            <v>4100393861</v>
          </cell>
        </row>
        <row r="1146">
          <cell r="A1146" t="str">
            <v>11)</v>
          </cell>
          <cell r="B1146" t="str">
            <v>สหราษฎร์บํารุง</v>
          </cell>
          <cell r="C1146" t="str">
            <v>20004350002003214519</v>
          </cell>
          <cell r="J1146">
            <v>0</v>
          </cell>
          <cell r="Q1146">
            <v>0</v>
          </cell>
          <cell r="R1146">
            <v>0</v>
          </cell>
          <cell r="U1146">
            <v>0</v>
          </cell>
          <cell r="V1146">
            <v>488000</v>
          </cell>
          <cell r="AA1146">
            <v>488000</v>
          </cell>
        </row>
        <row r="1147">
          <cell r="B1147" t="str">
            <v>ครบ 14 มิย 67</v>
          </cell>
          <cell r="C1147" t="str">
            <v>4100394897</v>
          </cell>
        </row>
        <row r="1148">
          <cell r="A1148" t="str">
            <v>12)</v>
          </cell>
          <cell r="B1148" t="str">
            <v>คลอง 11 ศาลาครุ (เทียมอุปถัมภ์)</v>
          </cell>
          <cell r="C1148" t="str">
            <v>20004350002003214520</v>
          </cell>
          <cell r="J1148">
            <v>0</v>
          </cell>
          <cell r="Q1148">
            <v>0</v>
          </cell>
          <cell r="R1148">
            <v>0</v>
          </cell>
          <cell r="U1148">
            <v>0</v>
          </cell>
          <cell r="V1148">
            <v>499900</v>
          </cell>
          <cell r="AA1148">
            <v>499900</v>
          </cell>
        </row>
        <row r="1149">
          <cell r="B1149" t="str">
            <v>ครบ 15 กค 67</v>
          </cell>
          <cell r="C1149" t="str">
            <v>4100398138</v>
          </cell>
        </row>
        <row r="1150">
          <cell r="A1150" t="str">
            <v>13)</v>
          </cell>
          <cell r="B1150" t="str">
            <v>คลองสิบสามผิวศรีราษฏร์บำรุง</v>
          </cell>
          <cell r="C1150" t="str">
            <v>20004350002003214521</v>
          </cell>
          <cell r="J1150">
            <v>0</v>
          </cell>
          <cell r="Q1150">
            <v>0</v>
          </cell>
          <cell r="R1150">
            <v>444400</v>
          </cell>
          <cell r="U1150">
            <v>0</v>
          </cell>
          <cell r="V1150">
            <v>0</v>
          </cell>
          <cell r="AA1150">
            <v>493400</v>
          </cell>
        </row>
        <row r="1152">
          <cell r="A1152" t="str">
            <v>14)</v>
          </cell>
          <cell r="B1152" t="str">
            <v>วัดเจริญบุญ</v>
          </cell>
          <cell r="C1152" t="str">
            <v>20004350002003214522</v>
          </cell>
          <cell r="J1152">
            <v>0</v>
          </cell>
          <cell r="Q1152">
            <v>0</v>
          </cell>
          <cell r="R1152">
            <v>0</v>
          </cell>
          <cell r="U1152">
            <v>0</v>
          </cell>
          <cell r="V1152">
            <v>351500</v>
          </cell>
          <cell r="AA1152">
            <v>352200</v>
          </cell>
        </row>
        <row r="1153">
          <cell r="B1153" t="str">
            <v>ครบ 17 กค 67</v>
          </cell>
          <cell r="C1153" t="str">
            <v>4100396212</v>
          </cell>
        </row>
        <row r="1154">
          <cell r="A1154" t="str">
            <v>15)</v>
          </cell>
          <cell r="B1154" t="str">
            <v>วัดนพรัตนาราม</v>
          </cell>
          <cell r="C1154" t="str">
            <v>20004350002003214523</v>
          </cell>
          <cell r="J1154">
            <v>0</v>
          </cell>
          <cell r="Q1154">
            <v>0</v>
          </cell>
          <cell r="R1154">
            <v>580000</v>
          </cell>
          <cell r="U1154">
            <v>0</v>
          </cell>
          <cell r="V1154">
            <v>0</v>
          </cell>
          <cell r="AA1154">
            <v>862400</v>
          </cell>
        </row>
        <row r="1155">
          <cell r="B1155" t="str">
            <v>งวด 1  174,000 บาท ครบ 16 กค 67</v>
          </cell>
          <cell r="C1155">
            <v>4100426445</v>
          </cell>
        </row>
        <row r="1156">
          <cell r="B1156" t="str">
            <v>งวด 2 406000 ครง 14 กย 67</v>
          </cell>
        </row>
        <row r="1157">
          <cell r="A1157" t="str">
            <v>16)</v>
          </cell>
          <cell r="B1157" t="str">
            <v>วัดพวงแก้ว</v>
          </cell>
          <cell r="C1157" t="str">
            <v>20004350002003214524</v>
          </cell>
          <cell r="J1157">
            <v>0</v>
          </cell>
          <cell r="Q1157">
            <v>0</v>
          </cell>
          <cell r="R1157">
            <v>499000</v>
          </cell>
          <cell r="U1157">
            <v>0</v>
          </cell>
          <cell r="V1157">
            <v>0</v>
          </cell>
          <cell r="AA1157">
            <v>499000</v>
          </cell>
        </row>
        <row r="1158">
          <cell r="B1158" t="str">
            <v>ครบ 2 สค 67</v>
          </cell>
          <cell r="C1158" t="str">
            <v>4100402841</v>
          </cell>
        </row>
        <row r="1159">
          <cell r="A1159" t="str">
            <v>17)</v>
          </cell>
          <cell r="B1159" t="str">
            <v>วัดสุขบุญฑริการาม</v>
          </cell>
          <cell r="C1159" t="str">
            <v>20004350002003214525</v>
          </cell>
          <cell r="J1159">
            <v>0</v>
          </cell>
          <cell r="Q1159">
            <v>0</v>
          </cell>
          <cell r="R1159">
            <v>0</v>
          </cell>
          <cell r="U1159">
            <v>0</v>
          </cell>
          <cell r="V1159">
            <v>157600</v>
          </cell>
          <cell r="AA1159">
            <v>157600</v>
          </cell>
        </row>
        <row r="1160">
          <cell r="B1160" t="str">
            <v>ครบ 27 มิย 67</v>
          </cell>
          <cell r="C1160" t="str">
            <v>4100396195</v>
          </cell>
        </row>
        <row r="1161">
          <cell r="A1161" t="str">
            <v>18)</v>
          </cell>
          <cell r="B1161" t="str">
            <v>วัดแสงมณี</v>
          </cell>
          <cell r="C1161" t="str">
            <v>20004350002003214526</v>
          </cell>
          <cell r="J1161">
            <v>0</v>
          </cell>
          <cell r="Q1161">
            <v>0</v>
          </cell>
          <cell r="R1161">
            <v>0</v>
          </cell>
          <cell r="U1161">
            <v>0</v>
          </cell>
          <cell r="V1161">
            <v>328800</v>
          </cell>
          <cell r="AA1161">
            <v>328800</v>
          </cell>
        </row>
        <row r="1162">
          <cell r="B1162" t="str">
            <v>ครบ 30 กค 67</v>
          </cell>
          <cell r="C1162" t="str">
            <v>4100400728</v>
          </cell>
        </row>
        <row r="1163">
          <cell r="A1163" t="str">
            <v>19)</v>
          </cell>
          <cell r="B1163" t="str">
            <v>หิรัญพงษ์อนุสรณ์</v>
          </cell>
          <cell r="C1163" t="str">
            <v>20004350002003214527</v>
          </cell>
          <cell r="J1163">
            <v>0</v>
          </cell>
          <cell r="Q1163">
            <v>0</v>
          </cell>
          <cell r="R1163">
            <v>0</v>
          </cell>
          <cell r="U1163">
            <v>0</v>
          </cell>
          <cell r="V1163">
            <v>405594.56</v>
          </cell>
          <cell r="AA1163">
            <v>420400</v>
          </cell>
        </row>
        <row r="1164">
          <cell r="B1164" t="str">
            <v>ครบ 22 มิย 67</v>
          </cell>
          <cell r="C1164" t="str">
            <v>4100402448</v>
          </cell>
        </row>
        <row r="1165">
          <cell r="A1165" t="str">
            <v>20)</v>
          </cell>
          <cell r="B1165" t="str">
            <v>อยู่ประชานุเคราะห์</v>
          </cell>
          <cell r="C1165" t="str">
            <v>20004350002003214528</v>
          </cell>
          <cell r="J1165">
            <v>0</v>
          </cell>
          <cell r="Q1165">
            <v>0</v>
          </cell>
          <cell r="R1165">
            <v>260000</v>
          </cell>
          <cell r="U1165">
            <v>0</v>
          </cell>
          <cell r="V1165">
            <v>0</v>
          </cell>
          <cell r="AA1165">
            <v>261000</v>
          </cell>
        </row>
        <row r="1166">
          <cell r="B1166" t="str">
            <v>ครบ 6 มิย 67</v>
          </cell>
          <cell r="C1166" t="str">
            <v>4100402861</v>
          </cell>
          <cell r="J1166">
            <v>0</v>
          </cell>
          <cell r="AA1166">
            <v>0</v>
          </cell>
        </row>
        <row r="1167">
          <cell r="J1167">
            <v>0</v>
          </cell>
          <cell r="AA1167">
            <v>0</v>
          </cell>
        </row>
        <row r="1169">
          <cell r="A1169" t="str">
            <v>2.5.1</v>
          </cell>
          <cell r="B1169" t="str">
            <v xml:space="preserve">ห้องน้ำห้องส้วมนักเรียนหญิง 4 ที่/49 </v>
          </cell>
          <cell r="C1169" t="str">
            <v>ศธ 04002/ว1787 ลว 7 พค 67 ครั้งที่ 5</v>
          </cell>
        </row>
        <row r="1170">
          <cell r="A1170" t="str">
            <v>1)</v>
          </cell>
          <cell r="B1170" t="str">
            <v xml:space="preserve">โรงเรียนหิรัญพงษ์อนุสรณ์ </v>
          </cell>
          <cell r="C1170" t="str">
            <v>20004350002003214507</v>
          </cell>
          <cell r="J1170">
            <v>0</v>
          </cell>
          <cell r="Q1170">
            <v>0</v>
          </cell>
          <cell r="R1170">
            <v>209999.4</v>
          </cell>
          <cell r="U1170">
            <v>0</v>
          </cell>
          <cell r="V1170">
            <v>139999.6</v>
          </cell>
          <cell r="AA1170">
            <v>399200</v>
          </cell>
        </row>
        <row r="1171">
          <cell r="B1171" t="str">
            <v>20004350002003214507</v>
          </cell>
          <cell r="C1171" t="str">
            <v>ผูกพัน งวด 1  139,999.60</v>
          </cell>
        </row>
        <row r="1172">
          <cell r="B1172" t="str">
            <v>4100402684 ครบ 30 กค 67</v>
          </cell>
          <cell r="C1172" t="str">
            <v>ผูกพัน งวด 2  209,999.40</v>
          </cell>
        </row>
        <row r="1173">
          <cell r="A1173" t="str">
            <v>2.5.2</v>
          </cell>
          <cell r="B1173" t="str">
            <v xml:space="preserve">ห้องน้ำห้องส้วมนักเรียนชาย 4 ที่/49 </v>
          </cell>
          <cell r="C1173" t="str">
            <v>ศธ 04002/ว1787 ลว 7 พค 67 ครั้งที่ 5</v>
          </cell>
        </row>
        <row r="1174">
          <cell r="A1174" t="str">
            <v>1)</v>
          </cell>
          <cell r="B1174" t="str">
            <v xml:space="preserve">โรงเรียนคลองสิบสามผิวศรีราษฏร์บำรุง </v>
          </cell>
          <cell r="C1174" t="str">
            <v>20004350002003214508</v>
          </cell>
          <cell r="J1174">
            <v>0</v>
          </cell>
          <cell r="Q1174">
            <v>0</v>
          </cell>
          <cell r="R1174">
            <v>510000</v>
          </cell>
          <cell r="U1174">
            <v>0</v>
          </cell>
          <cell r="V1174">
            <v>0</v>
          </cell>
          <cell r="AA1174">
            <v>539200</v>
          </cell>
        </row>
        <row r="1175">
          <cell r="J1175">
            <v>0</v>
          </cell>
          <cell r="Q1175">
            <v>0</v>
          </cell>
          <cell r="R1175">
            <v>0</v>
          </cell>
          <cell r="U1175">
            <v>0</v>
          </cell>
          <cell r="V1175">
            <v>0</v>
          </cell>
          <cell r="AA1175">
            <v>0</v>
          </cell>
        </row>
        <row r="1177">
          <cell r="F1177">
            <v>0</v>
          </cell>
          <cell r="H1177">
            <v>0</v>
          </cell>
        </row>
        <row r="1178">
          <cell r="F1178">
            <v>0</v>
          </cell>
          <cell r="H1178">
            <v>0</v>
          </cell>
        </row>
        <row r="1179">
          <cell r="B1179" t="str">
            <v xml:space="preserve">ห้องน้ำห้องส้วมนักเรียนหญิง 4 ที่/49 </v>
          </cell>
          <cell r="C1179" t="str">
            <v>ศธ 04002/ว1787 ลว 7 พค 67 ครั้งที่ 5</v>
          </cell>
        </row>
        <row r="1181">
          <cell r="A1181" t="str">
            <v>1)</v>
          </cell>
          <cell r="C1181" t="str">
            <v>20004350002003214556</v>
          </cell>
          <cell r="F1181">
            <v>0</v>
          </cell>
          <cell r="G1181">
            <v>0</v>
          </cell>
          <cell r="H1181">
            <v>0</v>
          </cell>
          <cell r="I1181">
            <v>0</v>
          </cell>
          <cell r="J1181">
            <v>0</v>
          </cell>
          <cell r="K1181">
            <v>0</v>
          </cell>
          <cell r="L1181">
            <v>0</v>
          </cell>
        </row>
        <row r="1208">
          <cell r="B1208" t="str">
            <v>อาคารเรียนอนุบาล ขนาด 2 ห้องเรียน โรงเรียนนิกรราษฎร์บํารุงวิทย์ ตำบลบึงบอน อำเภอหนองเสือ จังหวัดปทุมธานี</v>
          </cell>
          <cell r="C1208" t="str">
            <v>ศธ 04002/ว1787 ลว 7 พค 67 ครั้งที่ 5</v>
          </cell>
        </row>
        <row r="1209">
          <cell r="A1209" t="str">
            <v>1)</v>
          </cell>
          <cell r="B1209" t="str">
            <v xml:space="preserve"> โรงเรียนวัดกลางคลองสี่ </v>
          </cell>
          <cell r="C1209" t="str">
            <v>20004350002003214557</v>
          </cell>
          <cell r="F1209">
            <v>0</v>
          </cell>
          <cell r="G1209">
            <v>0</v>
          </cell>
          <cell r="H1209">
            <v>0</v>
          </cell>
          <cell r="I1209">
            <v>0</v>
          </cell>
          <cell r="J1209">
            <v>0</v>
          </cell>
          <cell r="K1209">
            <v>0</v>
          </cell>
          <cell r="L1209">
            <v>0</v>
          </cell>
        </row>
        <row r="1210">
          <cell r="B1210" t="str">
            <v>อาคารเรียนแบบพิเศษ จัดสรร 38,731,000 บาท ปี67 5,809,700 บาท</v>
          </cell>
          <cell r="C1210" t="str">
            <v>ศธ 04002/ว1803 ลว 8 พค 67ครั้งที่ 8</v>
          </cell>
        </row>
        <row r="1211">
          <cell r="A1211" t="str">
            <v>1)</v>
          </cell>
          <cell r="B1211" t="str">
            <v xml:space="preserve"> โรงเรียนวัดลาดสนุ่น</v>
          </cell>
          <cell r="C1211" t="str">
            <v>20004 3500200 3200026</v>
          </cell>
          <cell r="J1211">
            <v>0</v>
          </cell>
          <cell r="Q1211">
            <v>0</v>
          </cell>
          <cell r="R1211">
            <v>0</v>
          </cell>
          <cell r="U1211">
            <v>0</v>
          </cell>
          <cell r="V1211">
            <v>0</v>
          </cell>
          <cell r="AA1211">
            <v>5809700</v>
          </cell>
        </row>
        <row r="1271">
          <cell r="B1271" t="str">
            <v>ร.ร.ชุมชนเลิศพินิจพิทยาคม</v>
          </cell>
        </row>
        <row r="1272">
          <cell r="B1272" t="str">
            <v>สัญญา 19,260,000.00 บาท  งบ64  4,623,600</v>
          </cell>
        </row>
        <row r="1273">
          <cell r="B1273" t="str">
            <v>ปี 64</v>
          </cell>
        </row>
        <row r="1274">
          <cell r="B1274" t="str">
            <v>งวดที่ 1  1,155,600 บาท ครบ 9 มี.ค. 64</v>
          </cell>
        </row>
        <row r="1275">
          <cell r="B1275" t="str">
            <v>งวดที่ 2  1,155,600 บาท ครบ 18 เม.ย. 64</v>
          </cell>
        </row>
        <row r="1276">
          <cell r="B1276" t="str">
            <v>งวดที่ 3  1,155,600 บาท ครบ 18 พ.ค. 64</v>
          </cell>
        </row>
        <row r="1277">
          <cell r="B1277" t="str">
            <v>งวดที่ 4  1,155,600 บาท ครบ 17 มิ.ย. 64</v>
          </cell>
        </row>
        <row r="1278">
          <cell r="B1278" t="str">
            <v>งวดที่ 5 บางส่วน 1,200 บาท ครบ 17 ก.ค. 64</v>
          </cell>
        </row>
        <row r="1279">
          <cell r="B1279" t="str">
            <v>ปี 65</v>
          </cell>
        </row>
        <row r="1280">
          <cell r="B1280" t="str">
            <v>งวด 5 บางส่วน ครบ 18 มิ.ย. 64/1,154,400</v>
          </cell>
        </row>
        <row r="1281">
          <cell r="B1281" t="str">
            <v>งวด 6 ครบ 16 ส.ค.64 /1,155,600</v>
          </cell>
        </row>
        <row r="1282">
          <cell r="B1282" t="str">
            <v>งวด 7 ครบ 25 ก.ย 64 /1,540,800</v>
          </cell>
        </row>
        <row r="1283">
          <cell r="B1283" t="str">
            <v>งวด 8 ครบ 4 พ.ย. 64 /1,540,800</v>
          </cell>
        </row>
        <row r="1284">
          <cell r="B1284" t="str">
            <v>งวด 9 ครบ 14 พ.ย.64/ 1,540,800</v>
          </cell>
        </row>
        <row r="1285">
          <cell r="B1285" t="str">
            <v>งวด 10 ครบ 15 ธ.ค64/ 1,926,000</v>
          </cell>
        </row>
        <row r="1286">
          <cell r="B1286" t="str">
            <v>งวด 11 ครบ 4 มี.ค.65 /2,311,200</v>
          </cell>
        </row>
        <row r="1289">
          <cell r="A1289">
            <v>2.6</v>
          </cell>
          <cell r="B1289" t="str">
            <v xml:space="preserve">กิจกรรมส่งเสริมการจัดการศึกษาสำหรับโรงเรียนในโครงการตามพระราชดำริโรงเรียนเฉลิมพระเกียติและโรงเรียนในเขตพื้นที่สูงและถิ่นทุรกันดาร </v>
          </cell>
          <cell r="C1289" t="str">
            <v>20004 67 8580600000</v>
          </cell>
        </row>
        <row r="1292">
          <cell r="B1292" t="str">
            <v>ครุภัณฑ์การศึกษา 120611</v>
          </cell>
        </row>
        <row r="1293">
          <cell r="A1293" t="str">
            <v>2.6.1</v>
          </cell>
          <cell r="B1293" t="str">
            <v>โต๊ะเก้าอี้นักเรียนระดับประถมศึกษา</v>
          </cell>
          <cell r="C1293" t="str">
            <v>ศธ 04002/ว2043  ลว 24  พค 67ครั้งที่ 55</v>
          </cell>
        </row>
        <row r="1294">
          <cell r="A1294" t="str">
            <v>1)</v>
          </cell>
          <cell r="B1294" t="str">
            <v>โรงเรียนร่วมจิตประสาท</v>
          </cell>
          <cell r="C1294" t="str">
            <v>20004350002003114845</v>
          </cell>
          <cell r="Q1294">
            <v>0</v>
          </cell>
          <cell r="R1294">
            <v>89880</v>
          </cell>
          <cell r="S1294">
            <v>0</v>
          </cell>
          <cell r="T1294">
            <v>0</v>
          </cell>
          <cell r="X1294">
            <v>0</v>
          </cell>
          <cell r="Y1294">
            <v>0</v>
          </cell>
          <cell r="AA1294">
            <v>90000</v>
          </cell>
        </row>
        <row r="1295">
          <cell r="B1295" t="str">
            <v>ผูกพัน ครบ 13 มิย 67</v>
          </cell>
          <cell r="C1295">
            <v>4100401401</v>
          </cell>
        </row>
        <row r="1296">
          <cell r="B1296" t="str">
            <v>ครุภัณฑ์งานบ้านงานครัว 120612</v>
          </cell>
        </row>
        <row r="1297">
          <cell r="A1297" t="str">
            <v>2.6.1</v>
          </cell>
          <cell r="B1297" t="str">
            <v>เครื่องตัดหญ้าแบบรถข็น</v>
          </cell>
          <cell r="C1297" t="str">
            <v>ศธ 04002/ว2043  ลว 24  พค 67ครั้งที่ 55</v>
          </cell>
        </row>
        <row r="1298">
          <cell r="A1298" t="str">
            <v>1)</v>
          </cell>
          <cell r="B1298" t="str">
            <v>โรงเรียนรวมราษฎร์สามัคคี</v>
          </cell>
          <cell r="C1298" t="str">
            <v>20004350002003114846</v>
          </cell>
          <cell r="Q1298">
            <v>0</v>
          </cell>
          <cell r="R1298">
            <v>0</v>
          </cell>
          <cell r="S1298">
            <v>0</v>
          </cell>
          <cell r="T1298">
            <v>0</v>
          </cell>
          <cell r="X1298">
            <v>0</v>
          </cell>
          <cell r="Y1298">
            <v>13800</v>
          </cell>
          <cell r="AA1298">
            <v>13800</v>
          </cell>
        </row>
        <row r="1299">
          <cell r="B1299" t="str">
            <v>ผูกพัน ครบ 28 มิย 67</v>
          </cell>
          <cell r="C1299">
            <v>4100398425</v>
          </cell>
          <cell r="X1299">
            <v>0</v>
          </cell>
          <cell r="Y1299">
            <v>0</v>
          </cell>
        </row>
        <row r="1300">
          <cell r="A1300" t="str">
            <v>2)</v>
          </cell>
          <cell r="B1300" t="str">
            <v>ร่วมใจประสิทธิ์</v>
          </cell>
          <cell r="C1300" t="str">
            <v>20004350002003114848</v>
          </cell>
          <cell r="Q1300">
            <v>0</v>
          </cell>
          <cell r="R1300">
            <v>13800</v>
          </cell>
          <cell r="S1300">
            <v>0</v>
          </cell>
          <cell r="T1300">
            <v>0</v>
          </cell>
          <cell r="X1300">
            <v>0</v>
          </cell>
          <cell r="Y1300">
            <v>0</v>
          </cell>
          <cell r="AA1300">
            <v>13800</v>
          </cell>
        </row>
        <row r="1301">
          <cell r="B1301" t="str">
            <v>ผูกพัน ครบ 28 มิย 67</v>
          </cell>
          <cell r="C1301">
            <v>4100398188</v>
          </cell>
          <cell r="X1301">
            <v>0</v>
          </cell>
          <cell r="Y1301">
            <v>0</v>
          </cell>
        </row>
        <row r="1302">
          <cell r="A1302" t="str">
            <v>2.6.2</v>
          </cell>
          <cell r="B1302" t="str">
            <v>เครื่องตัดหญ้าแบบข้ออ่อน</v>
          </cell>
          <cell r="C1302" t="str">
            <v>ศธ 04002/ว2043  ลว 24  พค 67ครั้งที่ 55</v>
          </cell>
        </row>
        <row r="1303">
          <cell r="A1303" t="str">
            <v>1)</v>
          </cell>
          <cell r="B1303" t="str">
            <v>โรงเรียนรวมราษฎร์สามัคคี</v>
          </cell>
          <cell r="C1303" t="str">
            <v>20004350002003114847</v>
          </cell>
          <cell r="Q1303">
            <v>0</v>
          </cell>
          <cell r="R1303">
            <v>0</v>
          </cell>
          <cell r="S1303">
            <v>0</v>
          </cell>
          <cell r="T1303">
            <v>0</v>
          </cell>
          <cell r="X1303">
            <v>0</v>
          </cell>
          <cell r="Y1303">
            <v>10600</v>
          </cell>
          <cell r="AA1303">
            <v>10600</v>
          </cell>
        </row>
        <row r="1304">
          <cell r="B1304" t="str">
            <v>ผูกพัน ครบ 28 มิย 67</v>
          </cell>
          <cell r="C1304">
            <v>4100398425</v>
          </cell>
        </row>
        <row r="1305">
          <cell r="A1305" t="str">
            <v>2.6.3</v>
          </cell>
          <cell r="B1305" t="str">
            <v>เครื่องตัดแต่งพุ่มไม้ขนาด29.5นิ้ว</v>
          </cell>
          <cell r="C1305" t="str">
            <v>ศธ 04002/ว2043  ลว 24  พค 67ครั้งที่ 55</v>
          </cell>
        </row>
        <row r="1306">
          <cell r="A1306" t="str">
            <v>1)</v>
          </cell>
          <cell r="B1306" t="str">
            <v>โรงเรียนร่วมใจประสิทธิ์</v>
          </cell>
          <cell r="C1306" t="str">
            <v>20004350002003114849</v>
          </cell>
          <cell r="Q1306">
            <v>0</v>
          </cell>
          <cell r="R1306">
            <v>17400</v>
          </cell>
          <cell r="S1306">
            <v>0</v>
          </cell>
          <cell r="T1306">
            <v>0</v>
          </cell>
          <cell r="X1306">
            <v>0</v>
          </cell>
          <cell r="Y1306">
            <v>0</v>
          </cell>
          <cell r="AA1306">
            <v>17400</v>
          </cell>
        </row>
        <row r="1307">
          <cell r="B1307" t="str">
            <v>ผูกพันครบ 28 มิย 67</v>
          </cell>
          <cell r="C1307">
            <v>4100398188</v>
          </cell>
        </row>
        <row r="1308">
          <cell r="A1308" t="str">
            <v>2.6.4</v>
          </cell>
          <cell r="B1308" t="str">
            <v>ตู้เย็นขนาด9คิวบิกฟุต</v>
          </cell>
          <cell r="C1308" t="str">
            <v>ศธ 04002/ว2043  ลว 24  พค 67ครั้งที่ 55</v>
          </cell>
        </row>
        <row r="1309">
          <cell r="A1309" t="str">
            <v>1)</v>
          </cell>
          <cell r="B1309" t="str">
            <v>โรงเรียนร่วมใจประสิทธิ์</v>
          </cell>
          <cell r="C1309" t="str">
            <v>20004350002003114850</v>
          </cell>
          <cell r="Q1309">
            <v>0</v>
          </cell>
          <cell r="R1309">
            <v>13000</v>
          </cell>
          <cell r="S1309">
            <v>0</v>
          </cell>
          <cell r="T1309">
            <v>0</v>
          </cell>
          <cell r="X1309">
            <v>0</v>
          </cell>
          <cell r="Y1309">
            <v>0</v>
          </cell>
          <cell r="AA1309">
            <v>13000</v>
          </cell>
        </row>
        <row r="1310">
          <cell r="B1310" t="str">
            <v>ผูกพันครบ 28 มิย 67</v>
          </cell>
          <cell r="C1310">
            <v>4100398188</v>
          </cell>
        </row>
        <row r="1311">
          <cell r="B1311" t="str">
            <v>งบลงทุน  ค่าที่ดินและสิ่งก่อสร้าง 6711320</v>
          </cell>
        </row>
        <row r="1312">
          <cell r="B1312" t="str">
            <v>ปรับปรุงซ่อมแซมอาคารเรียนอาคารประกอบและสิ่งก่อสร้างอื่น</v>
          </cell>
          <cell r="C1312" t="str">
            <v>ศธ 04002/ว2043  ลว 24  พค 67ครั้งที่ 55</v>
          </cell>
        </row>
        <row r="1314">
          <cell r="B1314" t="str">
            <v>โรงเรียนรวมราษฎร์สามัคคี</v>
          </cell>
          <cell r="C1314" t="str">
            <v>2000435000200321A300</v>
          </cell>
          <cell r="Q1314">
            <v>0</v>
          </cell>
          <cell r="R1314">
            <v>540000</v>
          </cell>
          <cell r="S1314">
            <v>0</v>
          </cell>
          <cell r="T1314">
            <v>0</v>
          </cell>
          <cell r="X1314">
            <v>0</v>
          </cell>
          <cell r="Y1314">
            <v>0</v>
          </cell>
          <cell r="AA1314">
            <v>684600</v>
          </cell>
        </row>
        <row r="1337">
          <cell r="B1337" t="str">
            <v xml:space="preserve"> งบดำเนินงาน 66112xx</v>
          </cell>
        </row>
        <row r="1347">
          <cell r="A1347">
            <v>3</v>
          </cell>
          <cell r="B1347" t="str">
            <v xml:space="preserve">ผลผลิตผู้จบการศึกษามัธยมศึกษาตอนปลาย  </v>
          </cell>
          <cell r="C1347" t="str">
            <v>20004 35000300 2000000</v>
          </cell>
        </row>
        <row r="1348">
          <cell r="B1348" t="str">
            <v xml:space="preserve"> งบดำเนินงาน 67112xx</v>
          </cell>
        </row>
        <row r="1350">
          <cell r="A1350">
            <v>3.1</v>
          </cell>
          <cell r="B1350" t="str">
            <v>กิจกรรรมการส่งเสริมศักยภาพในการเรียนระดับมัธยมศึกษา กิจกรรมรองส่งเสริมภาษาต่างประเทศที่สอง ความเป็นพลเมืองในการพัฒนาสู่โรงเรียนในประชาคมอาเซียน</v>
          </cell>
          <cell r="C1350" t="str">
            <v>20004 67 50194 32857</v>
          </cell>
        </row>
        <row r="1352">
          <cell r="A1352" t="str">
            <v>3.1.1</v>
          </cell>
          <cell r="B1352" t="str">
            <v xml:space="preserve">ค่าใช้จ่ายในการเดินทางเข้าร่วมอบรมเชิงปฏิบัติการพัฒนาครูด้านการจัดการเรียนรู้ประวัติศาสตร์ไทย ระหว่างวันที่ 28 พฤษภาคม 2567 – 2 มิถุนายน 2567 ณ โรงแรมเอวาน่า แกรนด์ แอนด์ คอนเวนชั่น เซนเตอร์ กรุงเทพมหานคร </v>
          </cell>
          <cell r="C1352" t="str">
            <v>ศธ04002/ว1864 ลว. 14 พค 67 โอนครั้งที่ 13</v>
          </cell>
          <cell r="G1352">
            <v>0</v>
          </cell>
          <cell r="H1352">
            <v>0</v>
          </cell>
          <cell r="I1352">
            <v>0</v>
          </cell>
          <cell r="J1352">
            <v>0</v>
          </cell>
          <cell r="K1352">
            <v>0</v>
          </cell>
          <cell r="L1352">
            <v>0</v>
          </cell>
          <cell r="Q1352">
            <v>0</v>
          </cell>
          <cell r="R1352">
            <v>0</v>
          </cell>
          <cell r="U1352">
            <v>0</v>
          </cell>
          <cell r="V1352">
            <v>800</v>
          </cell>
          <cell r="AA1352">
            <v>1000</v>
          </cell>
        </row>
        <row r="1356">
          <cell r="A1356" t="str">
            <v>3.2.1</v>
          </cell>
          <cell r="B1356" t="str">
            <v xml:space="preserve">ค่าก่อสร้าง ปรับปรุงซ่อมแซมอาคารเรียน อาคารประกอบและสิ่งก่อสร้างอื่นที่ทรุดโทรมและประสบอุบัติภัย   </v>
          </cell>
          <cell r="C1356" t="str">
            <v>ศธ04002/ว3478 ลว.21 ส.ค.66 โอนครั้งที่ 782</v>
          </cell>
        </row>
        <row r="1357">
          <cell r="A1357" t="str">
            <v>1)</v>
          </cell>
          <cell r="B1357" t="str">
            <v>โรงเรียนวัดพืชอุดม</v>
          </cell>
          <cell r="C1357" t="str">
            <v xml:space="preserve">20004 35000300 321ZZZZ </v>
          </cell>
          <cell r="G1357">
            <v>0</v>
          </cell>
          <cell r="H1357">
            <v>0</v>
          </cell>
          <cell r="I1357">
            <v>0</v>
          </cell>
          <cell r="J1357">
            <v>0</v>
          </cell>
          <cell r="K1357">
            <v>0</v>
          </cell>
          <cell r="L1357">
            <v>0</v>
          </cell>
        </row>
        <row r="1358">
          <cell r="A1358" t="str">
            <v>2)</v>
          </cell>
          <cell r="B1358" t="str">
            <v>โรงเรียนรวมราษฎร์สามัคคี</v>
          </cell>
          <cell r="C1358" t="str">
            <v xml:space="preserve">20004 35000300 321ZZZZ </v>
          </cell>
          <cell r="G1358">
            <v>0</v>
          </cell>
          <cell r="H1358">
            <v>0</v>
          </cell>
          <cell r="I1358">
            <v>0</v>
          </cell>
          <cell r="J1358">
            <v>0</v>
          </cell>
          <cell r="K1358">
            <v>0</v>
          </cell>
          <cell r="L1358">
            <v>0</v>
          </cell>
        </row>
        <row r="1361">
          <cell r="B1361" t="str">
            <v xml:space="preserve">โครงการป้องกันและแก้ไขปัญหายาเสพติดในสถานศึกษา    </v>
          </cell>
          <cell r="C1361" t="str">
            <v>20004 06003600</v>
          </cell>
        </row>
        <row r="1362">
          <cell r="A1362">
            <v>1.1000000000000001</v>
          </cell>
          <cell r="B1362" t="str">
            <v xml:space="preserve"> กิจกรรมป้องกันและแก้ไขปัญหายาเสพติดในสถานศึกษา  </v>
          </cell>
        </row>
        <row r="1363">
          <cell r="B1363" t="str">
            <v xml:space="preserve"> งบรายจ่ายอื่น 6711500</v>
          </cell>
        </row>
        <row r="1364">
          <cell r="C1364" t="str">
            <v>20004 06003600 5000002</v>
          </cell>
        </row>
        <row r="1365">
          <cell r="A1365" t="str">
            <v>1.1.1</v>
          </cell>
          <cell r="B1365" t="str">
            <v xml:space="preserve">ค่าใช้จ่ายโครงการอบรมเสริมสร้างศักยภาพศึกษานิเทศก์เพื่อการพัฒนาทักษะทางสมอง (Exeutive Functions : EF) ในการป้องกันและแก้ไขปัญหายาเสพติดในสถานศึกษา ระหว่างวันที่ 11 – 13 กรกฎาคม 2567 ณ โรงแรมริเวอร์ไซต์ กรุงเทพมหานคร </v>
          </cell>
          <cell r="C1365" t="str">
            <v>ศธ 04002/ว2972 ลว 10 ก.ค. 67 ครั้งที่ 210</v>
          </cell>
          <cell r="G1365">
            <v>0</v>
          </cell>
          <cell r="H1365">
            <v>0</v>
          </cell>
          <cell r="I1365">
            <v>0</v>
          </cell>
          <cell r="J1365">
            <v>0</v>
          </cell>
          <cell r="U1365">
            <v>600</v>
          </cell>
          <cell r="V1365">
            <v>0</v>
          </cell>
          <cell r="AA1365">
            <v>600</v>
          </cell>
        </row>
        <row r="1366">
          <cell r="A1366" t="str">
            <v>1.1.1.1</v>
          </cell>
          <cell r="B1366" t="str">
            <v xml:space="preserve">ค่าใช้จ่ายโครงการประชุมเชิงปฏิบัติการเสริมสร้างศักยภาพผู้อำนวยการกลุ่มส่งเสริมการจัดการศึกษาหรือผู้ปฏิบัติหน้าที่แทนผู้อำนวยการกลุ่มส่งสริมการจัดการศึกษาด้านการดำเนินงานป้องกันและแก้ไขปัญหายาเสพติด  ระหว่างวันที่ 3 – 5  กันยายน 2567 ณ โรงแรมดิ ไอเดิล โฮเท็ล แอนด์ เรสซิเดนซ์ จังหวัดปทุมธานี </v>
          </cell>
          <cell r="C1366" t="str">
            <v>ศธ 04002/ว3392 ลว 6 ส.ค. 67 ครั้งที่ 285</v>
          </cell>
          <cell r="U1366">
            <v>0</v>
          </cell>
          <cell r="V1366">
            <v>0</v>
          </cell>
          <cell r="AA1366">
            <v>600</v>
          </cell>
        </row>
        <row r="1367">
          <cell r="A1367" t="str">
            <v>1.1.1.2</v>
          </cell>
          <cell r="B1367" t="str">
            <v xml:space="preserve">ค่าใช้จ่ายเข้าร่วมประชุมเชิงปฏิบัติการจัดทำแนวทางการอบรมลูกเสือต้านภัยยาเสพติด ระหว่างวันที่ 19 – 21 สิงหาคม 2567 ณ โรงแรมเดอะพาลาสโซ กรุงเทพมหานคร </v>
          </cell>
          <cell r="C1367" t="str">
            <v>ศธ 04002/ว322 ลว 15 ส.ค. 67 ครั้งที่ 322</v>
          </cell>
          <cell r="U1367">
            <v>0</v>
          </cell>
          <cell r="V1367">
            <v>0</v>
          </cell>
          <cell r="AA1367">
            <v>600</v>
          </cell>
        </row>
        <row r="1371">
          <cell r="A1371" t="str">
            <v>1.1.2</v>
          </cell>
          <cell r="B1371" t="str">
            <v xml:space="preserve">สนับสนุนการดำเนินงานโครงการป้องกันและแก้ไขปัญหายาเสพติดในสถานศึกษาของสำนักงานคณะกรรมการการศึกษาขั้นพื้นฐาน ประจำปี 2567  1)อบรมเชิงปฏิบัติการเสริมสร้างศักยภาพครูปฐมวัย เพื่อการพัฒนาทักษะทักษะทางสมอง (Executive Functions : EF) 38,800 บาท 2.สร้างภูมิคุ้มกัน 40,000 บาท </v>
          </cell>
          <cell r="C1371" t="str">
            <v>ศธ 04002/ว3233 ลว 30 กค 67 ครั้งที่ 260</v>
          </cell>
          <cell r="G1371">
            <v>0</v>
          </cell>
          <cell r="H1371">
            <v>0</v>
          </cell>
          <cell r="I1371">
            <v>0</v>
          </cell>
          <cell r="J1371">
            <v>0</v>
          </cell>
          <cell r="P1371">
            <v>78800</v>
          </cell>
          <cell r="Q1371">
            <v>0</v>
          </cell>
          <cell r="R1371">
            <v>0</v>
          </cell>
          <cell r="U1371">
            <v>38800</v>
          </cell>
          <cell r="V1371">
            <v>600</v>
          </cell>
        </row>
        <row r="1382">
          <cell r="B1382" t="str">
            <v>งบดำเนินงาน 67112XX</v>
          </cell>
        </row>
        <row r="1383">
          <cell r="A1383">
            <v>1.1000000000000001</v>
          </cell>
          <cell r="B1383" t="str">
            <v xml:space="preserve">กิจกรรมเสริมสร้างคุณธรรม จริยธรรมและความตระหนักรู้ในการป้องกันและปราบปรามการทุจริต  </v>
          </cell>
          <cell r="C1383" t="str">
            <v xml:space="preserve">20004 66 00026 00000  </v>
          </cell>
        </row>
        <row r="1387">
          <cell r="A1387" t="str">
            <v>1.1.1</v>
          </cell>
          <cell r="B1387" t="str">
            <v xml:space="preserve">ค่าใช้จ่ายในการเดินทางมาประชุม อบรม กับสำนักงานคณะกรรมการการศึกษาขั้นพื้นฐาน หรือ สำนักงานคณะกรรมการป้องกันและปราบปรามการทุจริตแห่งชาติ </v>
          </cell>
          <cell r="C1387" t="str">
            <v>ศธ 04002/ว923 ลว 4 มีค 67 ครั้งที่ 203</v>
          </cell>
          <cell r="F1387">
            <v>20000</v>
          </cell>
          <cell r="G1387">
            <v>0</v>
          </cell>
          <cell r="H1387">
            <v>0</v>
          </cell>
          <cell r="I1387">
            <v>0</v>
          </cell>
          <cell r="J1387">
            <v>0</v>
          </cell>
          <cell r="K1387">
            <v>3200</v>
          </cell>
          <cell r="L1387">
            <v>800</v>
          </cell>
          <cell r="Q1387">
            <v>0</v>
          </cell>
          <cell r="R1387">
            <v>0</v>
          </cell>
          <cell r="U1387">
            <v>13600</v>
          </cell>
          <cell r="V1387">
            <v>0</v>
          </cell>
        </row>
        <row r="1388">
          <cell r="A1388" t="str">
            <v>1.1.2</v>
          </cell>
          <cell r="B1388" t="str">
            <v>ค่าใช้จ่ายในการดำเนินกิจกรรมโครงการโรงเรียนสุจริตและขับเคลื่อนหลักสูตรต้านทุจริตศึกษา ประจำปีงบประมาณ พ.ศ. 2567</v>
          </cell>
          <cell r="C1388" t="str">
            <v>ศธ 04002/ว1246 ลว 22 มีค 66  ครั้งที่ 232</v>
          </cell>
          <cell r="F1388">
            <v>70000</v>
          </cell>
          <cell r="Q1388">
            <v>0</v>
          </cell>
          <cell r="R1388">
            <v>0</v>
          </cell>
          <cell r="U1388">
            <v>70000</v>
          </cell>
          <cell r="V1388">
            <v>0</v>
          </cell>
        </row>
        <row r="1389">
          <cell r="A1389" t="str">
            <v>1.1.3</v>
          </cell>
          <cell r="F1389">
            <v>0</v>
          </cell>
          <cell r="G1389">
            <v>0</v>
          </cell>
          <cell r="H1389">
            <v>0</v>
          </cell>
          <cell r="I1389">
            <v>0</v>
          </cell>
          <cell r="J1389">
            <v>0</v>
          </cell>
          <cell r="K1389">
            <v>0</v>
          </cell>
          <cell r="L1389">
            <v>0</v>
          </cell>
        </row>
        <row r="1390">
          <cell r="A1390" t="str">
            <v>1.1.3</v>
          </cell>
          <cell r="B1390" t="str">
            <v xml:space="preserve">ค่าใช้จ่ายในการดำเนินกิจกรรมโครงการโรงเรียนสุจริต ประจำปีงบประมาณ พ.ศ. 2566 </v>
          </cell>
          <cell r="C1390" t="str">
            <v>ศธ 04002/ว1226 ลว 27 มีค 66  ครั้งที่ 424</v>
          </cell>
          <cell r="F1390">
            <v>0</v>
          </cell>
          <cell r="G1390">
            <v>0</v>
          </cell>
          <cell r="H1390">
            <v>0</v>
          </cell>
          <cell r="I1390">
            <v>0</v>
          </cell>
          <cell r="J1390">
            <v>0</v>
          </cell>
          <cell r="K1390">
            <v>0</v>
          </cell>
          <cell r="L1390">
            <v>0</v>
          </cell>
        </row>
        <row r="1392">
          <cell r="B1392" t="str">
            <v xml:space="preserve"> งบดำเนินงาน 67112xx</v>
          </cell>
        </row>
        <row r="1393">
          <cell r="A1393" t="str">
            <v>1.2.1</v>
          </cell>
          <cell r="B1393" t="str">
            <v xml:space="preserve">1.ค่าจ่ายในการจัดทำสรุปผลข้อมูลเพื่อการเปิดเผยข้อมูลสาธารณะ (Open Data) บนเว็บไซต์หลักของสถานศึกษา ประจำปีงบประมาณ พ.ศ. 2567 จำนวนเงิน 6,000.-บาท โรงเรียนละ 2,000.-บาท ได้แก่ โรงเรียนวัดมูลจินดาราม โรงเรียนวัดลาดสนุ่น และโรงเรียนชุมชนบึงบา 2.ค่าจ่ายในการพัฒนาและยกระดับคุณธรรมและความโปร่งใสในการดำเนินงานของสถานศึกษา จำนวนเงิน 10,000.-บาท              </v>
          </cell>
          <cell r="C1393" t="str">
            <v>ที่ ศธ 04002/ว2974 ลว. 10 กค 67 ครั้งที่ 199</v>
          </cell>
          <cell r="G1393">
            <v>0</v>
          </cell>
          <cell r="H1393">
            <v>0</v>
          </cell>
          <cell r="I1393">
            <v>0</v>
          </cell>
          <cell r="J1393">
            <v>0</v>
          </cell>
          <cell r="U1393">
            <v>4000</v>
          </cell>
          <cell r="V1393">
            <v>0</v>
          </cell>
          <cell r="AA1393">
            <v>16000</v>
          </cell>
        </row>
        <row r="1394">
          <cell r="A1394" t="str">
            <v>1.2.2</v>
          </cell>
          <cell r="B1394" t="str">
            <v xml:space="preserve">ค่าใช้จ่ายสำหรับการแลกเปลี่ยนเรียนรู้การนำเสนอผลงานฯ (โครงการโรงเรียนสุจริต) ประจำปีงบประมาณ พ.ศ. 2566 ระดับภูมิภาค จำนวนเงิน 3,500.-บาท (สามพันห้าร้อยบาทถ้วนค่าวันที่ 23 -27 กรกฎาคม 2566 ณ โรงแรมบียอนด์ สวีท กรุงเทพมหานคร /ใช้จ่ายในการเดินทางเข้าร่วมการแลกเปลี่ยนเรียนรู้ การนำเสนอผลงานฯ (โครงการโรงเรียนสุจริต) จำนวนเงิน 1,200.-บาทวันที่ 20 - 22 กันยายน 2566 ณ โรงแรมบลูเวฟ โฮเทลหัวหิน จังหวัดประจวบคีรีขันธ์ </v>
          </cell>
          <cell r="C1394" t="str">
            <v>ที่ ศธ 04002/ว3656 ลว. 28 สค 66 ครั้งที่ 819</v>
          </cell>
          <cell r="F1394">
            <v>0</v>
          </cell>
          <cell r="G1394">
            <v>0</v>
          </cell>
          <cell r="H1394">
            <v>0</v>
          </cell>
          <cell r="I1394">
            <v>0</v>
          </cell>
          <cell r="J1394">
            <v>0</v>
          </cell>
          <cell r="K1394">
            <v>0</v>
          </cell>
          <cell r="L1394">
            <v>0</v>
          </cell>
        </row>
        <row r="1395">
          <cell r="A1395">
            <v>1.2</v>
          </cell>
          <cell r="B1395" t="str">
            <v xml:space="preserve">กิจกรรมเสริมสร้างธรรมาภิบาลเพื่อเพิ่มประสิทธิภาพในการบริหารจัดการ      </v>
          </cell>
          <cell r="C1395" t="str">
            <v>20004 67 00068 00000</v>
          </cell>
        </row>
        <row r="1396">
          <cell r="B1396" t="str">
            <v xml:space="preserve"> งบดำเนินงาน 67112xx</v>
          </cell>
          <cell r="C1396" t="str">
            <v>20004 56003700 2000000</v>
          </cell>
        </row>
        <row r="1397">
          <cell r="A1397" t="str">
            <v>1.2.1</v>
          </cell>
          <cell r="B1397" t="str">
            <v>ค่าใช้จ่ายในการดำเนินกิจกรรมโครงการสำนักงานเขตพื้นการศึกษาสุจริต ประจำปีงบประมาณ พ.ศ. 2567</v>
          </cell>
          <cell r="C1397" t="str">
            <v>ศธ04087/1378 ลว 27 พค 67 โอนครั้งที่ 61</v>
          </cell>
          <cell r="I1397">
            <v>0</v>
          </cell>
          <cell r="J1397">
            <v>0</v>
          </cell>
          <cell r="P1397">
            <v>50000</v>
          </cell>
          <cell r="Q1397">
            <v>0</v>
          </cell>
          <cell r="R1397">
            <v>0</v>
          </cell>
          <cell r="U1397">
            <v>24615</v>
          </cell>
          <cell r="V1397">
            <v>0</v>
          </cell>
        </row>
        <row r="1398">
          <cell r="A1398" t="str">
            <v>1.1.3</v>
          </cell>
          <cell r="B1398" t="str">
            <v>1.ค่าใช้จ่ายในการดำเนินการแลกเปลี่ยนเรียนรู้ การนำเสนอผลงานและการประกวดการแข่งขันกิจกรรมการเรียนรู้ ภายใต้โครงการเสริมสร้างคุณธรรม จริยธรรม และธรรมาภิบาลในสถานศึกษาและสำนักงานเขตพื้นที่การศึกษา (โครงการโรงเรียนสุจริต) ประจำปีงบประมาณ จำนวนเงิน 12,000.-บาท 2.ค่าใช้จ่ายในการจัดนิทรรศการกิจกรรมบริษัทสร้างการดี ในการแลกเปลี่ยนเรียนรู้ฯ จำนวนเงิน 3,500.-บาท 3.ค่าใช้จ่ายในการเดินทางเข้าร่วมการแลกเปลี่ยนเรียนรู้ ฯ ประจำปีงบประมาณ พ.ศ. 2567 ระดับภูมิภาค สำหรับคณะกรรมการ จำนวนเงิน 2,200.-บาท</v>
          </cell>
          <cell r="C1398" t="str">
            <v>ศธ 04002/ว3641 ลว 17 สค ครั้งที่ 350</v>
          </cell>
          <cell r="P1398">
            <v>17700</v>
          </cell>
          <cell r="Q1398">
            <v>0</v>
          </cell>
          <cell r="R1398">
            <v>0</v>
          </cell>
          <cell r="Z1398">
            <v>1300</v>
          </cell>
        </row>
        <row r="1419">
          <cell r="R1419">
            <v>0</v>
          </cell>
          <cell r="Z1419">
            <v>6091502.1299999999</v>
          </cell>
          <cell r="AA1419">
            <v>6695000</v>
          </cell>
        </row>
        <row r="1420">
          <cell r="R1420">
            <v>756693</v>
          </cell>
          <cell r="Z1420">
            <v>8226741.96</v>
          </cell>
          <cell r="AA1420">
            <v>10853251</v>
          </cell>
        </row>
        <row r="1421">
          <cell r="R1421">
            <v>0</v>
          </cell>
          <cell r="Z1421">
            <v>134643585</v>
          </cell>
          <cell r="AA1421">
            <v>134861759</v>
          </cell>
        </row>
        <row r="1422">
          <cell r="R1422">
            <v>0</v>
          </cell>
          <cell r="Z1422">
            <v>16891807.550000001</v>
          </cell>
          <cell r="AA1422">
            <v>19419728</v>
          </cell>
        </row>
        <row r="1423">
          <cell r="C1423">
            <v>32</v>
          </cell>
          <cell r="F1423">
            <v>0</v>
          </cell>
          <cell r="K1423">
            <v>0</v>
          </cell>
          <cell r="L1423">
            <v>0</v>
          </cell>
        </row>
        <row r="1424">
          <cell r="C1424">
            <v>30</v>
          </cell>
          <cell r="F1424">
            <v>0</v>
          </cell>
          <cell r="K1424">
            <v>0</v>
          </cell>
          <cell r="L1424">
            <v>0</v>
          </cell>
        </row>
        <row r="1425">
          <cell r="R1425">
            <v>9152779.4000000004</v>
          </cell>
          <cell r="Z1425">
            <v>8294794.1600000001</v>
          </cell>
          <cell r="AA1425">
            <v>24901000</v>
          </cell>
        </row>
        <row r="1426">
          <cell r="AA1426">
            <v>196730738</v>
          </cell>
        </row>
        <row r="1427">
          <cell r="Q1427">
            <v>9909472.4000000004</v>
          </cell>
          <cell r="X1427">
            <v>174148430.80000001</v>
          </cell>
        </row>
      </sheetData>
      <sheetData sheetId="68">
        <row r="4">
          <cell r="A4" t="str">
            <v xml:space="preserve">     ประจำวันที่ 30 สิงหาคม  2567</v>
          </cell>
        </row>
      </sheetData>
      <sheetData sheetId="69"/>
      <sheetData sheetId="70"/>
      <sheetData sheetId="71"/>
      <sheetData sheetId="72"/>
      <sheetData sheetId="73"/>
      <sheetData sheetId="74"/>
      <sheetData sheetId="75"/>
      <sheetData sheetId="76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รายได้ค่าปรับ"/>
      <sheetName val="งบอบจ"/>
      <sheetName val="งบครุภัณฑ์ 65 36001   36002"/>
      <sheetName val="ดำเนินงานครุภัณฑ์ 310061ยั่งยืน"/>
      <sheetName val="งบ66สิ่งก่อสร้า"/>
      <sheetName val="รายงานงวดเงินกัน65"/>
      <sheetName val="สรุปกัน66"/>
      <sheetName val="รายงานแบบ8 ปี 66"/>
      <sheetName val="สิ่งก่อสร้าง  65"/>
      <sheetName val="67สิ่งส่งมาด้วย2  1"/>
      <sheetName val="Sheet2"/>
    </sheetNames>
    <sheetDataSet>
      <sheetData sheetId="0"/>
      <sheetData sheetId="1"/>
      <sheetData sheetId="2"/>
      <sheetData sheetId="3">
        <row r="6">
          <cell r="E6" t="str">
            <v xml:space="preserve">แผนงานยุทธศาสตร์พัฒนาคุณภาพการศึกษาและการเรียนรู้ </v>
          </cell>
        </row>
        <row r="7">
          <cell r="D7" t="str">
            <v xml:space="preserve">20004 31006100 </v>
          </cell>
          <cell r="E7" t="str">
            <v>โครงการขับเคลื่อนการพัฒนาการศึกษาที่ยั่งยืน</v>
          </cell>
        </row>
        <row r="8">
          <cell r="D8" t="str">
            <v>20004 66 86177 00000</v>
          </cell>
          <cell r="E8" t="str">
            <v>กิจกรรมยกระดับคุณภาพผู้เรียนด้านศักยภาพการเรียนรู้เชิงกระบวนการสู่ความทัดเทียมนานาชาติ</v>
          </cell>
        </row>
        <row r="10">
          <cell r="C10" t="str">
            <v>20004 31006100 2000000</v>
          </cell>
          <cell r="E10" t="str">
            <v>โครงการยกระดับคุณภาพผู้เรียน ค่าสื่อการเรียนการสอน</v>
          </cell>
        </row>
        <row r="11">
          <cell r="E11" t="str">
            <v>ร.ร.วัดลานนา</v>
          </cell>
        </row>
        <row r="13">
          <cell r="F13">
            <v>14000</v>
          </cell>
          <cell r="G13">
            <v>0</v>
          </cell>
          <cell r="H13">
            <v>0</v>
          </cell>
          <cell r="I13">
            <v>0</v>
          </cell>
          <cell r="K13">
            <v>0</v>
          </cell>
          <cell r="L13">
            <v>14000</v>
          </cell>
        </row>
        <row r="14">
          <cell r="E14" t="str">
            <v>ร.ร.นิกรราษฎร์บูรณะ</v>
          </cell>
        </row>
        <row r="16">
          <cell r="F16">
            <v>14000</v>
          </cell>
          <cell r="G16">
            <v>0</v>
          </cell>
          <cell r="H16">
            <v>0</v>
          </cell>
          <cell r="I16">
            <v>0</v>
          </cell>
          <cell r="K16">
            <v>0</v>
          </cell>
          <cell r="L16">
            <v>14000</v>
          </cell>
        </row>
        <row r="17">
          <cell r="E17" t="str">
            <v>ร.ร.วัดสมุหราษฎร์บำรุง</v>
          </cell>
        </row>
        <row r="21">
          <cell r="F21">
            <v>23000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23000</v>
          </cell>
        </row>
        <row r="22">
          <cell r="D22" t="str">
            <v>6611310</v>
          </cell>
          <cell r="E22" t="str">
            <v>งบลงทุน ค่าครุภัณฑ์ 6611310</v>
          </cell>
        </row>
        <row r="23">
          <cell r="E23" t="str">
            <v>ครุภัณฑ์สำนักงาน 120601</v>
          </cell>
        </row>
        <row r="24">
          <cell r="C24" t="str">
            <v>โอนเปลี่ยนแปลงครั้งที่ 1/66 บท.กลุ่มนโยบายและแผน  ที่ ศธ 04087/1957 ลว. 28 กย 66</v>
          </cell>
          <cell r="D24" t="str">
            <v>20004 31006100 3110010</v>
          </cell>
          <cell r="E24" t="str">
            <v xml:space="preserve">เครื่องปรับอากาศแบบตั้งพื้นหรือแขวน (ระบบ INVERTER) ขนาด 20,000 บีทียู       </v>
          </cell>
        </row>
        <row r="25">
          <cell r="A25" t="str">
            <v>1)</v>
          </cell>
          <cell r="E25" t="str">
            <v>สพป.ปท.2</v>
          </cell>
        </row>
        <row r="29">
          <cell r="F29">
            <v>35499.39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35499.39</v>
          </cell>
          <cell r="L29">
            <v>0</v>
          </cell>
        </row>
        <row r="30">
          <cell r="A30">
            <v>2</v>
          </cell>
          <cell r="C30" t="str">
            <v>โอนเปลี่ยนแปลงครั้งที่ 1/66 บท.กลุ่มนโยบายและแผน  ที่ ศธ 04087/1957 ลว. 28 กย 66</v>
          </cell>
          <cell r="D30" t="str">
            <v>20005 31006100 3110011</v>
          </cell>
          <cell r="E30" t="str">
            <v xml:space="preserve">เครื่องปรับอากาศแบบติดผนัง (ระบบ INVERTER) ขนาด 18,000 บีทียู       </v>
          </cell>
        </row>
        <row r="31">
          <cell r="A31" t="str">
            <v>1)</v>
          </cell>
          <cell r="E31" t="str">
            <v>สพป.ปท.2</v>
          </cell>
        </row>
        <row r="34">
          <cell r="F34">
            <v>27899.18</v>
          </cell>
          <cell r="G34">
            <v>0</v>
          </cell>
          <cell r="I34">
            <v>0</v>
          </cell>
          <cell r="K34">
            <v>27899.18</v>
          </cell>
          <cell r="L34">
            <v>0</v>
          </cell>
        </row>
        <row r="35">
          <cell r="A35">
            <v>3</v>
          </cell>
          <cell r="C35" t="str">
            <v>โอนเปลี่ยนแปลงครั้งที่ 1/66 บท.กลุ่มนโยบายและแผน  ที่ ศธ 04087/1957 ลว. 28 กย 66</v>
          </cell>
          <cell r="D35" t="str">
            <v>20008 31006100 3110014</v>
          </cell>
          <cell r="E35" t="str">
            <v xml:space="preserve">โพเดียม </v>
          </cell>
        </row>
        <row r="36">
          <cell r="A36" t="str">
            <v>1)</v>
          </cell>
          <cell r="E36" t="str">
            <v>สพป.ปท.2</v>
          </cell>
          <cell r="F36">
            <v>15900</v>
          </cell>
        </row>
        <row r="39"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15900</v>
          </cell>
          <cell r="L39">
            <v>0</v>
          </cell>
        </row>
        <row r="40">
          <cell r="E40" t="str">
            <v>ครุภัณฑ์โฆษณาและเผยแพร่ 120601</v>
          </cell>
        </row>
        <row r="41">
          <cell r="A41">
            <v>1</v>
          </cell>
          <cell r="C41" t="str">
            <v>โอนเปลี่ยนแปลงครั้งที่ 1/66 บท.กลุ่มนโยบายและแผน  ที่ ศธ 04087/1957 ลว. 28 กย 66</v>
          </cell>
          <cell r="D41" t="str">
            <v>20007 31006100 3110012</v>
          </cell>
          <cell r="E41" t="str">
            <v xml:space="preserve">โทรทัศน์สีแอล อี ดี (LED TV) แบบ Smart TV ระดับความละเอียดจอภาพ 3840 x 2160 พิกเซล ขนาด 75 นิ้ว </v>
          </cell>
        </row>
        <row r="42">
          <cell r="A42" t="str">
            <v>1)</v>
          </cell>
        </row>
        <row r="46">
          <cell r="F46">
            <v>45000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45000</v>
          </cell>
          <cell r="L46">
            <v>0</v>
          </cell>
        </row>
        <row r="47">
          <cell r="A47">
            <v>2</v>
          </cell>
          <cell r="C47" t="str">
            <v>โอนเปลี่ยนแปลงครั้งที่ 1/66 บท.กลุ่มนโยบายและแผน  ที่ ศธ 04087/1957 ลว. 28 กย 66</v>
          </cell>
          <cell r="D47" t="str">
            <v>20008 31006100 3110013</v>
          </cell>
          <cell r="E47" t="str">
            <v xml:space="preserve">ไมโครโฟนไร้สาย </v>
          </cell>
        </row>
        <row r="48">
          <cell r="A48" t="str">
            <v>1)</v>
          </cell>
          <cell r="E48" t="str">
            <v>สพป.ปท.2</v>
          </cell>
        </row>
        <row r="51">
          <cell r="F51">
            <v>24900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24900</v>
          </cell>
          <cell r="L51">
            <v>0</v>
          </cell>
        </row>
        <row r="52">
          <cell r="A52">
            <v>3</v>
          </cell>
          <cell r="C52" t="str">
            <v>โอนเปลี่ยนแปลงครั้งที่ 1/66 บท.กลุ่มนโยบายและแผน  ที่ ศธ 04087/1957 ลว. 28 กย 66</v>
          </cell>
          <cell r="D52" t="str">
            <v>20009 31006100 3110015</v>
          </cell>
          <cell r="E52" t="str">
            <v xml:space="preserve">เครื่องมัลติมีเดีย โปรเจคเตอร์ ระดับ XGA ขนาด 5000 ANSI Lumens  </v>
          </cell>
        </row>
        <row r="53">
          <cell r="A53" t="str">
            <v>1)</v>
          </cell>
          <cell r="E53" t="str">
            <v>สพป.ปท.2</v>
          </cell>
        </row>
        <row r="56">
          <cell r="F56">
            <v>49900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49900</v>
          </cell>
          <cell r="L56">
            <v>0</v>
          </cell>
        </row>
      </sheetData>
      <sheetData sheetId="4">
        <row r="5">
          <cell r="E5" t="str">
            <v>แผนงานพื้นฐานด้านการพัฒนาและเสริมสร้างศักยภาพทรัพยากรมนุษย์</v>
          </cell>
        </row>
        <row r="6">
          <cell r="D6" t="str">
            <v>20004 35000200</v>
          </cell>
          <cell r="E6" t="str">
            <v xml:space="preserve">ผลผลิตผู้จบการศึกษาภาคบังคับ </v>
          </cell>
        </row>
        <row r="7">
          <cell r="D7">
            <v>6611320</v>
          </cell>
          <cell r="E7" t="str">
            <v xml:space="preserve">  ค่าที่ดินและสิ่งก่อสร้าง </v>
          </cell>
        </row>
        <row r="8">
          <cell r="D8" t="str">
            <v>20004  66 01056 00000</v>
          </cell>
          <cell r="E8" t="str">
            <v xml:space="preserve">กิจกรรมก่อสร้างปรับปรุง ซ่อมแซมอาคารเรียนและสิ่งก่อสร้างประกอบสำหรับโรงเรียนปกติ </v>
          </cell>
        </row>
        <row r="9">
          <cell r="A9" t="str">
            <v>1.1.1</v>
          </cell>
          <cell r="C9" t="str">
            <v>ศธ 04002/ว 4485 ลว 28 กย 66 ครั้งที่  895</v>
          </cell>
          <cell r="E9" t="str">
            <v xml:space="preserve">ค่าปรับปรุงซ่อมแซมอาคารเรียน อาคารประกอบและสิ่งก่อสร้างอื่นที่ชำรุดทรุดโทรมและที่ประสบอุบัติภัย </v>
          </cell>
        </row>
        <row r="10">
          <cell r="A10" t="str">
            <v>1)</v>
          </cell>
          <cell r="D10" t="str">
            <v>20004 35000200 321ZZZZ</v>
          </cell>
          <cell r="E10" t="str">
            <v>ร.ร.วัดเจริญบุญ</v>
          </cell>
        </row>
        <row r="16">
          <cell r="F16">
            <v>59000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59000</v>
          </cell>
          <cell r="M16">
            <v>0</v>
          </cell>
        </row>
        <row r="17">
          <cell r="A17" t="str">
            <v>2)</v>
          </cell>
          <cell r="D17" t="str">
            <v>2000435000200321ZZZZ</v>
          </cell>
          <cell r="E17" t="str">
            <v>ร.ร.วัดศาลาลอย</v>
          </cell>
        </row>
        <row r="23">
          <cell r="F23">
            <v>457000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457000</v>
          </cell>
          <cell r="M23">
            <v>0</v>
          </cell>
        </row>
        <row r="24">
          <cell r="A24" t="str">
            <v>1.1.2</v>
          </cell>
          <cell r="C24" t="str">
            <v>ศธ 04002/ว5190ลว 14 พ.ย.65 ครั้งที่ 64</v>
          </cell>
          <cell r="E24" t="str">
            <v>อาคารเรียน สปช.105/29 ปรับปรุง อาคารเรียน 2 ชั้น 10 ห้องเรียน (ชั้นล่าง 5 ห้อง ชั้นบน 5 ห้อง)</v>
          </cell>
        </row>
        <row r="25">
          <cell r="A25" t="str">
            <v>1)</v>
          </cell>
          <cell r="D25" t="str">
            <v>20004350002003214557</v>
          </cell>
          <cell r="E25" t="str">
            <v xml:space="preserve"> โรงเรียนวัดกลางคลองสี่ </v>
          </cell>
        </row>
        <row r="36">
          <cell r="F36">
            <v>3164400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3164400</v>
          </cell>
          <cell r="M36">
            <v>0</v>
          </cell>
        </row>
        <row r="37">
          <cell r="A37">
            <v>2</v>
          </cell>
          <cell r="D37" t="str">
            <v xml:space="preserve">20004 35000300 </v>
          </cell>
          <cell r="E37" t="str">
            <v xml:space="preserve">ผลผลิตผู้จบการศึกษามัธยมศึกษาตอนปลาย  </v>
          </cell>
        </row>
        <row r="39">
          <cell r="A39">
            <v>2.1</v>
          </cell>
          <cell r="D39" t="str">
            <v xml:space="preserve">20004 66 05178 00000 </v>
          </cell>
          <cell r="E39" t="str">
            <v xml:space="preserve"> กิจกรรมการจัดการศึกษามัธยมศึกษาตอนปลายสำหรับโรงเรียนปกติ</v>
          </cell>
        </row>
        <row r="40">
          <cell r="A40" t="str">
            <v>2.1.1</v>
          </cell>
          <cell r="C40" t="str">
            <v>ศธ04002/ว3478 ลว.21 ส.ค.66 โอนครั้งที่ 782</v>
          </cell>
          <cell r="E40" t="str">
            <v xml:space="preserve">ค่าปรับปรุงซ่อมแซมอาคารเรียน อาคารประกอบและสิ่งก่อสร้างอื่นที่ชำรุดทรุดโทรมและที่ประสบอุบัติภัย </v>
          </cell>
        </row>
        <row r="41">
          <cell r="A41" t="str">
            <v>1)</v>
          </cell>
          <cell r="D41" t="str">
            <v xml:space="preserve">20004 35000300 321ZZZZ </v>
          </cell>
          <cell r="E41" t="str">
            <v>โรงเรียนรวมราษฎร์สามัคคี</v>
          </cell>
        </row>
        <row r="47">
          <cell r="F47">
            <v>333000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333000</v>
          </cell>
          <cell r="M47">
            <v>0</v>
          </cell>
        </row>
      </sheetData>
      <sheetData sheetId="5"/>
      <sheetData sheetId="6"/>
      <sheetData sheetId="7"/>
      <sheetData sheetId="8">
        <row r="1">
          <cell r="A1" t="str">
            <v>รายงานเงินกันไว้เบิกเหลื่อมปี งบประมาณประจำปี พ.ศ. 2566</v>
          </cell>
        </row>
        <row r="3">
          <cell r="A3" t="str">
            <v>สำนักงานเขตพื้นที่การศึกษาประถมศึกษาปทุมธานี เขต 2</v>
          </cell>
        </row>
        <row r="39">
          <cell r="E39" t="str">
            <v>งบดำเนินงาน</v>
          </cell>
        </row>
        <row r="61">
          <cell r="A61">
            <v>3.1</v>
          </cell>
          <cell r="E61" t="str">
            <v xml:space="preserve">กิจกรรมการจัดการศึกษาประถมศึกษาสำหรับโรงเรียนปกติ  </v>
          </cell>
          <cell r="F61" t="str">
            <v>200041300P2791</v>
          </cell>
        </row>
        <row r="62">
          <cell r="E62" t="str">
            <v>งบดำเนินงาน</v>
          </cell>
          <cell r="F62" t="str">
            <v>6411200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</row>
        <row r="63">
          <cell r="A63" t="str">
            <v>3.1.1</v>
          </cell>
          <cell r="E63" t="str">
            <v>ปรับปรุงห้องซ่อมแซมห้องรองผอ.สพป.ปท.2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</row>
        <row r="64">
          <cell r="A64" t="str">
            <v>3.1.1.1</v>
          </cell>
          <cell r="E64" t="str">
            <v>สพป.ปท.2</v>
          </cell>
          <cell r="F64" t="str">
            <v>2000436002000000</v>
          </cell>
        </row>
        <row r="69">
          <cell r="G69">
            <v>0</v>
          </cell>
          <cell r="I69">
            <v>0</v>
          </cell>
          <cell r="J69">
            <v>0</v>
          </cell>
          <cell r="K69">
            <v>0</v>
          </cell>
          <cell r="M69">
            <v>0</v>
          </cell>
        </row>
        <row r="70">
          <cell r="A70" t="str">
            <v>3.1.2</v>
          </cell>
          <cell r="E70" t="str">
            <v>ปรับปรุงซ่อมแซมอาคารเอนกประสงค์</v>
          </cell>
          <cell r="J70">
            <v>0</v>
          </cell>
          <cell r="K70">
            <v>0</v>
          </cell>
          <cell r="M70">
            <v>0</v>
          </cell>
        </row>
        <row r="71">
          <cell r="A71" t="str">
            <v>3.1.2.1</v>
          </cell>
          <cell r="E71" t="str">
            <v>โรงเรียนวัดธรรมราษฎร์เจริญผล</v>
          </cell>
          <cell r="F71" t="str">
            <v>2000436002000000</v>
          </cell>
        </row>
        <row r="76">
          <cell r="G76">
            <v>0</v>
          </cell>
          <cell r="I76">
            <v>0</v>
          </cell>
          <cell r="J76">
            <v>0</v>
          </cell>
          <cell r="K76">
            <v>0</v>
          </cell>
          <cell r="M76">
            <v>0</v>
          </cell>
        </row>
        <row r="84">
          <cell r="E84" t="str">
            <v>ค่าครุภัณฑ์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</row>
        <row r="85">
          <cell r="A85" t="str">
            <v>3.1.3</v>
          </cell>
          <cell r="E85" t="str">
            <v xml:space="preserve">เครื่องคอมพิวเตอร์สำหรับงานประมวลผล แบบที่ 2 </v>
          </cell>
        </row>
        <row r="86">
          <cell r="A86" t="str">
            <v>3.1.3.1</v>
          </cell>
          <cell r="E86" t="str">
            <v>สพป.ปท.2</v>
          </cell>
          <cell r="F86" t="str">
            <v>2000436002110ปท1</v>
          </cell>
        </row>
        <row r="91">
          <cell r="G91">
            <v>0</v>
          </cell>
          <cell r="I91">
            <v>0</v>
          </cell>
          <cell r="J91">
            <v>0</v>
          </cell>
          <cell r="K91">
            <v>0</v>
          </cell>
          <cell r="M91">
            <v>0</v>
          </cell>
        </row>
        <row r="92">
          <cell r="A92" t="str">
            <v>3.1.4</v>
          </cell>
          <cell r="E92" t="str">
            <v xml:space="preserve">เครื่องคอมพิวเตอร์ All In One สำหรับงานประมวลผล 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</row>
        <row r="93">
          <cell r="A93" t="str">
            <v>3.1.4.1</v>
          </cell>
          <cell r="E93" t="str">
            <v>สพป.ปท.2 จำนวน 12 เครื่อง</v>
          </cell>
          <cell r="F93" t="str">
            <v>2000436002110ปท2</v>
          </cell>
        </row>
        <row r="98"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</row>
        <row r="99">
          <cell r="A99" t="str">
            <v>3.1.5</v>
          </cell>
          <cell r="E99" t="str">
            <v xml:space="preserve">เครื่องคอมพิวเตอร์โน้ตบุ๊ก สำหรับงานสำนักงาน </v>
          </cell>
        </row>
        <row r="100">
          <cell r="A100" t="str">
            <v>3.1.5.1</v>
          </cell>
          <cell r="E100" t="str">
            <v>สพป.ปท.2 จำนวน 8 เครื่อง</v>
          </cell>
          <cell r="F100" t="str">
            <v>2000436002110ปท3</v>
          </cell>
        </row>
        <row r="105"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</row>
        <row r="106">
          <cell r="A106" t="str">
            <v>3.1.6</v>
          </cell>
          <cell r="E106" t="str">
            <v xml:space="preserve">เครื่องแท็ปเล็ต แบบ 2 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</row>
        <row r="107">
          <cell r="A107" t="str">
            <v>3.1.6.1</v>
          </cell>
          <cell r="E107" t="str">
            <v>สพป.ปท.2 จำนวน 2 เครื่อง</v>
          </cell>
          <cell r="F107" t="str">
            <v>2000436002110ปท4</v>
          </cell>
        </row>
        <row r="112"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</row>
        <row r="113">
          <cell r="A113" t="str">
            <v>3.1.7</v>
          </cell>
          <cell r="E113" t="str">
            <v xml:space="preserve">เครื่องพิมพ์ Multifunction แบบฉีดหมึกพร้อมติดตั้งถังหมึกพิมพ์ (Ink Tank Printer)      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</row>
        <row r="114">
          <cell r="A114" t="str">
            <v>3.1.7.1</v>
          </cell>
          <cell r="E114" t="str">
            <v>สพป.ปท.2 จำนวน 3 เครื่อง</v>
          </cell>
          <cell r="F114" t="str">
            <v>2000436002110DBW</v>
          </cell>
        </row>
        <row r="119"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</row>
        <row r="120">
          <cell r="A120">
            <v>3.2</v>
          </cell>
          <cell r="E120" t="str">
            <v xml:space="preserve">กิจกรรมการจัดการศึกษามัธยมศึกษาตอนต้นสำหรับโรงเรียนปกติ  </v>
          </cell>
          <cell r="F120" t="str">
            <v>200041300P2792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</row>
        <row r="121">
          <cell r="E121" t="str">
            <v>งบดำเนินงาน</v>
          </cell>
          <cell r="F121" t="str">
            <v>6411200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</row>
        <row r="122">
          <cell r="A122" t="str">
            <v>3.2.1</v>
          </cell>
          <cell r="E122" t="str">
            <v>ปรับปรุงซ่อมแซมผนังอาคาร ท่อลำเลียงน้ำและซ่อมพื้นดาดฟ้ารั่วซึม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</row>
        <row r="123">
          <cell r="A123" t="str">
            <v>3.2.1.1</v>
          </cell>
          <cell r="E123" t="str">
            <v>สพป.ปท.2</v>
          </cell>
          <cell r="F123" t="str">
            <v>2000436002000000</v>
          </cell>
        </row>
        <row r="128"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</row>
        <row r="347">
          <cell r="E347" t="str">
            <v>งบดำเนินงาน</v>
          </cell>
        </row>
        <row r="348">
          <cell r="E348" t="str">
            <v>งบลงทุน</v>
          </cell>
        </row>
        <row r="349">
          <cell r="E349" t="str">
            <v>รวมเงินกันทั้งสิ้น</v>
          </cell>
        </row>
        <row r="351">
          <cell r="E351" t="str">
            <v>คิดเป็นร้อยละ</v>
          </cell>
        </row>
      </sheetData>
      <sheetData sheetId="9"/>
      <sheetData sheetId="10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2EC61C-666E-418B-9783-BA92A9124945}">
  <dimension ref="A1:K94"/>
  <sheetViews>
    <sheetView workbookViewId="0">
      <selection sqref="A1:K94"/>
    </sheetView>
  </sheetViews>
  <sheetFormatPr defaultRowHeight="13.8" x14ac:dyDescent="0.25"/>
  <cols>
    <col min="1" max="1" width="4.8984375" customWidth="1"/>
    <col min="2" max="2" width="32.09765625" customWidth="1"/>
    <col min="3" max="3" width="19.296875" style="669" customWidth="1"/>
    <col min="4" max="4" width="11.69921875" customWidth="1"/>
    <col min="5" max="5" width="11.296875" customWidth="1"/>
    <col min="6" max="6" width="11.8984375" customWidth="1"/>
    <col min="7" max="7" width="9.19921875" customWidth="1"/>
    <col min="8" max="8" width="12.5" customWidth="1"/>
    <col min="9" max="9" width="11.3984375" customWidth="1"/>
    <col min="10" max="10" width="12.69921875" customWidth="1"/>
  </cols>
  <sheetData>
    <row r="1" spans="1:11" ht="21" x14ac:dyDescent="0.25">
      <c r="A1" s="956" t="str">
        <f>+'[7]สิ่งก่อสร้าง  65'!A1:M1</f>
        <v>รายงานเงินกันไว้เบิกเหลื่อมปี งบประมาณประจำปี พ.ศ. 2566</v>
      </c>
      <c r="B1" s="956"/>
      <c r="C1" s="956"/>
      <c r="D1" s="956"/>
      <c r="E1" s="956"/>
      <c r="F1" s="956"/>
      <c r="G1" s="956"/>
      <c r="H1" s="956"/>
      <c r="I1" s="956"/>
      <c r="J1" s="956"/>
      <c r="K1" s="956"/>
    </row>
    <row r="2" spans="1:11" ht="21" x14ac:dyDescent="0.25">
      <c r="A2" s="956" t="str">
        <f>+'[7]สิ่งก่อสร้าง  65'!A3:M3</f>
        <v>สำนักงานเขตพื้นที่การศึกษาประถมศึกษาปทุมธานี เขต 2</v>
      </c>
      <c r="B2" s="956"/>
      <c r="C2" s="956"/>
      <c r="D2" s="956"/>
      <c r="E2" s="956"/>
      <c r="F2" s="956"/>
      <c r="G2" s="956"/>
      <c r="H2" s="956"/>
      <c r="I2" s="956"/>
      <c r="J2" s="956"/>
      <c r="K2" s="956"/>
    </row>
    <row r="3" spans="1:11" ht="21" x14ac:dyDescent="0.25">
      <c r="A3" s="957" t="s">
        <v>230</v>
      </c>
      <c r="B3" s="957"/>
      <c r="C3" s="957"/>
      <c r="D3" s="957"/>
      <c r="E3" s="957"/>
      <c r="F3" s="957"/>
      <c r="G3" s="957"/>
      <c r="H3" s="957"/>
      <c r="I3" s="957"/>
      <c r="J3" s="957"/>
      <c r="K3" s="957"/>
    </row>
    <row r="4" spans="1:11" ht="21" customHeight="1" x14ac:dyDescent="0.25">
      <c r="A4" s="950" t="s">
        <v>23</v>
      </c>
      <c r="B4" s="950" t="s">
        <v>24</v>
      </c>
      <c r="C4" s="45" t="s">
        <v>26</v>
      </c>
      <c r="D4" s="952" t="s">
        <v>41</v>
      </c>
      <c r="E4" s="954" t="s">
        <v>3</v>
      </c>
      <c r="F4" s="955"/>
      <c r="G4" s="958" t="s">
        <v>42</v>
      </c>
      <c r="H4" s="958"/>
      <c r="I4" s="954" t="s">
        <v>4</v>
      </c>
      <c r="J4" s="955"/>
      <c r="K4" s="950" t="s">
        <v>5</v>
      </c>
    </row>
    <row r="5" spans="1:11" ht="21" x14ac:dyDescent="0.25">
      <c r="A5" s="951"/>
      <c r="B5" s="951"/>
      <c r="C5" s="46" t="s">
        <v>43</v>
      </c>
      <c r="D5" s="953"/>
      <c r="E5" s="221">
        <v>220</v>
      </c>
      <c r="F5" s="221">
        <v>221</v>
      </c>
      <c r="G5" s="221">
        <v>220</v>
      </c>
      <c r="H5" s="221">
        <v>221</v>
      </c>
      <c r="I5" s="221">
        <v>220</v>
      </c>
      <c r="J5" s="221">
        <v>221</v>
      </c>
      <c r="K5" s="951"/>
    </row>
    <row r="6" spans="1:11" ht="36" hidden="1" customHeight="1" x14ac:dyDescent="0.25">
      <c r="A6" s="222" t="s">
        <v>82</v>
      </c>
      <c r="B6" s="223" t="str">
        <f>+'[7]ดำเนินงานครุภัณฑ์ 310061ยั่งยืน'!E6</f>
        <v xml:space="preserve">แผนงานยุทธศาสตร์พัฒนาคุณภาพการศึกษาและการเรียนรู้ </v>
      </c>
      <c r="C6" s="224"/>
      <c r="D6" s="225">
        <f>+D7</f>
        <v>250098.57</v>
      </c>
      <c r="E6" s="225">
        <f t="shared" ref="E6:K9" si="0">+E7</f>
        <v>0</v>
      </c>
      <c r="F6" s="225">
        <f t="shared" si="0"/>
        <v>0</v>
      </c>
      <c r="G6" s="225"/>
      <c r="H6" s="225">
        <f t="shared" si="0"/>
        <v>0</v>
      </c>
      <c r="I6" s="225">
        <f t="shared" si="0"/>
        <v>15900</v>
      </c>
      <c r="J6" s="225">
        <f t="shared" si="0"/>
        <v>234198.57</v>
      </c>
      <c r="K6" s="225">
        <f t="shared" si="0"/>
        <v>0</v>
      </c>
    </row>
    <row r="7" spans="1:11" ht="36" hidden="1" customHeight="1" x14ac:dyDescent="0.25">
      <c r="A7" s="226">
        <v>1</v>
      </c>
      <c r="B7" s="227" t="str">
        <f>+'[7]ดำเนินงานครุภัณฑ์ 310061ยั่งยืน'!E7</f>
        <v>โครงการขับเคลื่อนการพัฒนาการศึกษาที่ยั่งยืน</v>
      </c>
      <c r="C7" s="228" t="str">
        <f>+'[7]ดำเนินงานครุภัณฑ์ 310061ยั่งยืน'!D7</f>
        <v xml:space="preserve">20004 31006100 </v>
      </c>
      <c r="D7" s="229">
        <f>+D8</f>
        <v>250098.57</v>
      </c>
      <c r="E7" s="229">
        <f t="shared" si="0"/>
        <v>0</v>
      </c>
      <c r="F7" s="229">
        <f t="shared" si="0"/>
        <v>0</v>
      </c>
      <c r="G7" s="229"/>
      <c r="H7" s="229">
        <f t="shared" si="0"/>
        <v>0</v>
      </c>
      <c r="I7" s="229">
        <f t="shared" si="0"/>
        <v>15900</v>
      </c>
      <c r="J7" s="229">
        <f t="shared" si="0"/>
        <v>234198.57</v>
      </c>
      <c r="K7" s="229">
        <f t="shared" si="0"/>
        <v>0</v>
      </c>
    </row>
    <row r="8" spans="1:11" ht="42" hidden="1" customHeight="1" x14ac:dyDescent="0.25">
      <c r="A8" s="230">
        <v>1.1000000000000001</v>
      </c>
      <c r="B8" s="231" t="str">
        <f>+'[7]ดำเนินงานครุภัณฑ์ 310061ยั่งยืน'!E8</f>
        <v>กิจกรรมยกระดับคุณภาพผู้เรียนด้านศักยภาพการเรียนรู้เชิงกระบวนการสู่ความทัดเทียมนานาชาติ</v>
      </c>
      <c r="C8" s="232" t="str">
        <f>+'[7]ดำเนินงานครุภัณฑ์ 310061ยั่งยืน'!D8</f>
        <v>20004 66 86177 00000</v>
      </c>
      <c r="D8" s="233">
        <f>+D9+D14</f>
        <v>250098.57</v>
      </c>
      <c r="E8" s="233">
        <f t="shared" ref="E8:K8" si="1">+E9+E14</f>
        <v>0</v>
      </c>
      <c r="F8" s="233">
        <f t="shared" si="1"/>
        <v>0</v>
      </c>
      <c r="G8" s="233"/>
      <c r="H8" s="233">
        <f t="shared" si="1"/>
        <v>0</v>
      </c>
      <c r="I8" s="233">
        <f t="shared" si="1"/>
        <v>15900</v>
      </c>
      <c r="J8" s="233">
        <f t="shared" si="1"/>
        <v>234198.57</v>
      </c>
      <c r="K8" s="233">
        <f t="shared" si="1"/>
        <v>0</v>
      </c>
    </row>
    <row r="9" spans="1:11" ht="37.200000000000003" hidden="1" customHeight="1" x14ac:dyDescent="0.25">
      <c r="A9" s="234"/>
      <c r="B9" s="235" t="str">
        <f>+'[7]สิ่งก่อสร้าง  65'!E39</f>
        <v>งบดำเนินงาน</v>
      </c>
      <c r="C9" s="236">
        <v>6611230</v>
      </c>
      <c r="D9" s="237">
        <f>+D10</f>
        <v>51000</v>
      </c>
      <c r="E9" s="237">
        <f t="shared" si="0"/>
        <v>0</v>
      </c>
      <c r="F9" s="237">
        <f t="shared" si="0"/>
        <v>0</v>
      </c>
      <c r="G9" s="237"/>
      <c r="H9" s="237">
        <f t="shared" si="0"/>
        <v>0</v>
      </c>
      <c r="I9" s="237">
        <f t="shared" si="0"/>
        <v>0</v>
      </c>
      <c r="J9" s="237">
        <f t="shared" si="0"/>
        <v>51000</v>
      </c>
      <c r="K9" s="237">
        <f t="shared" si="0"/>
        <v>0</v>
      </c>
    </row>
    <row r="10" spans="1:11" ht="21" hidden="1" customHeight="1" x14ac:dyDescent="0.25">
      <c r="A10" s="238" t="s">
        <v>39</v>
      </c>
      <c r="B10" s="239" t="str">
        <f>+'[7]ดำเนินงานครุภัณฑ์ 310061ยั่งยืน'!E10</f>
        <v>โครงการยกระดับคุณภาพผู้เรียน ค่าสื่อการเรียนการสอน</v>
      </c>
      <c r="C10" s="240" t="str">
        <f>+'[7]ดำเนินงานครุภัณฑ์ 310061ยั่งยืน'!C10</f>
        <v>20004 31006100 2000000</v>
      </c>
      <c r="D10" s="241">
        <f>SUM(D11:D13)</f>
        <v>51000</v>
      </c>
      <c r="E10" s="241">
        <f t="shared" ref="E10:J10" si="2">SUM(E11:E13)</f>
        <v>0</v>
      </c>
      <c r="F10" s="241">
        <f t="shared" si="2"/>
        <v>0</v>
      </c>
      <c r="G10" s="241"/>
      <c r="H10" s="241">
        <f t="shared" si="2"/>
        <v>0</v>
      </c>
      <c r="I10" s="241">
        <f t="shared" si="2"/>
        <v>0</v>
      </c>
      <c r="J10" s="241">
        <f t="shared" si="2"/>
        <v>51000</v>
      </c>
      <c r="K10" s="241">
        <f t="shared" ref="K10" si="3">SUM(K11:K12)</f>
        <v>0</v>
      </c>
    </row>
    <row r="11" spans="1:11" ht="21" hidden="1" customHeight="1" x14ac:dyDescent="0.25">
      <c r="A11" s="242" t="s">
        <v>83</v>
      </c>
      <c r="B11" s="243" t="str">
        <f>+'[7]ดำเนินงานครุภัณฑ์ 310061ยั่งยืน'!E11</f>
        <v>ร.ร.วัดลานนา</v>
      </c>
      <c r="C11" s="244"/>
      <c r="D11" s="245">
        <f>+'[7]ดำเนินงานครุภัณฑ์ 310061ยั่งยืน'!F13</f>
        <v>14000</v>
      </c>
      <c r="E11" s="245">
        <f>+'[7]ดำเนินงานครุภัณฑ์ 310061ยั่งยืน'!G13</f>
        <v>0</v>
      </c>
      <c r="F11" s="245">
        <f>+'[7]ดำเนินงานครุภัณฑ์ 310061ยั่งยืน'!H13</f>
        <v>0</v>
      </c>
      <c r="G11" s="245">
        <f>+'[7]ดำเนินงานครุภัณฑ์ 310061ยั่งยืน'!I13</f>
        <v>0</v>
      </c>
      <c r="H11" s="245">
        <f>+'[7]ดำเนินงานครุภัณฑ์ 310061ยั่งยืน'!J13</f>
        <v>0</v>
      </c>
      <c r="I11" s="245">
        <f>+'[7]ดำเนินงานครุภัณฑ์ 310061ยั่งยืน'!K13</f>
        <v>0</v>
      </c>
      <c r="J11" s="245">
        <f>+'[7]ดำเนินงานครุภัณฑ์ 310061ยั่งยืน'!L13</f>
        <v>14000</v>
      </c>
      <c r="K11" s="245">
        <f>+D11-E11-F11-G11-H11-I11-J11</f>
        <v>0</v>
      </c>
    </row>
    <row r="12" spans="1:11" ht="21" hidden="1" customHeight="1" x14ac:dyDescent="0.25">
      <c r="A12" s="242" t="s">
        <v>84</v>
      </c>
      <c r="B12" s="243" t="str">
        <f>+'[7]ดำเนินงานครุภัณฑ์ 310061ยั่งยืน'!E14</f>
        <v>ร.ร.นิกรราษฎร์บูรณะ</v>
      </c>
      <c r="C12" s="244"/>
      <c r="D12" s="245">
        <f>+'[7]ดำเนินงานครุภัณฑ์ 310061ยั่งยืน'!F16</f>
        <v>14000</v>
      </c>
      <c r="E12" s="245">
        <f>+'[7]ดำเนินงานครุภัณฑ์ 310061ยั่งยืน'!G16</f>
        <v>0</v>
      </c>
      <c r="F12" s="245">
        <f>+'[7]ดำเนินงานครุภัณฑ์ 310061ยั่งยืน'!H16</f>
        <v>0</v>
      </c>
      <c r="G12" s="245">
        <f>+'[7]ดำเนินงานครุภัณฑ์ 310061ยั่งยืน'!I16</f>
        <v>0</v>
      </c>
      <c r="H12" s="245">
        <f>+'[7]ดำเนินงานครุภัณฑ์ 310061ยั่งยืน'!J16</f>
        <v>0</v>
      </c>
      <c r="I12" s="245">
        <f>+'[7]ดำเนินงานครุภัณฑ์ 310061ยั่งยืน'!K16</f>
        <v>0</v>
      </c>
      <c r="J12" s="245">
        <f>+'[7]ดำเนินงานครุภัณฑ์ 310061ยั่งยืน'!L16</f>
        <v>14000</v>
      </c>
      <c r="K12" s="245">
        <f>+D12-E12-F12-G12-H12-I12-J12</f>
        <v>0</v>
      </c>
    </row>
    <row r="13" spans="1:11" ht="21" hidden="1" customHeight="1" x14ac:dyDescent="0.25">
      <c r="A13" s="242" t="s">
        <v>85</v>
      </c>
      <c r="B13" s="243" t="str">
        <f>+'[7]ดำเนินงานครุภัณฑ์ 310061ยั่งยืน'!E17</f>
        <v>ร.ร.วัดสมุหราษฎร์บำรุง</v>
      </c>
      <c r="C13" s="244"/>
      <c r="D13" s="245">
        <f>+'[7]ดำเนินงานครุภัณฑ์ 310061ยั่งยืน'!F21</f>
        <v>23000</v>
      </c>
      <c r="E13" s="245">
        <f>+'[7]ดำเนินงานครุภัณฑ์ 310061ยั่งยืน'!G21</f>
        <v>0</v>
      </c>
      <c r="F13" s="245">
        <f>+'[7]ดำเนินงานครุภัณฑ์ 310061ยั่งยืน'!H21</f>
        <v>0</v>
      </c>
      <c r="G13" s="245"/>
      <c r="H13" s="245">
        <f>+'[7]ดำเนินงานครุภัณฑ์ 310061ยั่งยืน'!I21</f>
        <v>0</v>
      </c>
      <c r="I13" s="245">
        <f>+'[7]ดำเนินงานครุภัณฑ์ 310061ยั่งยืน'!J21</f>
        <v>0</v>
      </c>
      <c r="J13" s="245">
        <f>+'[7]ดำเนินงานครุภัณฑ์ 310061ยั่งยืน'!K21</f>
        <v>23000</v>
      </c>
      <c r="K13" s="245"/>
    </row>
    <row r="14" spans="1:11" ht="21" hidden="1" customHeight="1" x14ac:dyDescent="0.25">
      <c r="A14" s="234"/>
      <c r="B14" s="235" t="str">
        <f>+'[7]ดำเนินงานครุภัณฑ์ 310061ยั่งยืน'!E22</f>
        <v>งบลงทุน ค่าครุภัณฑ์ 6611310</v>
      </c>
      <c r="C14" s="246" t="str">
        <f>+'[7]ดำเนินงานครุภัณฑ์ 310061ยั่งยืน'!D22</f>
        <v>6611310</v>
      </c>
      <c r="D14" s="237">
        <f>+D15+D22</f>
        <v>199098.57</v>
      </c>
      <c r="E14" s="237">
        <f t="shared" ref="E14:K14" si="4">+E15+E22</f>
        <v>0</v>
      </c>
      <c r="F14" s="237">
        <f t="shared" si="4"/>
        <v>0</v>
      </c>
      <c r="G14" s="237"/>
      <c r="H14" s="237">
        <f t="shared" si="4"/>
        <v>0</v>
      </c>
      <c r="I14" s="237">
        <f t="shared" si="4"/>
        <v>15900</v>
      </c>
      <c r="J14" s="237">
        <f t="shared" si="4"/>
        <v>183198.57</v>
      </c>
      <c r="K14" s="237">
        <f t="shared" si="4"/>
        <v>0</v>
      </c>
    </row>
    <row r="15" spans="1:11" ht="21" hidden="1" customHeight="1" x14ac:dyDescent="0.25">
      <c r="A15" s="234"/>
      <c r="B15" s="235" t="str">
        <f>+'[7]ดำเนินงานครุภัณฑ์ 310061ยั่งยืน'!E23</f>
        <v>ครุภัณฑ์สำนักงาน 120601</v>
      </c>
      <c r="C15" s="247">
        <f>+'[7]ดำเนินงานครุภัณฑ์ 310061ยั่งยืน'!D23</f>
        <v>0</v>
      </c>
      <c r="D15" s="237">
        <f>+D16+D18+D20</f>
        <v>79298.570000000007</v>
      </c>
      <c r="E15" s="237">
        <f t="shared" ref="E15:K15" si="5">+E16+E18+E20</f>
        <v>0</v>
      </c>
      <c r="F15" s="237">
        <f t="shared" si="5"/>
        <v>0</v>
      </c>
      <c r="G15" s="237"/>
      <c r="H15" s="237">
        <f t="shared" si="5"/>
        <v>0</v>
      </c>
      <c r="I15" s="237">
        <f t="shared" si="5"/>
        <v>15900</v>
      </c>
      <c r="J15" s="237">
        <f t="shared" si="5"/>
        <v>63398.57</v>
      </c>
      <c r="K15" s="237">
        <f t="shared" si="5"/>
        <v>0</v>
      </c>
    </row>
    <row r="16" spans="1:11" ht="21" hidden="1" customHeight="1" x14ac:dyDescent="0.25">
      <c r="A16" s="226" t="str">
        <f>+[7]งบ66สิ่งก่อสร้า!A9</f>
        <v>1.1.1</v>
      </c>
      <c r="B16" s="248" t="str">
        <f>+'[7]ดำเนินงานครุภัณฑ์ 310061ยั่งยืน'!E24</f>
        <v xml:space="preserve">เครื่องปรับอากาศแบบตั้งพื้นหรือแขวน (ระบบ INVERTER) ขนาด 20,000 บีทียู       </v>
      </c>
      <c r="C16" s="249" t="str">
        <f>+'[7]ดำเนินงานครุภัณฑ์ 310061ยั่งยืน'!C24</f>
        <v>โอนเปลี่ยนแปลงครั้งที่ 1/66 บท.กลุ่มนโยบายและแผน  ที่ ศธ 04087/1957 ลว. 28 กย 66</v>
      </c>
      <c r="D16" s="229">
        <f>+D17</f>
        <v>35499.39</v>
      </c>
      <c r="E16" s="229">
        <f t="shared" ref="E16:K16" si="6">+E17</f>
        <v>0</v>
      </c>
      <c r="F16" s="229">
        <f t="shared" si="6"/>
        <v>0</v>
      </c>
      <c r="G16" s="229"/>
      <c r="H16" s="229">
        <f t="shared" si="6"/>
        <v>0</v>
      </c>
      <c r="I16" s="229">
        <f t="shared" si="6"/>
        <v>0</v>
      </c>
      <c r="J16" s="229">
        <f t="shared" si="6"/>
        <v>35499.39</v>
      </c>
      <c r="K16" s="229">
        <f t="shared" si="6"/>
        <v>0</v>
      </c>
    </row>
    <row r="17" spans="1:11" ht="21" hidden="1" customHeight="1" x14ac:dyDescent="0.25">
      <c r="A17" s="242" t="str">
        <f>+'[7]ดำเนินงานครุภัณฑ์ 310061ยั่งยืน'!A25</f>
        <v>1)</v>
      </c>
      <c r="B17" s="250" t="str">
        <f>+'[7]ดำเนินงานครุภัณฑ์ 310061ยั่งยืน'!E25</f>
        <v>สพป.ปท.2</v>
      </c>
      <c r="C17" s="251" t="str">
        <f>+'[7]ดำเนินงานครุภัณฑ์ 310061ยั่งยืน'!D24</f>
        <v>20004 31006100 3110010</v>
      </c>
      <c r="D17" s="252">
        <f>+'[7]ดำเนินงานครุภัณฑ์ 310061ยั่งยืน'!F29</f>
        <v>35499.39</v>
      </c>
      <c r="E17" s="252">
        <f>+'[7]ดำเนินงานครุภัณฑ์ 310061ยั่งยืน'!G29</f>
        <v>0</v>
      </c>
      <c r="F17" s="252">
        <f>+'[7]ดำเนินงานครุภัณฑ์ 310061ยั่งยืน'!H29</f>
        <v>0</v>
      </c>
      <c r="G17" s="252"/>
      <c r="H17" s="252">
        <f>+'[7]ดำเนินงานครุภัณฑ์ 310061ยั่งยืน'!I29</f>
        <v>0</v>
      </c>
      <c r="I17" s="252">
        <f>+'[7]ดำเนินงานครุภัณฑ์ 310061ยั่งยืน'!J29</f>
        <v>0</v>
      </c>
      <c r="J17" s="252">
        <f>+'[7]ดำเนินงานครุภัณฑ์ 310061ยั่งยืน'!K29</f>
        <v>35499.39</v>
      </c>
      <c r="K17" s="252">
        <f>+'[7]ดำเนินงานครุภัณฑ์ 310061ยั่งยืน'!L29</f>
        <v>0</v>
      </c>
    </row>
    <row r="18" spans="1:11" ht="21" hidden="1" customHeight="1" x14ac:dyDescent="0.25">
      <c r="A18" s="226">
        <f>+'[7]ดำเนินงานครุภัณฑ์ 310061ยั่งยืน'!A30</f>
        <v>2</v>
      </c>
      <c r="B18" s="253" t="str">
        <f>+'[7]ดำเนินงานครุภัณฑ์ 310061ยั่งยืน'!E30</f>
        <v xml:space="preserve">เครื่องปรับอากาศแบบติดผนัง (ระบบ INVERTER) ขนาด 18,000 บีทียู       </v>
      </c>
      <c r="C18" s="249" t="str">
        <f>+'[7]ดำเนินงานครุภัณฑ์ 310061ยั่งยืน'!C30</f>
        <v>โอนเปลี่ยนแปลงครั้งที่ 1/66 บท.กลุ่มนโยบายและแผน  ที่ ศธ 04087/1957 ลว. 28 กย 66</v>
      </c>
      <c r="D18" s="229">
        <f>+D19</f>
        <v>27899.18</v>
      </c>
      <c r="E18" s="229">
        <f t="shared" ref="E18:J18" si="7">+E19</f>
        <v>0</v>
      </c>
      <c r="F18" s="229">
        <f t="shared" si="7"/>
        <v>0</v>
      </c>
      <c r="G18" s="229"/>
      <c r="H18" s="229">
        <f t="shared" si="7"/>
        <v>0</v>
      </c>
      <c r="I18" s="229">
        <f t="shared" si="7"/>
        <v>0</v>
      </c>
      <c r="J18" s="229">
        <f t="shared" si="7"/>
        <v>27899.18</v>
      </c>
      <c r="K18" s="229">
        <f>+K19</f>
        <v>0</v>
      </c>
    </row>
    <row r="19" spans="1:11" ht="21" hidden="1" customHeight="1" x14ac:dyDescent="0.25">
      <c r="A19" s="242" t="str">
        <f>+'[7]ดำเนินงานครุภัณฑ์ 310061ยั่งยืน'!A31</f>
        <v>1)</v>
      </c>
      <c r="B19" s="254" t="str">
        <f>+'[7]ดำเนินงานครุภัณฑ์ 310061ยั่งยืน'!E31</f>
        <v>สพป.ปท.2</v>
      </c>
      <c r="C19" s="255" t="str">
        <f>+'[7]ดำเนินงานครุภัณฑ์ 310061ยั่งยืน'!D30</f>
        <v>20005 31006100 3110011</v>
      </c>
      <c r="D19" s="256">
        <f>+'[7]ดำเนินงานครุภัณฑ์ 310061ยั่งยืน'!F34</f>
        <v>27899.18</v>
      </c>
      <c r="E19" s="256">
        <f>+'[7]ดำเนินงานครุภัณฑ์ 310061ยั่งยืน'!G34</f>
        <v>0</v>
      </c>
      <c r="F19" s="256">
        <f>+'[7]ดำเนินงานครุภัณฑ์ 310061ยั่งยืน'!H34</f>
        <v>0</v>
      </c>
      <c r="G19" s="256"/>
      <c r="H19" s="256">
        <f>+'[7]ดำเนินงานครุภัณฑ์ 310061ยั่งยืน'!I34</f>
        <v>0</v>
      </c>
      <c r="I19" s="256">
        <f>+'[7]ดำเนินงานครุภัณฑ์ 310061ยั่งยืน'!J34</f>
        <v>0</v>
      </c>
      <c r="J19" s="256">
        <f>+'[7]ดำเนินงานครุภัณฑ์ 310061ยั่งยืน'!K34</f>
        <v>27899.18</v>
      </c>
      <c r="K19" s="256">
        <f>+'[7]ดำเนินงานครุภัณฑ์ 310061ยั่งยืน'!L34</f>
        <v>0</v>
      </c>
    </row>
    <row r="20" spans="1:11" ht="42" hidden="1" customHeight="1" x14ac:dyDescent="0.25">
      <c r="A20" s="226">
        <f>+'[7]ดำเนินงานครุภัณฑ์ 310061ยั่งยืน'!A35</f>
        <v>3</v>
      </c>
      <c r="B20" s="253" t="str">
        <f>+'[7]ดำเนินงานครุภัณฑ์ 310061ยั่งยืน'!E35</f>
        <v xml:space="preserve">โพเดียม </v>
      </c>
      <c r="C20" s="249" t="str">
        <f>+'[7]ดำเนินงานครุภัณฑ์ 310061ยั่งยืน'!C35</f>
        <v>โอนเปลี่ยนแปลงครั้งที่ 1/66 บท.กลุ่มนโยบายและแผน  ที่ ศธ 04087/1957 ลว. 28 กย 66</v>
      </c>
      <c r="D20" s="229">
        <f>+D21</f>
        <v>15900</v>
      </c>
      <c r="E20" s="229">
        <f t="shared" ref="E20:K20" si="8">+E21</f>
        <v>0</v>
      </c>
      <c r="F20" s="229">
        <f t="shared" si="8"/>
        <v>0</v>
      </c>
      <c r="G20" s="229"/>
      <c r="H20" s="229">
        <f t="shared" si="8"/>
        <v>0</v>
      </c>
      <c r="I20" s="229">
        <f t="shared" si="8"/>
        <v>15900</v>
      </c>
      <c r="J20" s="229">
        <f t="shared" si="8"/>
        <v>0</v>
      </c>
      <c r="K20" s="229">
        <f t="shared" si="8"/>
        <v>0</v>
      </c>
    </row>
    <row r="21" spans="1:11" ht="21" hidden="1" customHeight="1" x14ac:dyDescent="0.25">
      <c r="A21" s="242" t="str">
        <f>+'[7]ดำเนินงานครุภัณฑ์ 310061ยั่งยืน'!A36</f>
        <v>1)</v>
      </c>
      <c r="B21" s="254" t="str">
        <f>+'[7]ดำเนินงานครุภัณฑ์ 310061ยั่งยืน'!E36</f>
        <v>สพป.ปท.2</v>
      </c>
      <c r="C21" s="255" t="str">
        <f>+'[7]ดำเนินงานครุภัณฑ์ 310061ยั่งยืน'!D35</f>
        <v>20008 31006100 3110014</v>
      </c>
      <c r="D21" s="256">
        <f>+'[7]ดำเนินงานครุภัณฑ์ 310061ยั่งยืน'!F36</f>
        <v>15900</v>
      </c>
      <c r="E21" s="256">
        <f>+'[7]ดำเนินงานครุภัณฑ์ 310061ยั่งยืน'!G39</f>
        <v>0</v>
      </c>
      <c r="F21" s="256">
        <f>+'[7]ดำเนินงานครุภัณฑ์ 310061ยั่งยืน'!H39</f>
        <v>0</v>
      </c>
      <c r="G21" s="256">
        <f>+'[7]ดำเนินงานครุภัณฑ์ 310061ยั่งยืน'!I39</f>
        <v>0</v>
      </c>
      <c r="H21" s="256">
        <f>+'[7]ดำเนินงานครุภัณฑ์ 310061ยั่งยืน'!J39</f>
        <v>0</v>
      </c>
      <c r="I21" s="256">
        <f>+'[7]ดำเนินงานครุภัณฑ์ 310061ยั่งยืน'!K39</f>
        <v>15900</v>
      </c>
      <c r="J21" s="256">
        <f>+'[7]ดำเนินงานครุภัณฑ์ 310061ยั่งยืน'!L39</f>
        <v>0</v>
      </c>
      <c r="K21" s="256">
        <f>+'[7]ดำเนินงานครุภัณฑ์ 310061ยั่งยืน'!L36</f>
        <v>0</v>
      </c>
    </row>
    <row r="22" spans="1:11" ht="21" hidden="1" customHeight="1" x14ac:dyDescent="0.25">
      <c r="A22" s="234"/>
      <c r="B22" s="235" t="str">
        <f>+'[7]ดำเนินงานครุภัณฑ์ 310061ยั่งยืน'!E40</f>
        <v>ครุภัณฑ์โฆษณาและเผยแพร่ 120601</v>
      </c>
      <c r="C22" s="247">
        <f>+'[7]ดำเนินงานครุภัณฑ์ 310061ยั่งยืน'!D27</f>
        <v>0</v>
      </c>
      <c r="D22" s="237">
        <f>+D23+D25+D27</f>
        <v>119800</v>
      </c>
      <c r="E22" s="237">
        <f t="shared" ref="E22:K22" si="9">+E23+E25+E27</f>
        <v>0</v>
      </c>
      <c r="F22" s="237">
        <f t="shared" si="9"/>
        <v>0</v>
      </c>
      <c r="G22" s="237"/>
      <c r="H22" s="237">
        <f t="shared" si="9"/>
        <v>0</v>
      </c>
      <c r="I22" s="237">
        <f t="shared" si="9"/>
        <v>0</v>
      </c>
      <c r="J22" s="237">
        <f t="shared" si="9"/>
        <v>119800</v>
      </c>
      <c r="K22" s="237">
        <f t="shared" si="9"/>
        <v>0</v>
      </c>
    </row>
    <row r="23" spans="1:11" ht="21" hidden="1" customHeight="1" x14ac:dyDescent="0.25">
      <c r="A23" s="226">
        <f>+'[7]ดำเนินงานครุภัณฑ์ 310061ยั่งยืน'!A41</f>
        <v>1</v>
      </c>
      <c r="B23" s="248" t="str">
        <f>+'[7]ดำเนินงานครุภัณฑ์ 310061ยั่งยืน'!E41</f>
        <v xml:space="preserve">โทรทัศน์สีแอล อี ดี (LED TV) แบบ Smart TV ระดับความละเอียดจอภาพ 3840 x 2160 พิกเซล ขนาด 75 นิ้ว </v>
      </c>
      <c r="C23" s="249" t="str">
        <f>+'[7]ดำเนินงานครุภัณฑ์ 310061ยั่งยืน'!C41</f>
        <v>โอนเปลี่ยนแปลงครั้งที่ 1/66 บท.กลุ่มนโยบายและแผน  ที่ ศธ 04087/1957 ลว. 28 กย 66</v>
      </c>
      <c r="D23" s="229">
        <f>+D24</f>
        <v>45000</v>
      </c>
      <c r="E23" s="229">
        <f t="shared" ref="E23:K23" si="10">+E24</f>
        <v>0</v>
      </c>
      <c r="F23" s="229">
        <f t="shared" si="10"/>
        <v>0</v>
      </c>
      <c r="G23" s="229"/>
      <c r="H23" s="229">
        <f t="shared" si="10"/>
        <v>0</v>
      </c>
      <c r="I23" s="229">
        <f t="shared" si="10"/>
        <v>0</v>
      </c>
      <c r="J23" s="229">
        <f t="shared" si="10"/>
        <v>45000</v>
      </c>
      <c r="K23" s="229">
        <f t="shared" si="10"/>
        <v>0</v>
      </c>
    </row>
    <row r="24" spans="1:11" ht="15.75" hidden="1" customHeight="1" x14ac:dyDescent="0.25">
      <c r="A24" s="242" t="str">
        <f>+'[7]ดำเนินงานครุภัณฑ์ 310061ยั่งยืน'!A42</f>
        <v>1)</v>
      </c>
      <c r="B24" s="254" t="str">
        <f>+'[7]ดำเนินงานครุภัณฑ์ 310061ยั่งยืน'!E53</f>
        <v>สพป.ปท.2</v>
      </c>
      <c r="C24" s="255" t="str">
        <f>+'[7]ดำเนินงานครุภัณฑ์ 310061ยั่งยืน'!D41</f>
        <v>20007 31006100 3110012</v>
      </c>
      <c r="D24" s="256">
        <f>+'[7]ดำเนินงานครุภัณฑ์ 310061ยั่งยืน'!F46</f>
        <v>45000</v>
      </c>
      <c r="E24" s="256">
        <f>+'[7]ดำเนินงานครุภัณฑ์ 310061ยั่งยืน'!G46</f>
        <v>0</v>
      </c>
      <c r="F24" s="256">
        <f>+'[7]ดำเนินงานครุภัณฑ์ 310061ยั่งยืน'!H46</f>
        <v>0</v>
      </c>
      <c r="G24" s="256"/>
      <c r="H24" s="256">
        <f>+'[7]ดำเนินงานครุภัณฑ์ 310061ยั่งยืน'!I46</f>
        <v>0</v>
      </c>
      <c r="I24" s="256">
        <f>+'[7]ดำเนินงานครุภัณฑ์ 310061ยั่งยืน'!J46</f>
        <v>0</v>
      </c>
      <c r="J24" s="256">
        <f>+'[7]ดำเนินงานครุภัณฑ์ 310061ยั่งยืน'!K46</f>
        <v>45000</v>
      </c>
      <c r="K24" s="256">
        <f>+'[7]ดำเนินงานครุภัณฑ์ 310061ยั่งยืน'!L46</f>
        <v>0</v>
      </c>
    </row>
    <row r="25" spans="1:11" ht="21" hidden="1" customHeight="1" x14ac:dyDescent="0.25">
      <c r="A25" s="226">
        <f>+'[7]ดำเนินงานครุภัณฑ์ 310061ยั่งยืน'!A47</f>
        <v>2</v>
      </c>
      <c r="B25" s="253" t="str">
        <f>+'[7]ดำเนินงานครุภัณฑ์ 310061ยั่งยืน'!E47</f>
        <v xml:space="preserve">ไมโครโฟนไร้สาย </v>
      </c>
      <c r="C25" s="249" t="str">
        <f>+'[7]ดำเนินงานครุภัณฑ์ 310061ยั่งยืน'!C47</f>
        <v>โอนเปลี่ยนแปลงครั้งที่ 1/66 บท.กลุ่มนโยบายและแผน  ที่ ศธ 04087/1957 ลว. 28 กย 66</v>
      </c>
      <c r="D25" s="229">
        <f>+D26</f>
        <v>24900</v>
      </c>
      <c r="E25" s="229">
        <f t="shared" ref="E25:K25" si="11">+E26</f>
        <v>0</v>
      </c>
      <c r="F25" s="229">
        <f t="shared" si="11"/>
        <v>0</v>
      </c>
      <c r="G25" s="229"/>
      <c r="H25" s="229">
        <f t="shared" si="11"/>
        <v>0</v>
      </c>
      <c r="I25" s="229">
        <f t="shared" si="11"/>
        <v>0</v>
      </c>
      <c r="J25" s="229">
        <f t="shared" si="11"/>
        <v>24900</v>
      </c>
      <c r="K25" s="229">
        <f t="shared" si="11"/>
        <v>0</v>
      </c>
    </row>
    <row r="26" spans="1:11" ht="21" hidden="1" customHeight="1" x14ac:dyDescent="0.25">
      <c r="A26" s="242" t="str">
        <f>+'[7]ดำเนินงานครุภัณฑ์ 310061ยั่งยืน'!A48</f>
        <v>1)</v>
      </c>
      <c r="B26" s="254" t="str">
        <f>+'[7]ดำเนินงานครุภัณฑ์ 310061ยั่งยืน'!E48</f>
        <v>สพป.ปท.2</v>
      </c>
      <c r="C26" s="255" t="str">
        <f>+'[7]ดำเนินงานครุภัณฑ์ 310061ยั่งยืน'!D47</f>
        <v>20008 31006100 3110013</v>
      </c>
      <c r="D26" s="256">
        <f>+'[7]ดำเนินงานครุภัณฑ์ 310061ยั่งยืน'!F51</f>
        <v>24900</v>
      </c>
      <c r="E26" s="256">
        <f>+'[7]ดำเนินงานครุภัณฑ์ 310061ยั่งยืน'!G51</f>
        <v>0</v>
      </c>
      <c r="F26" s="256">
        <f>+'[7]ดำเนินงานครุภัณฑ์ 310061ยั่งยืน'!H51</f>
        <v>0</v>
      </c>
      <c r="G26" s="256"/>
      <c r="H26" s="256">
        <f>+'[7]ดำเนินงานครุภัณฑ์ 310061ยั่งยืน'!I51</f>
        <v>0</v>
      </c>
      <c r="I26" s="256">
        <f>+'[7]ดำเนินงานครุภัณฑ์ 310061ยั่งยืน'!J51</f>
        <v>0</v>
      </c>
      <c r="J26" s="256">
        <f>+'[7]ดำเนินงานครุภัณฑ์ 310061ยั่งยืน'!K51</f>
        <v>24900</v>
      </c>
      <c r="K26" s="256">
        <f>+'[7]ดำเนินงานครุภัณฑ์ 310061ยั่งยืน'!L51</f>
        <v>0</v>
      </c>
    </row>
    <row r="27" spans="1:11" ht="21" hidden="1" customHeight="1" x14ac:dyDescent="0.25">
      <c r="A27" s="226">
        <f>+'[7]ดำเนินงานครุภัณฑ์ 310061ยั่งยืน'!A52</f>
        <v>3</v>
      </c>
      <c r="B27" s="253" t="str">
        <f>+'[7]ดำเนินงานครุภัณฑ์ 310061ยั่งยืน'!E52</f>
        <v xml:space="preserve">เครื่องมัลติมีเดีย โปรเจคเตอร์ ระดับ XGA ขนาด 5000 ANSI Lumens  </v>
      </c>
      <c r="C27" s="249" t="str">
        <f>+'[7]ดำเนินงานครุภัณฑ์ 310061ยั่งยืน'!C52</f>
        <v>โอนเปลี่ยนแปลงครั้งที่ 1/66 บท.กลุ่มนโยบายและแผน  ที่ ศธ 04087/1957 ลว. 28 กย 66</v>
      </c>
      <c r="D27" s="229">
        <f>+D28</f>
        <v>49900</v>
      </c>
      <c r="E27" s="229">
        <f t="shared" ref="E27:K27" si="12">+E28</f>
        <v>0</v>
      </c>
      <c r="F27" s="229">
        <f t="shared" si="12"/>
        <v>0</v>
      </c>
      <c r="G27" s="229"/>
      <c r="H27" s="229">
        <f t="shared" si="12"/>
        <v>0</v>
      </c>
      <c r="I27" s="229">
        <f t="shared" si="12"/>
        <v>0</v>
      </c>
      <c r="J27" s="229">
        <f t="shared" si="12"/>
        <v>49900</v>
      </c>
      <c r="K27" s="229">
        <f t="shared" si="12"/>
        <v>0</v>
      </c>
    </row>
    <row r="28" spans="1:11" ht="15" hidden="1" customHeight="1" x14ac:dyDescent="0.25">
      <c r="A28" s="242" t="str">
        <f>+'[7]ดำเนินงานครุภัณฑ์ 310061ยั่งยืน'!A53</f>
        <v>1)</v>
      </c>
      <c r="B28" s="254" t="str">
        <f>+'[7]ดำเนินงานครุภัณฑ์ 310061ยั่งยืน'!E53</f>
        <v>สพป.ปท.2</v>
      </c>
      <c r="C28" s="255" t="str">
        <f>+'[7]ดำเนินงานครุภัณฑ์ 310061ยั่งยืน'!D52</f>
        <v>20009 31006100 3110015</v>
      </c>
      <c r="D28" s="256">
        <f>+'[7]ดำเนินงานครุภัณฑ์ 310061ยั่งยืน'!F56</f>
        <v>49900</v>
      </c>
      <c r="E28" s="256">
        <f>+'[7]ดำเนินงานครุภัณฑ์ 310061ยั่งยืน'!G56</f>
        <v>0</v>
      </c>
      <c r="F28" s="256">
        <f>+'[7]ดำเนินงานครุภัณฑ์ 310061ยั่งยืน'!H56</f>
        <v>0</v>
      </c>
      <c r="G28" s="256"/>
      <c r="H28" s="256">
        <f>+'[7]ดำเนินงานครุภัณฑ์ 310061ยั่งยืน'!I56</f>
        <v>0</v>
      </c>
      <c r="I28" s="256">
        <f>+'[7]ดำเนินงานครุภัณฑ์ 310061ยั่งยืน'!J56</f>
        <v>0</v>
      </c>
      <c r="J28" s="256">
        <f>+'[7]ดำเนินงานครุภัณฑ์ 310061ยั่งยืน'!K56</f>
        <v>49900</v>
      </c>
      <c r="K28" s="256">
        <f>+'[7]ดำเนินงานครุภัณฑ์ 310061ยั่งยืน'!L56</f>
        <v>0</v>
      </c>
    </row>
    <row r="29" spans="1:11" ht="15" hidden="1" customHeight="1" x14ac:dyDescent="0.25">
      <c r="A29" s="222" t="s">
        <v>86</v>
      </c>
      <c r="B29" s="257" t="str">
        <f>+[7]งบ66สิ่งก่อสร้า!E5</f>
        <v>แผนงานพื้นฐานด้านการพัฒนาและเสริมสร้างศักยภาพทรัพยากรมนุษย์</v>
      </c>
      <c r="C29" s="258"/>
      <c r="D29" s="259">
        <f t="shared" ref="D29:K29" si="13">+D30+D60</f>
        <v>4013400</v>
      </c>
      <c r="E29" s="259">
        <f t="shared" si="13"/>
        <v>0</v>
      </c>
      <c r="F29" s="259">
        <f t="shared" si="13"/>
        <v>0</v>
      </c>
      <c r="G29" s="259">
        <f t="shared" si="13"/>
        <v>0</v>
      </c>
      <c r="H29" s="259">
        <f t="shared" si="13"/>
        <v>0</v>
      </c>
      <c r="I29" s="259">
        <f t="shared" si="13"/>
        <v>0</v>
      </c>
      <c r="J29" s="259">
        <f t="shared" si="13"/>
        <v>4013400</v>
      </c>
      <c r="K29" s="259">
        <f t="shared" si="13"/>
        <v>0</v>
      </c>
    </row>
    <row r="30" spans="1:11" ht="15" hidden="1" customHeight="1" x14ac:dyDescent="0.25">
      <c r="A30" s="260">
        <v>1</v>
      </c>
      <c r="B30" s="261" t="str">
        <f>+[7]งบ66สิ่งก่อสร้า!E6</f>
        <v xml:space="preserve">ผลผลิตผู้จบการศึกษาภาคบังคับ </v>
      </c>
      <c r="C30" s="262" t="str">
        <f>+[7]งบ66สิ่งก่อสร้า!D6</f>
        <v>20004 35000200</v>
      </c>
      <c r="D30" s="263">
        <f>+D31+D53</f>
        <v>3680400</v>
      </c>
      <c r="E30" s="263">
        <f t="shared" ref="E30:K30" si="14">+E31+E53</f>
        <v>0</v>
      </c>
      <c r="F30" s="263">
        <f t="shared" si="14"/>
        <v>0</v>
      </c>
      <c r="G30" s="263"/>
      <c r="H30" s="263">
        <f t="shared" si="14"/>
        <v>0</v>
      </c>
      <c r="I30" s="263">
        <f t="shared" si="14"/>
        <v>0</v>
      </c>
      <c r="J30" s="263">
        <f t="shared" si="14"/>
        <v>3680400</v>
      </c>
      <c r="K30" s="263">
        <f t="shared" si="14"/>
        <v>0</v>
      </c>
    </row>
    <row r="31" spans="1:11" ht="15" hidden="1" customHeight="1" x14ac:dyDescent="0.25">
      <c r="A31" s="264">
        <f>+'[7]สิ่งก่อสร้าง  65'!A61</f>
        <v>3.1</v>
      </c>
      <c r="B31" s="265" t="str">
        <f>+'[7]สิ่งก่อสร้าง  65'!E61</f>
        <v xml:space="preserve">กิจกรรมการจัดการศึกษาประถมศึกษาสำหรับโรงเรียนปกติ  </v>
      </c>
      <c r="C31" s="266" t="str">
        <f>+'[7]สิ่งก่อสร้าง  65'!F61</f>
        <v>200041300P2791</v>
      </c>
      <c r="D31" s="267">
        <f>+D32+D38</f>
        <v>0</v>
      </c>
      <c r="E31" s="267">
        <f t="shared" ref="E31:K31" si="15">+E32+E38</f>
        <v>0</v>
      </c>
      <c r="F31" s="267">
        <f t="shared" si="15"/>
        <v>0</v>
      </c>
      <c r="G31" s="267"/>
      <c r="H31" s="267">
        <f t="shared" si="15"/>
        <v>0</v>
      </c>
      <c r="I31" s="267">
        <f t="shared" si="15"/>
        <v>0</v>
      </c>
      <c r="J31" s="267">
        <f t="shared" si="15"/>
        <v>0</v>
      </c>
      <c r="K31" s="267">
        <f t="shared" si="15"/>
        <v>0</v>
      </c>
    </row>
    <row r="32" spans="1:11" ht="15" hidden="1" customHeight="1" x14ac:dyDescent="0.25">
      <c r="A32" s="234"/>
      <c r="B32" s="235" t="str">
        <f>+'[7]สิ่งก่อสร้าง  65'!E62</f>
        <v>งบดำเนินงาน</v>
      </c>
      <c r="C32" s="268" t="str">
        <f>+'[7]สิ่งก่อสร้าง  65'!F62</f>
        <v>6411200</v>
      </c>
      <c r="D32" s="269">
        <f>+'[7]สิ่งก่อสร้าง  65'!G62</f>
        <v>0</v>
      </c>
      <c r="E32" s="269">
        <f>+'[7]สิ่งก่อสร้าง  65'!H62</f>
        <v>0</v>
      </c>
      <c r="F32" s="269">
        <f>+'[7]สิ่งก่อสร้าง  65'!I62</f>
        <v>0</v>
      </c>
      <c r="G32" s="269"/>
      <c r="H32" s="269">
        <f>+'[7]สิ่งก่อสร้าง  65'!J62</f>
        <v>0</v>
      </c>
      <c r="I32" s="269">
        <f>+'[7]สิ่งก่อสร้าง  65'!K62</f>
        <v>0</v>
      </c>
      <c r="J32" s="269">
        <f>+'[7]สิ่งก่อสร้าง  65'!L62</f>
        <v>0</v>
      </c>
      <c r="K32" s="270">
        <f>+'[7]สิ่งก่อสร้าง  65'!M62</f>
        <v>0</v>
      </c>
    </row>
    <row r="33" spans="1:11" ht="15" hidden="1" customHeight="1" x14ac:dyDescent="0.25">
      <c r="A33" s="271" t="str">
        <f>+'[7]สิ่งก่อสร้าง  65'!A63</f>
        <v>3.1.1</v>
      </c>
      <c r="B33" s="272" t="str">
        <f>+'[7]สิ่งก่อสร้าง  65'!E63</f>
        <v>ปรับปรุงห้องซ่อมแซมห้องรองผอ.สพป.ปท.2</v>
      </c>
      <c r="C33" s="273"/>
      <c r="D33" s="274">
        <f>+'[7]สิ่งก่อสร้าง  65'!G63</f>
        <v>0</v>
      </c>
      <c r="E33" s="274">
        <f>+'[7]สิ่งก่อสร้าง  65'!H63</f>
        <v>0</v>
      </c>
      <c r="F33" s="274">
        <f>+'[7]สิ่งก่อสร้าง  65'!I63</f>
        <v>0</v>
      </c>
      <c r="G33" s="274"/>
      <c r="H33" s="274">
        <f>+'[7]สิ่งก่อสร้าง  65'!J63</f>
        <v>0</v>
      </c>
      <c r="I33" s="274">
        <f>+'[7]สิ่งก่อสร้าง  65'!K63</f>
        <v>0</v>
      </c>
      <c r="J33" s="274">
        <f>+'[7]สิ่งก่อสร้าง  65'!L63</f>
        <v>0</v>
      </c>
      <c r="K33" s="274">
        <f>+'[7]สิ่งก่อสร้าง  65'!M63</f>
        <v>0</v>
      </c>
    </row>
    <row r="34" spans="1:11" ht="21" x14ac:dyDescent="0.25">
      <c r="A34" s="242" t="str">
        <f>+'[7]สิ่งก่อสร้าง  65'!A64</f>
        <v>3.1.1.1</v>
      </c>
      <c r="B34" s="275" t="str">
        <f>+'[7]สิ่งก่อสร้าง  65'!E64</f>
        <v>สพป.ปท.2</v>
      </c>
      <c r="C34" s="276" t="str">
        <f>+'[7]สิ่งก่อสร้าง  65'!F64</f>
        <v>2000436002000000</v>
      </c>
      <c r="D34" s="256">
        <f>+'[7]สิ่งก่อสร้าง  65'!G69</f>
        <v>0</v>
      </c>
      <c r="E34" s="256"/>
      <c r="F34" s="256">
        <f>+'[7]สิ่งก่อสร้าง  65'!I69</f>
        <v>0</v>
      </c>
      <c r="G34" s="256"/>
      <c r="H34" s="256">
        <f>+'[7]สิ่งก่อสร้าง  65'!J69</f>
        <v>0</v>
      </c>
      <c r="I34" s="256">
        <f>+'[7]สิ่งก่อสร้าง  65'!K69</f>
        <v>0</v>
      </c>
      <c r="J34" s="277"/>
      <c r="K34" s="256">
        <f>+'[7]สิ่งก่อสร้าง  65'!M69</f>
        <v>0</v>
      </c>
    </row>
    <row r="35" spans="1:11" ht="21" x14ac:dyDescent="0.25">
      <c r="A35" s="242" t="str">
        <f>+'[7]สิ่งก่อสร้าง  65'!A70</f>
        <v>3.1.2</v>
      </c>
      <c r="B35" s="256" t="str">
        <f>+'[7]สิ่งก่อสร้าง  65'!E70</f>
        <v>ปรับปรุงซ่อมแซมอาคารเอนกประสงค์</v>
      </c>
      <c r="C35" s="278">
        <f>+'[7]สิ่งก่อสร้าง  65'!F70</f>
        <v>0</v>
      </c>
      <c r="D35" s="279"/>
      <c r="E35" s="279"/>
      <c r="F35" s="279"/>
      <c r="G35" s="279"/>
      <c r="H35" s="279">
        <f>+'[7]สิ่งก่อสร้าง  65'!J70</f>
        <v>0</v>
      </c>
      <c r="I35" s="279"/>
      <c r="J35" s="279">
        <f>+'[7]สิ่งก่อสร้าง  65'!K70</f>
        <v>0</v>
      </c>
      <c r="K35" s="256">
        <f>+'[7]สิ่งก่อสร้าง  65'!M70</f>
        <v>0</v>
      </c>
    </row>
    <row r="36" spans="1:11" ht="42" hidden="1" customHeight="1" x14ac:dyDescent="0.25">
      <c r="A36" s="242" t="str">
        <f>+'[7]สิ่งก่อสร้าง  65'!A71</f>
        <v>3.1.2.1</v>
      </c>
      <c r="B36" s="275" t="str">
        <f>+'[7]สิ่งก่อสร้าง  65'!E71</f>
        <v>โรงเรียนวัดธรรมราษฎร์เจริญผล</v>
      </c>
      <c r="C36" s="276" t="str">
        <f>+'[7]สิ่งก่อสร้าง  65'!F71</f>
        <v>2000436002000000</v>
      </c>
      <c r="D36" s="256">
        <f>+'[7]สิ่งก่อสร้าง  65'!G76</f>
        <v>0</v>
      </c>
      <c r="E36" s="256"/>
      <c r="F36" s="256">
        <f>+'[7]สิ่งก่อสร้าง  65'!I76</f>
        <v>0</v>
      </c>
      <c r="G36" s="256"/>
      <c r="H36" s="256">
        <f>+'[7]สิ่งก่อสร้าง  65'!J76</f>
        <v>0</v>
      </c>
      <c r="I36" s="256"/>
      <c r="J36" s="256">
        <f>+'[7]สิ่งก่อสร้าง  65'!K76</f>
        <v>0</v>
      </c>
      <c r="K36" s="256">
        <f>+'[7]สิ่งก่อสร้าง  65'!M76</f>
        <v>0</v>
      </c>
    </row>
    <row r="37" spans="1:11" ht="21" hidden="1" customHeight="1" x14ac:dyDescent="0.25">
      <c r="A37" s="242"/>
      <c r="B37" s="242"/>
      <c r="C37" s="276"/>
      <c r="D37" s="242"/>
      <c r="E37" s="242"/>
      <c r="F37" s="242"/>
      <c r="G37" s="242"/>
      <c r="H37" s="242"/>
      <c r="I37" s="242"/>
      <c r="J37" s="242"/>
      <c r="K37" s="242"/>
    </row>
    <row r="38" spans="1:11" ht="21" hidden="1" customHeight="1" x14ac:dyDescent="0.25">
      <c r="A38" s="280">
        <f>+'[7]สิ่งก่อสร้าง  65'!A84</f>
        <v>0</v>
      </c>
      <c r="B38" s="281" t="str">
        <f>+'[7]สิ่งก่อสร้าง  65'!E84</f>
        <v>ค่าครุภัณฑ์</v>
      </c>
      <c r="C38" s="282">
        <f>+'[7]สิ่งก่อสร้าง  65'!F84</f>
        <v>0</v>
      </c>
      <c r="D38" s="280">
        <f>+'[7]สิ่งก่อสร้าง  65'!G84</f>
        <v>0</v>
      </c>
      <c r="E38" s="280">
        <f>+'[7]สิ่งก่อสร้าง  65'!H84</f>
        <v>0</v>
      </c>
      <c r="F38" s="280">
        <f>+'[7]สิ่งก่อสร้าง  65'!I84</f>
        <v>0</v>
      </c>
      <c r="G38" s="280"/>
      <c r="H38" s="280">
        <f>+'[7]สิ่งก่อสร้าง  65'!J84</f>
        <v>0</v>
      </c>
      <c r="I38" s="280">
        <f>+'[7]สิ่งก่อสร้าง  65'!K84</f>
        <v>0</v>
      </c>
      <c r="J38" s="280">
        <f>+'[7]สิ่งก่อสร้าง  65'!L84</f>
        <v>0</v>
      </c>
      <c r="K38" s="283">
        <f>+'[7]สิ่งก่อสร้าง  65'!M84</f>
        <v>0</v>
      </c>
    </row>
    <row r="39" spans="1:11" ht="21" hidden="1" customHeight="1" x14ac:dyDescent="0.25">
      <c r="A39" s="284" t="str">
        <f>+'[7]สิ่งก่อสร้าง  65'!A85</f>
        <v>3.1.3</v>
      </c>
      <c r="B39" s="285" t="str">
        <f>+'[7]สิ่งก่อสร้าง  65'!E85</f>
        <v xml:space="preserve">เครื่องคอมพิวเตอร์สำหรับงานประมวลผล แบบที่ 2 </v>
      </c>
      <c r="C39" s="286">
        <f>+'[7]สิ่งก่อสร้าง  65'!F85</f>
        <v>0</v>
      </c>
      <c r="D39" s="274">
        <f>D40</f>
        <v>0</v>
      </c>
      <c r="E39" s="274">
        <f t="shared" ref="E39:K39" si="16">E40</f>
        <v>0</v>
      </c>
      <c r="F39" s="274">
        <f t="shared" si="16"/>
        <v>0</v>
      </c>
      <c r="G39" s="274"/>
      <c r="H39" s="274">
        <f t="shared" si="16"/>
        <v>0</v>
      </c>
      <c r="I39" s="274">
        <f t="shared" si="16"/>
        <v>0</v>
      </c>
      <c r="J39" s="274">
        <f t="shared" si="16"/>
        <v>0</v>
      </c>
      <c r="K39" s="274">
        <f t="shared" si="16"/>
        <v>0</v>
      </c>
    </row>
    <row r="40" spans="1:11" ht="21" hidden="1" customHeight="1" x14ac:dyDescent="0.25">
      <c r="A40" s="242" t="str">
        <f>+'[7]สิ่งก่อสร้าง  65'!A86</f>
        <v>3.1.3.1</v>
      </c>
      <c r="B40" s="275" t="str">
        <f>+'[7]สิ่งก่อสร้าง  65'!E86</f>
        <v>สพป.ปท.2</v>
      </c>
      <c r="C40" s="276" t="str">
        <f>+'[7]สิ่งก่อสร้าง  65'!F86</f>
        <v>2000436002110ปท1</v>
      </c>
      <c r="D40" s="256">
        <f>+'[7]สิ่งก่อสร้าง  65'!G91</f>
        <v>0</v>
      </c>
      <c r="E40" s="256"/>
      <c r="F40" s="256">
        <f>+'[7]สิ่งก่อสร้าง  65'!I91</f>
        <v>0</v>
      </c>
      <c r="G40" s="256"/>
      <c r="H40" s="256">
        <f>+'[7]สิ่งก่อสร้าง  65'!J91</f>
        <v>0</v>
      </c>
      <c r="I40" s="256">
        <f>+'[7]สิ่งก่อสร้าง  65'!K91</f>
        <v>0</v>
      </c>
      <c r="J40" s="277"/>
      <c r="K40" s="256">
        <f>+'[7]สิ่งก่อสร้าง  65'!M91</f>
        <v>0</v>
      </c>
    </row>
    <row r="41" spans="1:11" ht="21" hidden="1" customHeight="1" x14ac:dyDescent="0.25">
      <c r="A41" s="271" t="str">
        <f>+'[7]สิ่งก่อสร้าง  65'!A92</f>
        <v>3.1.4</v>
      </c>
      <c r="B41" s="285" t="str">
        <f>+'[7]สิ่งก่อสร้าง  65'!E92</f>
        <v xml:space="preserve">เครื่องคอมพิวเตอร์ All In One สำหรับงานประมวลผล </v>
      </c>
      <c r="C41" s="287">
        <f>+'[7]สิ่งก่อสร้าง  65'!F92</f>
        <v>0</v>
      </c>
      <c r="D41" s="274">
        <f>+'[7]สิ่งก่อสร้าง  65'!G92</f>
        <v>0</v>
      </c>
      <c r="E41" s="274">
        <f>+'[7]สิ่งก่อสร้าง  65'!H92</f>
        <v>0</v>
      </c>
      <c r="F41" s="274">
        <f>+'[7]สิ่งก่อสร้าง  65'!I92</f>
        <v>0</v>
      </c>
      <c r="G41" s="274"/>
      <c r="H41" s="274">
        <f>+'[7]สิ่งก่อสร้าง  65'!J92</f>
        <v>0</v>
      </c>
      <c r="I41" s="274">
        <f>+'[7]สิ่งก่อสร้าง  65'!K92</f>
        <v>0</v>
      </c>
      <c r="J41" s="274">
        <f>+'[7]สิ่งก่อสร้าง  65'!L92</f>
        <v>0</v>
      </c>
      <c r="K41" s="274">
        <f>+'[7]สิ่งก่อสร้าง  65'!M92</f>
        <v>0</v>
      </c>
    </row>
    <row r="42" spans="1:11" ht="21" hidden="1" customHeight="1" x14ac:dyDescent="0.25">
      <c r="A42" s="242" t="str">
        <f>+'[7]สิ่งก่อสร้าง  65'!A93</f>
        <v>3.1.4.1</v>
      </c>
      <c r="B42" s="275" t="str">
        <f>+'[7]สิ่งก่อสร้าง  65'!E93</f>
        <v>สพป.ปท.2 จำนวน 12 เครื่อง</v>
      </c>
      <c r="C42" s="288" t="str">
        <f>+'[7]สิ่งก่อสร้าง  65'!F93</f>
        <v>2000436002110ปท2</v>
      </c>
      <c r="D42" s="279">
        <f>+'[7]สิ่งก่อสร้าง  65'!G98</f>
        <v>0</v>
      </c>
      <c r="E42" s="279">
        <f>+'[7]สิ่งก่อสร้าง  65'!H98</f>
        <v>0</v>
      </c>
      <c r="F42" s="279">
        <f>+'[7]สิ่งก่อสร้าง  65'!I98</f>
        <v>0</v>
      </c>
      <c r="G42" s="279"/>
      <c r="H42" s="279">
        <f>+'[7]สิ่งก่อสร้าง  65'!J98</f>
        <v>0</v>
      </c>
      <c r="I42" s="279">
        <f>+'[7]สิ่งก่อสร้าง  65'!K98</f>
        <v>0</v>
      </c>
      <c r="J42" s="279">
        <f>+'[7]สิ่งก่อสร้าง  65'!L98</f>
        <v>0</v>
      </c>
      <c r="K42" s="256">
        <f>+'[7]สิ่งก่อสร้าง  65'!M98</f>
        <v>0</v>
      </c>
    </row>
    <row r="43" spans="1:11" ht="21" hidden="1" customHeight="1" x14ac:dyDescent="0.25">
      <c r="A43" s="271" t="str">
        <f>+'[7]สิ่งก่อสร้าง  65'!A99</f>
        <v>3.1.5</v>
      </c>
      <c r="B43" s="289" t="str">
        <f>+'[7]สิ่งก่อสร้าง  65'!E99</f>
        <v xml:space="preserve">เครื่องคอมพิวเตอร์โน้ตบุ๊ก สำหรับงานสำนักงาน </v>
      </c>
      <c r="C43" s="290"/>
      <c r="D43" s="284">
        <f>+D44</f>
        <v>0</v>
      </c>
      <c r="E43" s="284">
        <f t="shared" ref="E43:K43" si="17">+E44</f>
        <v>0</v>
      </c>
      <c r="F43" s="284">
        <f t="shared" si="17"/>
        <v>0</v>
      </c>
      <c r="G43" s="284"/>
      <c r="H43" s="284">
        <f t="shared" si="17"/>
        <v>0</v>
      </c>
      <c r="I43" s="284">
        <f t="shared" si="17"/>
        <v>0</v>
      </c>
      <c r="J43" s="284">
        <f t="shared" si="17"/>
        <v>0</v>
      </c>
      <c r="K43" s="274">
        <f t="shared" si="17"/>
        <v>0</v>
      </c>
    </row>
    <row r="44" spans="1:11" ht="21" hidden="1" customHeight="1" x14ac:dyDescent="0.25">
      <c r="A44" s="242" t="str">
        <f>+'[7]สิ่งก่อสร้าง  65'!A100</f>
        <v>3.1.5.1</v>
      </c>
      <c r="B44" s="275" t="str">
        <f>+'[7]สิ่งก่อสร้าง  65'!E100</f>
        <v>สพป.ปท.2 จำนวน 8 เครื่อง</v>
      </c>
      <c r="C44" s="288" t="str">
        <f>+'[7]สิ่งก่อสร้าง  65'!F100</f>
        <v>2000436002110ปท3</v>
      </c>
      <c r="D44" s="252">
        <f>+'[7]สิ่งก่อสร้าง  65'!G105</f>
        <v>0</v>
      </c>
      <c r="E44" s="252">
        <f>+'[7]สิ่งก่อสร้าง  65'!H105</f>
        <v>0</v>
      </c>
      <c r="F44" s="252">
        <f>+'[7]สิ่งก่อสร้าง  65'!I105</f>
        <v>0</v>
      </c>
      <c r="G44" s="252"/>
      <c r="H44" s="252">
        <f>+'[7]สิ่งก่อสร้าง  65'!J105</f>
        <v>0</v>
      </c>
      <c r="I44" s="252">
        <f>+'[7]สิ่งก่อสร้าง  65'!K105</f>
        <v>0</v>
      </c>
      <c r="J44" s="252">
        <f>+'[7]สิ่งก่อสร้าง  65'!L105</f>
        <v>0</v>
      </c>
      <c r="K44" s="252">
        <f>+'[7]สิ่งก่อสร้าง  65'!M105</f>
        <v>0</v>
      </c>
    </row>
    <row r="45" spans="1:11" ht="21" hidden="1" customHeight="1" x14ac:dyDescent="0.25">
      <c r="A45" s="271" t="str">
        <f>+'[7]สิ่งก่อสร้าง  65'!A106</f>
        <v>3.1.6</v>
      </c>
      <c r="B45" s="289" t="str">
        <f>+'[7]สิ่งก่อสร้าง  65'!E106</f>
        <v xml:space="preserve">เครื่องแท็ปเล็ต แบบ 2 </v>
      </c>
      <c r="C45" s="290"/>
      <c r="D45" s="284">
        <f>+'[7]สิ่งก่อสร้าง  65'!G106</f>
        <v>0</v>
      </c>
      <c r="E45" s="284">
        <f>+'[7]สิ่งก่อสร้าง  65'!H106</f>
        <v>0</v>
      </c>
      <c r="F45" s="284">
        <f>+'[7]สิ่งก่อสร้าง  65'!I106</f>
        <v>0</v>
      </c>
      <c r="G45" s="284"/>
      <c r="H45" s="284">
        <f>+'[7]สิ่งก่อสร้าง  65'!J106</f>
        <v>0</v>
      </c>
      <c r="I45" s="284">
        <f>+'[7]สิ่งก่อสร้าง  65'!K106</f>
        <v>0</v>
      </c>
      <c r="J45" s="284">
        <f>+'[7]สิ่งก่อสร้าง  65'!L106</f>
        <v>0</v>
      </c>
      <c r="K45" s="274">
        <f>+'[7]สิ่งก่อสร้าง  65'!M106</f>
        <v>0</v>
      </c>
    </row>
    <row r="46" spans="1:11" ht="42" hidden="1" customHeight="1" x14ac:dyDescent="0.25">
      <c r="A46" s="242" t="str">
        <f>+'[7]สิ่งก่อสร้าง  65'!A107</f>
        <v>3.1.6.1</v>
      </c>
      <c r="B46" s="275" t="str">
        <f>+'[7]สิ่งก่อสร้าง  65'!E107</f>
        <v>สพป.ปท.2 จำนวน 2 เครื่อง</v>
      </c>
      <c r="C46" s="288" t="str">
        <f>+'[7]สิ่งก่อสร้าง  65'!F107</f>
        <v>2000436002110ปท4</v>
      </c>
      <c r="D46" s="279">
        <f>+'[7]สิ่งก่อสร้าง  65'!G112</f>
        <v>0</v>
      </c>
      <c r="E46" s="279">
        <f>+'[7]สิ่งก่อสร้าง  65'!H112</f>
        <v>0</v>
      </c>
      <c r="F46" s="279">
        <f>+'[7]สิ่งก่อสร้าง  65'!I112</f>
        <v>0</v>
      </c>
      <c r="G46" s="279"/>
      <c r="H46" s="279">
        <f>+'[7]สิ่งก่อสร้าง  65'!J112</f>
        <v>0</v>
      </c>
      <c r="I46" s="279">
        <f>+'[7]สิ่งก่อสร้าง  65'!K112</f>
        <v>0</v>
      </c>
      <c r="J46" s="279">
        <f>+'[7]สิ่งก่อสร้าง  65'!L112</f>
        <v>0</v>
      </c>
      <c r="K46" s="256">
        <f>+'[7]สิ่งก่อสร้าง  65'!M112</f>
        <v>0</v>
      </c>
    </row>
    <row r="47" spans="1:11" ht="21" hidden="1" customHeight="1" x14ac:dyDescent="0.25">
      <c r="A47" s="271" t="str">
        <f>+'[7]สิ่งก่อสร้าง  65'!A113</f>
        <v>3.1.7</v>
      </c>
      <c r="B47" s="291" t="str">
        <f>+'[7]สิ่งก่อสร้าง  65'!E113</f>
        <v xml:space="preserve">เครื่องพิมพ์ Multifunction แบบฉีดหมึกพร้อมติดตั้งถังหมึกพิมพ์ (Ink Tank Printer)      </v>
      </c>
      <c r="C47" s="290"/>
      <c r="D47" s="284">
        <f>+'[7]สิ่งก่อสร้าง  65'!G113</f>
        <v>0</v>
      </c>
      <c r="E47" s="284">
        <f>+'[7]สิ่งก่อสร้าง  65'!H113</f>
        <v>0</v>
      </c>
      <c r="F47" s="284">
        <f>+'[7]สิ่งก่อสร้าง  65'!I113</f>
        <v>0</v>
      </c>
      <c r="G47" s="284"/>
      <c r="H47" s="284">
        <f>+'[7]สิ่งก่อสร้าง  65'!J113</f>
        <v>0</v>
      </c>
      <c r="I47" s="284">
        <f>+'[7]สิ่งก่อสร้าง  65'!K113</f>
        <v>0</v>
      </c>
      <c r="J47" s="284">
        <f>+'[7]สิ่งก่อสร้าง  65'!L113</f>
        <v>0</v>
      </c>
      <c r="K47" s="274">
        <f>+'[7]สิ่งก่อสร้าง  65'!M113</f>
        <v>0</v>
      </c>
    </row>
    <row r="48" spans="1:11" ht="21" hidden="1" customHeight="1" x14ac:dyDescent="0.25">
      <c r="A48" s="242" t="str">
        <f>+'[7]สิ่งก่อสร้าง  65'!A114</f>
        <v>3.1.7.1</v>
      </c>
      <c r="B48" s="275" t="str">
        <f>+'[7]สิ่งก่อสร้าง  65'!E114</f>
        <v>สพป.ปท.2 จำนวน 3 เครื่อง</v>
      </c>
      <c r="C48" s="288" t="str">
        <f>+'[7]สิ่งก่อสร้าง  65'!F114</f>
        <v>2000436002110DBW</v>
      </c>
      <c r="D48" s="279">
        <f>+'[7]สิ่งก่อสร้าง  65'!G119</f>
        <v>0</v>
      </c>
      <c r="E48" s="279">
        <f>+'[7]สิ่งก่อสร้าง  65'!H119</f>
        <v>0</v>
      </c>
      <c r="F48" s="279">
        <f>+'[7]สิ่งก่อสร้าง  65'!I119</f>
        <v>0</v>
      </c>
      <c r="G48" s="279"/>
      <c r="H48" s="279">
        <f>+'[7]สิ่งก่อสร้าง  65'!J119</f>
        <v>0</v>
      </c>
      <c r="I48" s="279">
        <f>+'[7]สิ่งก่อสร้าง  65'!K119</f>
        <v>0</v>
      </c>
      <c r="J48" s="279">
        <f>+'[7]สิ่งก่อสร้าง  65'!L119</f>
        <v>0</v>
      </c>
      <c r="K48" s="256">
        <f>+'[7]สิ่งก่อสร้าง  65'!M119</f>
        <v>0</v>
      </c>
    </row>
    <row r="49" spans="1:11" ht="21" hidden="1" customHeight="1" x14ac:dyDescent="0.25">
      <c r="A49" s="264">
        <f>+'[7]สิ่งก่อสร้าง  65'!A120</f>
        <v>3.2</v>
      </c>
      <c r="B49" s="292" t="str">
        <f>+'[7]สิ่งก่อสร้าง  65'!E120</f>
        <v xml:space="preserve">กิจกรรมการจัดการศึกษามัธยมศึกษาตอนต้นสำหรับโรงเรียนปกติ  </v>
      </c>
      <c r="C49" s="293" t="str">
        <f>+'[7]สิ่งก่อสร้าง  65'!F120</f>
        <v>200041300P2792</v>
      </c>
      <c r="D49" s="294">
        <f>+'[7]สิ่งก่อสร้าง  65'!G120</f>
        <v>0</v>
      </c>
      <c r="E49" s="294">
        <f>+'[7]สิ่งก่อสร้าง  65'!H120</f>
        <v>0</v>
      </c>
      <c r="F49" s="294">
        <f>+'[7]สิ่งก่อสร้าง  65'!I120</f>
        <v>0</v>
      </c>
      <c r="G49" s="294"/>
      <c r="H49" s="294">
        <f>+'[7]สิ่งก่อสร้าง  65'!J120</f>
        <v>0</v>
      </c>
      <c r="I49" s="294">
        <f>+'[7]สิ่งก่อสร้าง  65'!K120</f>
        <v>0</v>
      </c>
      <c r="J49" s="294">
        <f>+'[7]สิ่งก่อสร้าง  65'!L120</f>
        <v>0</v>
      </c>
      <c r="K49" s="295">
        <f>+'[7]สิ่งก่อสร้าง  65'!M120</f>
        <v>0</v>
      </c>
    </row>
    <row r="50" spans="1:11" ht="21" hidden="1" customHeight="1" x14ac:dyDescent="0.25">
      <c r="A50" s="283">
        <f>+'[7]สิ่งก่อสร้าง  65'!A121</f>
        <v>0</v>
      </c>
      <c r="B50" s="296" t="str">
        <f>+'[7]สิ่งก่อสร้าง  65'!E121</f>
        <v>งบดำเนินงาน</v>
      </c>
      <c r="C50" s="297" t="str">
        <f>+'[7]สิ่งก่อสร้าง  65'!F121</f>
        <v>6411200</v>
      </c>
      <c r="D50" s="280">
        <f>+'[7]สิ่งก่อสร้าง  65'!G121</f>
        <v>0</v>
      </c>
      <c r="E50" s="280">
        <f>+'[7]สิ่งก่อสร้าง  65'!H121</f>
        <v>0</v>
      </c>
      <c r="F50" s="280">
        <f>+'[7]สิ่งก่อสร้าง  65'!I121</f>
        <v>0</v>
      </c>
      <c r="G50" s="280"/>
      <c r="H50" s="280">
        <f>+'[7]สิ่งก่อสร้าง  65'!J121</f>
        <v>0</v>
      </c>
      <c r="I50" s="280">
        <f>+'[7]สิ่งก่อสร้าง  65'!K121</f>
        <v>0</v>
      </c>
      <c r="J50" s="280">
        <f>+'[7]สิ่งก่อสร้าง  65'!L121</f>
        <v>0</v>
      </c>
      <c r="K50" s="283">
        <f>+'[7]สิ่งก่อสร้าง  65'!M121</f>
        <v>0</v>
      </c>
    </row>
    <row r="51" spans="1:11" ht="21" hidden="1" customHeight="1" x14ac:dyDescent="0.25">
      <c r="A51" s="271" t="str">
        <f>+'[7]สิ่งก่อสร้าง  65'!A122</f>
        <v>3.2.1</v>
      </c>
      <c r="B51" s="291" t="str">
        <f>+'[7]สิ่งก่อสร้าง  65'!E122</f>
        <v>ปรับปรุงซ่อมแซมผนังอาคาร ท่อลำเลียงน้ำและซ่อมพื้นดาดฟ้ารั่วซึม</v>
      </c>
      <c r="C51" s="290"/>
      <c r="D51" s="284">
        <f>+'[7]สิ่งก่อสร้าง  65'!G122</f>
        <v>0</v>
      </c>
      <c r="E51" s="284">
        <f>+'[7]สิ่งก่อสร้าง  65'!H122</f>
        <v>0</v>
      </c>
      <c r="F51" s="284">
        <f>+'[7]สิ่งก่อสร้าง  65'!I122</f>
        <v>0</v>
      </c>
      <c r="G51" s="284"/>
      <c r="H51" s="284">
        <f>+'[7]สิ่งก่อสร้าง  65'!J122</f>
        <v>0</v>
      </c>
      <c r="I51" s="284">
        <f>+'[7]สิ่งก่อสร้าง  65'!K122</f>
        <v>0</v>
      </c>
      <c r="J51" s="284">
        <f>+'[7]สิ่งก่อสร้าง  65'!L122</f>
        <v>0</v>
      </c>
      <c r="K51" s="274">
        <f>+'[7]สิ่งก่อสร้าง  65'!M122</f>
        <v>0</v>
      </c>
    </row>
    <row r="52" spans="1:11" ht="42" hidden="1" customHeight="1" x14ac:dyDescent="0.25">
      <c r="A52" s="242" t="str">
        <f>+'[7]สิ่งก่อสร้าง  65'!A123</f>
        <v>3.2.1.1</v>
      </c>
      <c r="B52" s="275" t="str">
        <f>+'[7]สิ่งก่อสร้าง  65'!E123</f>
        <v>สพป.ปท.2</v>
      </c>
      <c r="C52" s="288" t="str">
        <f>+'[7]สิ่งก่อสร้าง  65'!F123</f>
        <v>2000436002000000</v>
      </c>
      <c r="D52" s="279">
        <f>+'[7]สิ่งก่อสร้าง  65'!G128</f>
        <v>0</v>
      </c>
      <c r="E52" s="279">
        <f>+'[7]สิ่งก่อสร้าง  65'!H128</f>
        <v>0</v>
      </c>
      <c r="F52" s="279">
        <f>+'[7]สิ่งก่อสร้าง  65'!I128</f>
        <v>0</v>
      </c>
      <c r="G52" s="279"/>
      <c r="H52" s="279">
        <f>+'[7]สิ่งก่อสร้าง  65'!J128</f>
        <v>0</v>
      </c>
      <c r="I52" s="279">
        <f>+'[7]สิ่งก่อสร้าง  65'!K128</f>
        <v>0</v>
      </c>
      <c r="J52" s="279">
        <f>+'[7]สิ่งก่อสร้าง  65'!L128</f>
        <v>0</v>
      </c>
      <c r="K52" s="256">
        <f>+'[7]สิ่งก่อสร้าง  65'!M128</f>
        <v>0</v>
      </c>
    </row>
    <row r="53" spans="1:11" ht="21" hidden="1" customHeight="1" x14ac:dyDescent="0.25">
      <c r="A53" s="230">
        <v>1.1000000000000001</v>
      </c>
      <c r="B53" s="231" t="str">
        <f>+[7]งบ66สิ่งก่อสร้า!E8</f>
        <v xml:space="preserve">กิจกรรมก่อสร้างปรับปรุง ซ่อมแซมอาคารเรียนและสิ่งก่อสร้างประกอบสำหรับโรงเรียนปกติ </v>
      </c>
      <c r="C53" s="298" t="str">
        <f>+[7]งบ66สิ่งก่อสร้า!D8</f>
        <v>20004  66 01056 00000</v>
      </c>
      <c r="D53" s="299">
        <f>+D54</f>
        <v>3680400</v>
      </c>
      <c r="E53" s="299">
        <f t="shared" ref="E53:K53" si="18">+E54</f>
        <v>0</v>
      </c>
      <c r="F53" s="299">
        <f t="shared" si="18"/>
        <v>0</v>
      </c>
      <c r="G53" s="299"/>
      <c r="H53" s="299">
        <f t="shared" si="18"/>
        <v>0</v>
      </c>
      <c r="I53" s="299">
        <f t="shared" si="18"/>
        <v>0</v>
      </c>
      <c r="J53" s="299">
        <f t="shared" si="18"/>
        <v>3680400</v>
      </c>
      <c r="K53" s="299">
        <f t="shared" si="18"/>
        <v>0</v>
      </c>
    </row>
    <row r="54" spans="1:11" ht="42" hidden="1" customHeight="1" x14ac:dyDescent="0.25">
      <c r="A54" s="283">
        <f>+'[7]สิ่งก่อสร้าง  65'!A130</f>
        <v>0</v>
      </c>
      <c r="B54" s="283" t="str">
        <f>+[7]งบ66สิ่งก่อสร้า!E7</f>
        <v xml:space="preserve">  ค่าที่ดินและสิ่งก่อสร้าง </v>
      </c>
      <c r="C54" s="300">
        <f>+[7]งบ66สิ่งก่อสร้า!D7</f>
        <v>6611320</v>
      </c>
      <c r="D54" s="283">
        <f>+D55+D58</f>
        <v>3680400</v>
      </c>
      <c r="E54" s="283">
        <f t="shared" ref="E54:K54" si="19">+E55+E58</f>
        <v>0</v>
      </c>
      <c r="F54" s="283">
        <f t="shared" si="19"/>
        <v>0</v>
      </c>
      <c r="G54" s="283"/>
      <c r="H54" s="283">
        <f t="shared" si="19"/>
        <v>0</v>
      </c>
      <c r="I54" s="283">
        <f t="shared" si="19"/>
        <v>0</v>
      </c>
      <c r="J54" s="283">
        <f t="shared" si="19"/>
        <v>3680400</v>
      </c>
      <c r="K54" s="283">
        <f t="shared" si="19"/>
        <v>0</v>
      </c>
    </row>
    <row r="55" spans="1:11" ht="21" hidden="1" customHeight="1" x14ac:dyDescent="0.25">
      <c r="A55" s="226" t="str">
        <f>+[7]งบ66สิ่งก่อสร้า!A9</f>
        <v>1.1.1</v>
      </c>
      <c r="B55" s="301" t="str">
        <f>+[7]งบ66สิ่งก่อสร้า!E9</f>
        <v xml:space="preserve">ค่าปรับปรุงซ่อมแซมอาคารเรียน อาคารประกอบและสิ่งก่อสร้างอื่นที่ชำรุดทรุดโทรมและที่ประสบอุบัติภัย </v>
      </c>
      <c r="C55" s="302" t="str">
        <f>+[7]งบ66สิ่งก่อสร้า!C9</f>
        <v>ศธ 04002/ว 4485 ลว 28 กย 66 ครั้งที่  895</v>
      </c>
      <c r="D55" s="303">
        <f>SUM(D56:D57)</f>
        <v>516000</v>
      </c>
      <c r="E55" s="303">
        <f t="shared" ref="E55:K55" si="20">SUM(E56:E57)</f>
        <v>0</v>
      </c>
      <c r="F55" s="303">
        <f t="shared" si="20"/>
        <v>0</v>
      </c>
      <c r="G55" s="303"/>
      <c r="H55" s="303">
        <f t="shared" si="20"/>
        <v>0</v>
      </c>
      <c r="I55" s="303">
        <f t="shared" si="20"/>
        <v>0</v>
      </c>
      <c r="J55" s="303">
        <f t="shared" si="20"/>
        <v>516000</v>
      </c>
      <c r="K55" s="303">
        <f t="shared" si="20"/>
        <v>0</v>
      </c>
    </row>
    <row r="56" spans="1:11" ht="42" hidden="1" customHeight="1" x14ac:dyDescent="0.25">
      <c r="A56" s="256" t="str">
        <f>+[7]งบ66สิ่งก่อสร้า!A10</f>
        <v>1)</v>
      </c>
      <c r="B56" s="275" t="str">
        <f>+[7]งบ66สิ่งก่อสร้า!E10</f>
        <v>ร.ร.วัดเจริญบุญ</v>
      </c>
      <c r="C56" s="288" t="str">
        <f>+[7]งบ66สิ่งก่อสร้า!D10</f>
        <v>20004 35000200 321ZZZZ</v>
      </c>
      <c r="D56" s="279">
        <f>+[7]งบ66สิ่งก่อสร้า!F16</f>
        <v>59000</v>
      </c>
      <c r="E56" s="279">
        <f>+[7]งบ66สิ่งก่อสร้า!G16</f>
        <v>0</v>
      </c>
      <c r="F56" s="279">
        <f>+[7]งบ66สิ่งก่อสร้า!H16</f>
        <v>0</v>
      </c>
      <c r="G56" s="279">
        <f>+[7]งบ66สิ่งก่อสร้า!I16</f>
        <v>0</v>
      </c>
      <c r="H56" s="279">
        <f>+[7]งบ66สิ่งก่อสร้า!J16</f>
        <v>0</v>
      </c>
      <c r="I56" s="279">
        <f>+[7]งบ66สิ่งก่อสร้า!K16</f>
        <v>0</v>
      </c>
      <c r="J56" s="279">
        <f>+[7]งบ66สิ่งก่อสร้า!L16</f>
        <v>59000</v>
      </c>
      <c r="K56" s="256">
        <f>+[7]งบ66สิ่งก่อสร้า!M16</f>
        <v>0</v>
      </c>
    </row>
    <row r="57" spans="1:11" ht="21" hidden="1" customHeight="1" x14ac:dyDescent="0.25">
      <c r="A57" s="256" t="str">
        <f>+[7]งบ66สิ่งก่อสร้า!A17</f>
        <v>2)</v>
      </c>
      <c r="B57" s="275" t="str">
        <f>+[7]งบ66สิ่งก่อสร้า!E17</f>
        <v>ร.ร.วัดศาลาลอย</v>
      </c>
      <c r="C57" s="288" t="str">
        <f>+[7]งบ66สิ่งก่อสร้า!D17</f>
        <v>2000435000200321ZZZZ</v>
      </c>
      <c r="D57" s="279">
        <f>+[7]งบ66สิ่งก่อสร้า!F23</f>
        <v>457000</v>
      </c>
      <c r="E57" s="279">
        <f>+[7]งบ66สิ่งก่อสร้า!G23</f>
        <v>0</v>
      </c>
      <c r="F57" s="279">
        <f>+[7]งบ66สิ่งก่อสร้า!H23</f>
        <v>0</v>
      </c>
      <c r="G57" s="279">
        <f>+[7]งบ66สิ่งก่อสร้า!I23</f>
        <v>0</v>
      </c>
      <c r="H57" s="279">
        <f>+[7]งบ66สิ่งก่อสร้า!J23</f>
        <v>0</v>
      </c>
      <c r="I57" s="279">
        <f>+[7]งบ66สิ่งก่อสร้า!K23</f>
        <v>0</v>
      </c>
      <c r="J57" s="279">
        <f>+[7]งบ66สิ่งก่อสร้า!L23</f>
        <v>457000</v>
      </c>
      <c r="K57" s="256">
        <f>+[7]งบ66สิ่งก่อสร้า!M23</f>
        <v>0</v>
      </c>
    </row>
    <row r="58" spans="1:11" ht="42" x14ac:dyDescent="0.25">
      <c r="A58" s="226" t="str">
        <f>+[7]งบ66สิ่งก่อสร้า!A24</f>
        <v>1.1.2</v>
      </c>
      <c r="B58" s="304" t="str">
        <f>+[7]งบ66สิ่งก่อสร้า!E24</f>
        <v>อาคารเรียน สปช.105/29 ปรับปรุง อาคารเรียน 2 ชั้น 10 ห้องเรียน (ชั้นล่าง 5 ห้อง ชั้นบน 5 ห้อง)</v>
      </c>
      <c r="C58" s="302" t="str">
        <f>+[7]งบ66สิ่งก่อสร้า!C24</f>
        <v>ศธ 04002/ว5190ลว 14 พ.ย.65 ครั้งที่ 64</v>
      </c>
      <c r="D58" s="303">
        <f>SUM(D59)</f>
        <v>3164400</v>
      </c>
      <c r="E58" s="303">
        <f t="shared" ref="E58:K58" si="21">SUM(E59)</f>
        <v>0</v>
      </c>
      <c r="F58" s="303">
        <f t="shared" si="21"/>
        <v>0</v>
      </c>
      <c r="G58" s="303"/>
      <c r="H58" s="303">
        <f t="shared" si="21"/>
        <v>0</v>
      </c>
      <c r="I58" s="303">
        <f t="shared" si="21"/>
        <v>0</v>
      </c>
      <c r="J58" s="303">
        <f t="shared" si="21"/>
        <v>3164400</v>
      </c>
      <c r="K58" s="303">
        <f t="shared" si="21"/>
        <v>0</v>
      </c>
    </row>
    <row r="59" spans="1:11" ht="21" x14ac:dyDescent="0.25">
      <c r="A59" s="256" t="str">
        <f>+[7]งบ66สิ่งก่อสร้า!A25</f>
        <v>1)</v>
      </c>
      <c r="B59" s="256" t="str">
        <f>+[7]งบ66สิ่งก่อสร้า!E25</f>
        <v xml:space="preserve"> โรงเรียนวัดกลางคลองสี่ </v>
      </c>
      <c r="C59" s="305" t="str">
        <f>+[7]งบ66สิ่งก่อสร้า!D25</f>
        <v>20004350002003214557</v>
      </c>
      <c r="D59" s="256">
        <f>+[7]งบ66สิ่งก่อสร้า!F36</f>
        <v>3164400</v>
      </c>
      <c r="E59" s="256">
        <f>+[7]งบ66สิ่งก่อสร้า!G36</f>
        <v>0</v>
      </c>
      <c r="F59" s="256">
        <f>+[7]งบ66สิ่งก่อสร้า!H36</f>
        <v>0</v>
      </c>
      <c r="G59" s="256">
        <f>+[7]งบ66สิ่งก่อสร้า!I36</f>
        <v>0</v>
      </c>
      <c r="H59" s="256">
        <f>+[7]งบ66สิ่งก่อสร้า!J36</f>
        <v>0</v>
      </c>
      <c r="I59" s="256">
        <f>+[7]งบ66สิ่งก่อสร้า!K36</f>
        <v>0</v>
      </c>
      <c r="J59" s="256">
        <f>+[7]งบ66สิ่งก่อสร้า!L36</f>
        <v>3164400</v>
      </c>
      <c r="K59" s="256">
        <f>+[7]งบ66สิ่งก่อสร้า!M36</f>
        <v>0</v>
      </c>
    </row>
    <row r="60" spans="1:11" ht="21" hidden="1" customHeight="1" x14ac:dyDescent="0.25">
      <c r="A60" s="260">
        <f>+[7]งบ66สิ่งก่อสร้า!A37</f>
        <v>2</v>
      </c>
      <c r="B60" s="261" t="str">
        <f>+[7]งบ66สิ่งก่อสร้า!E37</f>
        <v xml:space="preserve">ผลผลิตผู้จบการศึกษามัธยมศึกษาตอนปลาย  </v>
      </c>
      <c r="C60" s="262" t="str">
        <f>+[7]งบ66สิ่งก่อสร้า!D37</f>
        <v xml:space="preserve">20004 35000300 </v>
      </c>
      <c r="D60" s="263">
        <f>+D61</f>
        <v>333000</v>
      </c>
      <c r="E60" s="263">
        <f t="shared" ref="E60:K62" si="22">+E61</f>
        <v>0</v>
      </c>
      <c r="F60" s="263">
        <f t="shared" si="22"/>
        <v>0</v>
      </c>
      <c r="G60" s="263"/>
      <c r="H60" s="263">
        <f t="shared" si="22"/>
        <v>0</v>
      </c>
      <c r="I60" s="263">
        <f t="shared" si="22"/>
        <v>0</v>
      </c>
      <c r="J60" s="263">
        <f t="shared" si="22"/>
        <v>333000</v>
      </c>
      <c r="K60" s="263">
        <f t="shared" si="22"/>
        <v>0</v>
      </c>
    </row>
    <row r="61" spans="1:11" s="9" customFormat="1" ht="21" hidden="1" customHeight="1" x14ac:dyDescent="0.25">
      <c r="A61" s="306">
        <f>+[7]งบ66สิ่งก่อสร้า!A39</f>
        <v>2.1</v>
      </c>
      <c r="B61" s="307" t="str">
        <f>+[7]งบ66สิ่งก่อสร้า!E39</f>
        <v xml:space="preserve"> กิจกรรมการจัดการศึกษามัธยมศึกษาตอนปลายสำหรับโรงเรียนปกติ</v>
      </c>
      <c r="C61" s="308" t="str">
        <f>+[7]งบ66สิ่งก่อสร้า!D39</f>
        <v xml:space="preserve">20004 66 05178 00000 </v>
      </c>
      <c r="D61" s="309">
        <f>+D62</f>
        <v>333000</v>
      </c>
      <c r="E61" s="309">
        <f t="shared" si="22"/>
        <v>0</v>
      </c>
      <c r="F61" s="309">
        <f t="shared" si="22"/>
        <v>0</v>
      </c>
      <c r="G61" s="309"/>
      <c r="H61" s="309">
        <f t="shared" si="22"/>
        <v>0</v>
      </c>
      <c r="I61" s="309">
        <f t="shared" si="22"/>
        <v>0</v>
      </c>
      <c r="J61" s="309">
        <f t="shared" si="22"/>
        <v>333000</v>
      </c>
      <c r="K61" s="299">
        <f t="shared" si="22"/>
        <v>0</v>
      </c>
    </row>
    <row r="62" spans="1:11" s="9" customFormat="1" ht="9" hidden="1" customHeight="1" x14ac:dyDescent="0.25">
      <c r="A62" s="283">
        <f>+'[7]สิ่งก่อสร้าง  65'!A139</f>
        <v>0</v>
      </c>
      <c r="B62" s="283" t="s">
        <v>87</v>
      </c>
      <c r="C62" s="300">
        <v>6611320</v>
      </c>
      <c r="D62" s="283">
        <f>+D63</f>
        <v>333000</v>
      </c>
      <c r="E62" s="283">
        <f t="shared" si="22"/>
        <v>0</v>
      </c>
      <c r="F62" s="283">
        <f t="shared" si="22"/>
        <v>0</v>
      </c>
      <c r="G62" s="283"/>
      <c r="H62" s="283">
        <f t="shared" si="22"/>
        <v>0</v>
      </c>
      <c r="I62" s="283">
        <f t="shared" si="22"/>
        <v>0</v>
      </c>
      <c r="J62" s="283">
        <f t="shared" si="22"/>
        <v>333000</v>
      </c>
      <c r="K62" s="283">
        <f t="shared" si="22"/>
        <v>0</v>
      </c>
    </row>
    <row r="63" spans="1:11" ht="63" x14ac:dyDescent="0.25">
      <c r="A63" s="310" t="str">
        <f>+[7]งบ66สิ่งก่อสร้า!A40</f>
        <v>2.1.1</v>
      </c>
      <c r="B63" s="301" t="str">
        <f>+[7]งบ66สิ่งก่อสร้า!E40</f>
        <v xml:space="preserve">ค่าปรับปรุงซ่อมแซมอาคารเรียน อาคารประกอบและสิ่งก่อสร้างอื่นที่ชำรุดทรุดโทรมและที่ประสบอุบัติภัย </v>
      </c>
      <c r="C63" s="301" t="str">
        <f>+[7]งบ66สิ่งก่อสร้า!C40</f>
        <v>ศธ04002/ว3478 ลว.21 ส.ค.66 โอนครั้งที่ 782</v>
      </c>
      <c r="D63" s="311">
        <f>SUM(D64)</f>
        <v>333000</v>
      </c>
      <c r="E63" s="311">
        <f t="shared" ref="E63:K63" si="23">SUM(E64)</f>
        <v>0</v>
      </c>
      <c r="F63" s="311">
        <f t="shared" si="23"/>
        <v>0</v>
      </c>
      <c r="G63" s="311"/>
      <c r="H63" s="311">
        <f t="shared" si="23"/>
        <v>0</v>
      </c>
      <c r="I63" s="311">
        <f t="shared" si="23"/>
        <v>0</v>
      </c>
      <c r="J63" s="311">
        <f t="shared" si="23"/>
        <v>333000</v>
      </c>
      <c r="K63" s="303">
        <f t="shared" si="23"/>
        <v>0</v>
      </c>
    </row>
    <row r="64" spans="1:11" ht="42" x14ac:dyDescent="0.25">
      <c r="A64" s="256" t="str">
        <f>+[7]งบ66สิ่งก่อสร้า!A41</f>
        <v>1)</v>
      </c>
      <c r="B64" s="275" t="str">
        <f>+[7]งบ66สิ่งก่อสร้า!E41</f>
        <v>โรงเรียนรวมราษฎร์สามัคคี</v>
      </c>
      <c r="C64" s="288" t="str">
        <f>+[7]งบ66สิ่งก่อสร้า!D41</f>
        <v xml:space="preserve">20004 35000300 321ZZZZ </v>
      </c>
      <c r="D64" s="279">
        <f>+[7]งบ66สิ่งก่อสร้า!F47</f>
        <v>333000</v>
      </c>
      <c r="E64" s="279">
        <f>+[7]งบ66สิ่งก่อสร้า!G47</f>
        <v>0</v>
      </c>
      <c r="F64" s="279">
        <f>+[7]งบ66สิ่งก่อสร้า!H47</f>
        <v>0</v>
      </c>
      <c r="G64" s="279">
        <f>+[7]งบ66สิ่งก่อสร้า!I47</f>
        <v>0</v>
      </c>
      <c r="H64" s="279">
        <f>+[7]งบ66สิ่งก่อสร้า!J47</f>
        <v>0</v>
      </c>
      <c r="I64" s="279">
        <f>+[7]งบ66สิ่งก่อสร้า!K47</f>
        <v>0</v>
      </c>
      <c r="J64" s="279">
        <f>+[7]งบ66สิ่งก่อสร้า!L47</f>
        <v>333000</v>
      </c>
      <c r="K64" s="256">
        <f>+[7]งบ66สิ่งก่อสร้า!M47</f>
        <v>0</v>
      </c>
    </row>
    <row r="65" spans="1:11" ht="21" customHeight="1" x14ac:dyDescent="0.25">
      <c r="A65" s="234"/>
      <c r="B65" s="235" t="str">
        <f>+'[7]สิ่งก่อสร้าง  65'!E347</f>
        <v>งบดำเนินงาน</v>
      </c>
      <c r="C65" s="297"/>
      <c r="D65" s="237">
        <f>+D9</f>
        <v>51000</v>
      </c>
      <c r="E65" s="237">
        <f>+E9</f>
        <v>0</v>
      </c>
      <c r="F65" s="237">
        <f>+F9</f>
        <v>0</v>
      </c>
      <c r="G65" s="237"/>
      <c r="H65" s="237">
        <f>+H9</f>
        <v>0</v>
      </c>
      <c r="I65" s="237">
        <f>+I9</f>
        <v>0</v>
      </c>
      <c r="J65" s="237">
        <f>+J9</f>
        <v>51000</v>
      </c>
      <c r="K65" s="237">
        <f>+K9</f>
        <v>0</v>
      </c>
    </row>
    <row r="66" spans="1:11" ht="21" x14ac:dyDescent="0.25">
      <c r="A66" s="312"/>
      <c r="B66" s="313" t="str">
        <f>+B14</f>
        <v>งบลงทุน ค่าครุภัณฑ์ 6611310</v>
      </c>
      <c r="C66" s="314"/>
      <c r="D66" s="315">
        <f>+D14</f>
        <v>199098.57</v>
      </c>
      <c r="E66" s="315">
        <f>+E14</f>
        <v>0</v>
      </c>
      <c r="F66" s="315">
        <f>+F14</f>
        <v>0</v>
      </c>
      <c r="G66" s="315"/>
      <c r="H66" s="315">
        <f>+H14</f>
        <v>0</v>
      </c>
      <c r="I66" s="315">
        <f>+I14</f>
        <v>15900</v>
      </c>
      <c r="J66" s="315">
        <f>+J14</f>
        <v>183198.57</v>
      </c>
      <c r="K66" s="315">
        <f>+K14</f>
        <v>0</v>
      </c>
    </row>
    <row r="67" spans="1:11" ht="21" customHeight="1" x14ac:dyDescent="0.25">
      <c r="A67" s="312"/>
      <c r="B67" s="313" t="str">
        <f>+B54</f>
        <v xml:space="preserve">  ค่าที่ดินและสิ่งก่อสร้าง </v>
      </c>
      <c r="C67" s="314"/>
      <c r="D67" s="315">
        <f>+D62+D54</f>
        <v>4013400</v>
      </c>
      <c r="E67" s="315">
        <f>+E62+E54</f>
        <v>0</v>
      </c>
      <c r="F67" s="315">
        <f>+F62+F54</f>
        <v>0</v>
      </c>
      <c r="G67" s="315"/>
      <c r="H67" s="315">
        <f>+H62+H54</f>
        <v>0</v>
      </c>
      <c r="I67" s="315">
        <f>+I62+I54</f>
        <v>0</v>
      </c>
      <c r="J67" s="315">
        <f>+J62+J54</f>
        <v>4013400</v>
      </c>
      <c r="K67" s="315">
        <f>+K62+K54</f>
        <v>0</v>
      </c>
    </row>
    <row r="68" spans="1:11" ht="29.4" customHeight="1" x14ac:dyDescent="0.25">
      <c r="A68" s="234"/>
      <c r="B68" s="235" t="str">
        <f>+'[7]สิ่งก่อสร้าง  65'!E348</f>
        <v>งบลงทุน</v>
      </c>
      <c r="C68" s="297"/>
      <c r="D68" s="237">
        <f>SUM(D66:D67)</f>
        <v>4212498.57</v>
      </c>
      <c r="E68" s="237">
        <f>SUM(E66:E67)</f>
        <v>0</v>
      </c>
      <c r="F68" s="237">
        <f>SUM(F66:F67)</f>
        <v>0</v>
      </c>
      <c r="G68" s="237"/>
      <c r="H68" s="237">
        <f>SUM(H66:H67)</f>
        <v>0</v>
      </c>
      <c r="I68" s="237">
        <f>SUM(I66:I67)</f>
        <v>15900</v>
      </c>
      <c r="J68" s="237">
        <f>SUM(J66:J67)</f>
        <v>4196598.57</v>
      </c>
      <c r="K68" s="237">
        <f>SUM(K66:K67)</f>
        <v>0</v>
      </c>
    </row>
    <row r="69" spans="1:11" ht="21" customHeight="1" x14ac:dyDescent="0.25">
      <c r="A69" s="234"/>
      <c r="B69" s="235" t="str">
        <f>+'[7]สิ่งก่อสร้าง  65'!E349</f>
        <v>รวมเงินกันทั้งสิ้น</v>
      </c>
      <c r="C69" s="297"/>
      <c r="D69" s="237">
        <f>+D65+D68</f>
        <v>4263498.57</v>
      </c>
      <c r="E69" s="237">
        <f>+E65+E68</f>
        <v>0</v>
      </c>
      <c r="F69" s="237">
        <f>+F65+F68</f>
        <v>0</v>
      </c>
      <c r="G69" s="237"/>
      <c r="H69" s="237">
        <f>+H65+H68</f>
        <v>0</v>
      </c>
      <c r="I69" s="237">
        <f>+I65+I68</f>
        <v>15900</v>
      </c>
      <c r="J69" s="237">
        <f>+J65+J68</f>
        <v>4247598.57</v>
      </c>
      <c r="K69" s="237">
        <f>+K65+K68</f>
        <v>0</v>
      </c>
    </row>
    <row r="70" spans="1:11" ht="28.2" customHeight="1" x14ac:dyDescent="0.25">
      <c r="A70" s="234"/>
      <c r="B70" s="316" t="s">
        <v>73</v>
      </c>
      <c r="C70" s="297"/>
      <c r="D70" s="237"/>
      <c r="E70" s="946">
        <f>SUM(E69+F69)</f>
        <v>0</v>
      </c>
      <c r="F70" s="946"/>
      <c r="G70" s="465"/>
      <c r="H70" s="237"/>
      <c r="I70" s="946">
        <f>+I69+J69</f>
        <v>4263498.57</v>
      </c>
      <c r="J70" s="946"/>
      <c r="K70" s="237"/>
    </row>
    <row r="71" spans="1:11" ht="21" customHeight="1" x14ac:dyDescent="0.25">
      <c r="A71" s="317"/>
      <c r="B71" s="318" t="str">
        <f>+'[7]สิ่งก่อสร้าง  65'!E351</f>
        <v>คิดเป็นร้อยละ</v>
      </c>
      <c r="C71" s="319"/>
      <c r="D71" s="320">
        <f>SUM(E71:K71)</f>
        <v>100</v>
      </c>
      <c r="E71" s="947">
        <f>(E69+F69)*100/D69</f>
        <v>0</v>
      </c>
      <c r="F71" s="948"/>
      <c r="G71" s="466"/>
      <c r="H71" s="320">
        <f>H69*100/D69</f>
        <v>0</v>
      </c>
      <c r="I71" s="947">
        <f>(I69+J69)*100/D69</f>
        <v>100</v>
      </c>
      <c r="J71" s="948"/>
      <c r="K71" s="320">
        <f>+'[7]สิ่งก่อสร้าง  65'!M351</f>
        <v>0</v>
      </c>
    </row>
    <row r="72" spans="1:11" ht="21" hidden="1" customHeight="1" x14ac:dyDescent="0.25">
      <c r="A72" s="321"/>
      <c r="B72" s="322"/>
      <c r="C72" s="323"/>
      <c r="D72" s="324"/>
      <c r="E72" s="325"/>
      <c r="F72" s="949"/>
      <c r="G72" s="949"/>
      <c r="H72" s="949"/>
      <c r="I72" s="325"/>
      <c r="J72" s="325"/>
      <c r="K72" s="325"/>
    </row>
    <row r="73" spans="1:11" ht="21" hidden="1" customHeight="1" x14ac:dyDescent="0.25">
      <c r="A73" s="326"/>
      <c r="B73" s="326"/>
      <c r="C73" s="327"/>
      <c r="D73" s="326"/>
      <c r="E73" s="943" t="s">
        <v>61</v>
      </c>
      <c r="F73" s="943"/>
      <c r="G73" s="943"/>
      <c r="H73" s="943"/>
      <c r="I73" s="943"/>
      <c r="J73" s="943"/>
      <c r="K73" s="943"/>
    </row>
    <row r="74" spans="1:11" ht="33.6" hidden="1" customHeight="1" x14ac:dyDescent="0.25">
      <c r="A74" s="326"/>
      <c r="B74" s="328" t="s">
        <v>163</v>
      </c>
      <c r="C74" s="327"/>
      <c r="D74" s="326"/>
      <c r="E74" s="468"/>
      <c r="F74" s="468"/>
      <c r="G74" s="468"/>
      <c r="H74" s="468"/>
      <c r="I74" s="468"/>
      <c r="J74" s="468"/>
      <c r="K74" s="468"/>
    </row>
    <row r="75" spans="1:11" ht="16.95" hidden="1" customHeight="1" x14ac:dyDescent="0.55000000000000004">
      <c r="A75" s="326"/>
      <c r="B75" s="47"/>
      <c r="C75" s="329"/>
      <c r="D75" s="330"/>
      <c r="E75" s="330"/>
      <c r="F75" s="326"/>
      <c r="G75" s="326"/>
      <c r="H75" s="328"/>
      <c r="I75" s="328"/>
      <c r="J75" s="328"/>
      <c r="K75" s="326"/>
    </row>
    <row r="76" spans="1:11" ht="21" hidden="1" customHeight="1" x14ac:dyDescent="0.25">
      <c r="A76" s="326"/>
      <c r="B76" s="468" t="s">
        <v>49</v>
      </c>
      <c r="C76" s="331"/>
      <c r="D76" s="326"/>
      <c r="E76" s="326"/>
      <c r="F76" s="332" t="s">
        <v>20</v>
      </c>
      <c r="G76" s="332"/>
      <c r="H76" s="326"/>
      <c r="I76" s="326"/>
      <c r="J76" s="326"/>
      <c r="K76" s="326"/>
    </row>
    <row r="77" spans="1:11" ht="21" hidden="1" customHeight="1" x14ac:dyDescent="0.25">
      <c r="A77" s="333"/>
      <c r="B77" s="468" t="s">
        <v>55</v>
      </c>
      <c r="C77" s="335"/>
      <c r="D77" s="333"/>
      <c r="E77" s="1305" t="s">
        <v>74</v>
      </c>
      <c r="F77" s="1305"/>
      <c r="G77" s="1305"/>
      <c r="H77" s="1305"/>
      <c r="I77" s="1305"/>
      <c r="J77" s="1305"/>
      <c r="K77" s="1305"/>
    </row>
    <row r="78" spans="1:11" ht="21" hidden="1" customHeight="1" x14ac:dyDescent="0.25">
      <c r="A78" s="333"/>
      <c r="B78" s="334"/>
      <c r="C78" s="335"/>
      <c r="D78" s="333"/>
      <c r="E78" s="1306" t="s">
        <v>44</v>
      </c>
      <c r="F78" s="1306"/>
      <c r="G78" s="1306"/>
      <c r="H78" s="1306"/>
      <c r="I78" s="1306"/>
      <c r="J78" s="1306"/>
      <c r="K78" s="1306"/>
    </row>
    <row r="79" spans="1:11" ht="21" hidden="1" customHeight="1" x14ac:dyDescent="0.55000000000000004">
      <c r="A79" s="326"/>
      <c r="B79" s="324"/>
      <c r="C79" s="327"/>
      <c r="D79" s="326"/>
      <c r="E79" s="47"/>
      <c r="F79" s="47"/>
      <c r="G79" s="47"/>
      <c r="H79" s="47"/>
      <c r="I79" s="47"/>
      <c r="J79" s="47"/>
      <c r="K79" s="47"/>
    </row>
    <row r="80" spans="1:11" ht="21" hidden="1" customHeight="1" x14ac:dyDescent="0.6">
      <c r="A80" s="153"/>
      <c r="B80" s="48" t="s">
        <v>231</v>
      </c>
      <c r="C80" s="154"/>
      <c r="D80" s="155"/>
      <c r="E80" s="155"/>
      <c r="F80" s="153"/>
      <c r="G80" s="153"/>
      <c r="H80" s="48"/>
      <c r="I80" s="48"/>
      <c r="J80" s="48"/>
      <c r="K80" s="153"/>
    </row>
    <row r="81" spans="1:11" ht="21" hidden="1" customHeight="1" x14ac:dyDescent="0.6">
      <c r="A81" s="153"/>
      <c r="B81" s="468" t="s">
        <v>49</v>
      </c>
      <c r="C81" s="156"/>
      <c r="D81" s="153"/>
      <c r="E81" s="153"/>
      <c r="F81" s="47"/>
      <c r="G81" s="157"/>
      <c r="H81" s="153"/>
      <c r="I81" s="153"/>
      <c r="J81" s="153"/>
      <c r="K81" s="153"/>
    </row>
    <row r="82" spans="1:11" ht="21" hidden="1" customHeight="1" x14ac:dyDescent="0.6">
      <c r="A82" s="49"/>
      <c r="B82" s="467" t="s">
        <v>55</v>
      </c>
      <c r="C82" s="158"/>
      <c r="D82" s="49"/>
      <c r="E82" s="944" t="s">
        <v>152</v>
      </c>
      <c r="F82" s="944"/>
      <c r="G82" s="944"/>
      <c r="H82" s="944"/>
      <c r="I82" s="944"/>
      <c r="J82" s="944"/>
      <c r="K82" s="944"/>
    </row>
    <row r="83" spans="1:11" ht="21" hidden="1" customHeight="1" x14ac:dyDescent="0.6">
      <c r="A83" s="49"/>
      <c r="B83" s="469"/>
      <c r="C83" s="158"/>
      <c r="D83" s="49"/>
      <c r="E83" s="945" t="s">
        <v>52</v>
      </c>
      <c r="F83" s="945"/>
      <c r="G83" s="945"/>
      <c r="H83" s="945"/>
      <c r="I83" s="945"/>
      <c r="J83" s="945"/>
      <c r="K83" s="945"/>
    </row>
    <row r="84" spans="1:11" ht="21" hidden="1" customHeight="1" x14ac:dyDescent="0.6">
      <c r="A84" s="49"/>
      <c r="B84" s="469"/>
      <c r="C84" s="158"/>
      <c r="D84" s="49"/>
      <c r="E84" s="945" t="s">
        <v>44</v>
      </c>
      <c r="F84" s="945"/>
      <c r="G84" s="945"/>
      <c r="H84" s="945"/>
      <c r="I84" s="945"/>
      <c r="J84" s="945"/>
      <c r="K84" s="945"/>
    </row>
    <row r="85" spans="1:11" ht="21" hidden="1" customHeight="1" x14ac:dyDescent="0.6">
      <c r="A85" s="49"/>
      <c r="B85" s="469"/>
      <c r="C85" s="158"/>
      <c r="D85" s="49"/>
      <c r="E85" s="153"/>
      <c r="F85" s="467"/>
      <c r="G85" s="467"/>
      <c r="H85" s="467"/>
      <c r="I85" s="467"/>
      <c r="J85" s="467"/>
      <c r="K85" s="467"/>
    </row>
    <row r="86" spans="1:11" ht="21" hidden="1" customHeight="1" x14ac:dyDescent="0.6">
      <c r="A86" s="49"/>
      <c r="B86" s="469"/>
      <c r="C86" s="158"/>
      <c r="D86" s="49"/>
      <c r="E86" s="153"/>
      <c r="F86" s="467"/>
      <c r="G86" s="467"/>
      <c r="H86" s="467"/>
      <c r="I86" s="467"/>
      <c r="J86" s="467"/>
      <c r="K86" s="467"/>
    </row>
    <row r="87" spans="1:11" ht="21" hidden="1" customHeight="1" x14ac:dyDescent="0.6">
      <c r="A87" s="49"/>
      <c r="B87" s="469"/>
      <c r="C87" s="158"/>
      <c r="D87" s="49"/>
      <c r="E87" s="153"/>
      <c r="F87" s="467"/>
      <c r="G87" s="467"/>
      <c r="H87" s="467"/>
      <c r="I87" s="467"/>
      <c r="J87" s="467"/>
      <c r="K87" s="467"/>
    </row>
    <row r="88" spans="1:11" ht="24.6" x14ac:dyDescent="0.7">
      <c r="A88" s="56" t="s">
        <v>159</v>
      </c>
      <c r="B88" s="57"/>
      <c r="C88" s="58"/>
      <c r="D88" s="59"/>
      <c r="E88" s="48"/>
      <c r="F88" s="157" t="s">
        <v>20</v>
      </c>
      <c r="G88" s="48"/>
      <c r="H88" s="48"/>
      <c r="I88" s="63" t="s">
        <v>151</v>
      </c>
      <c r="J88" s="123"/>
      <c r="K88" s="123"/>
    </row>
    <row r="89" spans="1:11" ht="21" x14ac:dyDescent="0.6">
      <c r="A89" s="56" t="s">
        <v>21</v>
      </c>
      <c r="B89" s="57"/>
      <c r="C89" s="49"/>
      <c r="D89" s="49"/>
      <c r="E89" s="49"/>
      <c r="F89" s="61" t="s">
        <v>20</v>
      </c>
      <c r="G89" s="62"/>
      <c r="H89" s="48"/>
      <c r="I89" s="63" t="s">
        <v>151</v>
      </c>
      <c r="J89" s="49"/>
      <c r="K89" s="60"/>
    </row>
    <row r="90" spans="1:11" ht="21" x14ac:dyDescent="0.6">
      <c r="A90" s="56" t="s">
        <v>55</v>
      </c>
      <c r="B90" s="57"/>
      <c r="C90" s="49"/>
      <c r="D90" s="49"/>
      <c r="E90" s="49"/>
      <c r="F90" s="944" t="s">
        <v>74</v>
      </c>
      <c r="G90" s="944"/>
      <c r="H90" s="944"/>
      <c r="I90" s="470"/>
      <c r="J90" s="470"/>
      <c r="K90" s="470"/>
    </row>
    <row r="91" spans="1:11" ht="21" customHeight="1" x14ac:dyDescent="0.6">
      <c r="A91" s="49"/>
      <c r="B91" s="57"/>
      <c r="C91" s="49"/>
      <c r="D91" s="49"/>
      <c r="E91" s="49"/>
      <c r="F91" s="49"/>
      <c r="G91" s="64" t="s">
        <v>44</v>
      </c>
      <c r="H91" s="64"/>
      <c r="I91" s="64"/>
      <c r="J91" s="64"/>
      <c r="K91" s="64"/>
    </row>
    <row r="92" spans="1:11" ht="21" x14ac:dyDescent="0.6">
      <c r="A92" s="49"/>
      <c r="B92" s="1307" t="s">
        <v>232</v>
      </c>
      <c r="C92" s="49"/>
      <c r="D92" s="1308" t="s">
        <v>74</v>
      </c>
      <c r="E92" s="1308"/>
      <c r="F92" s="1308"/>
      <c r="G92" s="1308"/>
      <c r="H92" s="1308"/>
      <c r="I92" s="1308"/>
      <c r="J92" s="1308"/>
      <c r="K92" s="1308"/>
    </row>
    <row r="93" spans="1:11" ht="21" x14ac:dyDescent="0.6">
      <c r="A93" s="1309" t="s">
        <v>55</v>
      </c>
      <c r="B93" s="1309"/>
      <c r="C93" s="153"/>
      <c r="D93" s="1000" t="s">
        <v>44</v>
      </c>
      <c r="E93" s="1000"/>
      <c r="F93" s="1000"/>
      <c r="G93" s="1000"/>
      <c r="H93" s="1000"/>
      <c r="I93" s="1000"/>
      <c r="J93" s="1000"/>
      <c r="K93" s="1000"/>
    </row>
    <row r="94" spans="1:11" ht="21" x14ac:dyDescent="0.6">
      <c r="A94" s="123"/>
      <c r="B94" s="123"/>
      <c r="C94" s="123"/>
      <c r="D94" s="123"/>
      <c r="E94" s="1304"/>
      <c r="F94" s="1304"/>
      <c r="G94" s="1304"/>
      <c r="H94" s="1304"/>
      <c r="I94" s="1304"/>
      <c r="J94" s="1304"/>
      <c r="K94" s="1304"/>
    </row>
  </sheetData>
  <sheetProtection algorithmName="SHA-512" hashValue="6/121lQtsJS5VmKgHAIzqq5rXpjDsna0Rggus0ghbbWYrABG/PwKAqh/xtFsrfZ876X4dRCFGhZH8i0cxbG3lw==" saltValue="wwr7KEcZdkBftXlpSm87CA==" spinCount="100000" sheet="1" formatCells="0" formatColumns="0" formatRows="0" insertColumns="0" insertRows="0" deleteColumns="0" deleteRows="0"/>
  <mergeCells count="25">
    <mergeCell ref="D92:K92"/>
    <mergeCell ref="A93:B93"/>
    <mergeCell ref="D93:K93"/>
    <mergeCell ref="A4:A5"/>
    <mergeCell ref="B4:B5"/>
    <mergeCell ref="D4:D5"/>
    <mergeCell ref="E4:F4"/>
    <mergeCell ref="A1:K1"/>
    <mergeCell ref="A2:K2"/>
    <mergeCell ref="A3:K3"/>
    <mergeCell ref="G4:H4"/>
    <mergeCell ref="I4:J4"/>
    <mergeCell ref="K4:K5"/>
    <mergeCell ref="E84:K84"/>
    <mergeCell ref="F90:H90"/>
    <mergeCell ref="E70:F70"/>
    <mergeCell ref="I70:J70"/>
    <mergeCell ref="E71:F71"/>
    <mergeCell ref="I71:J71"/>
    <mergeCell ref="F72:H72"/>
    <mergeCell ref="E73:K73"/>
    <mergeCell ref="E77:K77"/>
    <mergeCell ref="E78:K78"/>
    <mergeCell ref="E82:K82"/>
    <mergeCell ref="E83:K83"/>
  </mergeCells>
  <pageMargins left="0.70866141732283505" right="0.70866141732283505" top="0.74803149606299202" bottom="0.74803149606299202" header="0.31496062992126" footer="0.31496062992126"/>
  <pageSetup paperSize="9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B2C5CF-FA19-4AB7-9554-8E4504040C1A}">
  <dimension ref="A1:L323"/>
  <sheetViews>
    <sheetView zoomScale="86" zoomScaleNormal="86" workbookViewId="0">
      <selection sqref="A1:K323"/>
    </sheetView>
  </sheetViews>
  <sheetFormatPr defaultRowHeight="20.399999999999999" x14ac:dyDescent="0.55000000000000004"/>
  <cols>
    <col min="1" max="1" width="6.3984375" style="2" customWidth="1"/>
    <col min="2" max="2" width="39.09765625" style="2" customWidth="1"/>
    <col min="3" max="3" width="18.8984375" style="7" customWidth="1"/>
    <col min="4" max="4" width="12.19921875" style="7" customWidth="1"/>
    <col min="5" max="5" width="13" style="7" customWidth="1"/>
    <col min="6" max="6" width="8.8984375" style="7" customWidth="1"/>
    <col min="7" max="7" width="12.69921875" style="3" customWidth="1"/>
    <col min="8" max="8" width="11.19921875" style="3" hidden="1" customWidth="1"/>
    <col min="9" max="9" width="17.5" style="1" hidden="1" customWidth="1"/>
    <col min="10" max="10" width="12.8984375" style="2" customWidth="1"/>
    <col min="11" max="11" width="9.69921875" style="8" customWidth="1"/>
  </cols>
  <sheetData>
    <row r="1" spans="1:12" ht="21" x14ac:dyDescent="0.6">
      <c r="A1" s="1041" t="s">
        <v>171</v>
      </c>
      <c r="B1" s="1041"/>
      <c r="C1" s="1041"/>
      <c r="D1" s="1041"/>
      <c r="E1" s="1041"/>
      <c r="F1" s="1041"/>
      <c r="G1" s="1041"/>
      <c r="H1" s="1041"/>
      <c r="I1" s="1041"/>
      <c r="J1" s="1042"/>
      <c r="K1" s="1042"/>
      <c r="L1" s="9"/>
    </row>
    <row r="2" spans="1:12" ht="21" x14ac:dyDescent="0.6">
      <c r="A2" s="1041" t="s">
        <v>0</v>
      </c>
      <c r="B2" s="1041"/>
      <c r="C2" s="1041"/>
      <c r="D2" s="1041"/>
      <c r="E2" s="1041"/>
      <c r="F2" s="1041"/>
      <c r="G2" s="1041"/>
      <c r="H2" s="1041"/>
      <c r="I2" s="1041"/>
      <c r="J2" s="1042"/>
      <c r="K2" s="1042"/>
      <c r="L2" s="9"/>
    </row>
    <row r="3" spans="1:12" ht="21" x14ac:dyDescent="0.6">
      <c r="A3" s="1043"/>
      <c r="B3" s="1044" t="str">
        <f>+[6]งบประจำและงบกลยุทธ์!A4</f>
        <v xml:space="preserve">     ประจำวันที่ 30 สิงหาคม  2567</v>
      </c>
      <c r="C3" s="1044"/>
      <c r="D3" s="1044"/>
      <c r="E3" s="1044"/>
      <c r="F3" s="1044"/>
      <c r="G3" s="1045"/>
      <c r="H3" s="1045"/>
      <c r="I3" s="1045"/>
      <c r="J3" s="1046" t="s">
        <v>110</v>
      </c>
      <c r="K3" s="1047"/>
      <c r="L3" s="9"/>
    </row>
    <row r="4" spans="1:12" ht="18.75" customHeight="1" x14ac:dyDescent="0.25">
      <c r="A4" s="1048" t="s">
        <v>23</v>
      </c>
      <c r="B4" s="1049" t="s">
        <v>24</v>
      </c>
      <c r="C4" s="1050" t="s">
        <v>37</v>
      </c>
      <c r="D4" s="1051" t="s">
        <v>22</v>
      </c>
      <c r="E4" s="1051" t="s">
        <v>3</v>
      </c>
      <c r="F4" s="1051" t="s">
        <v>38</v>
      </c>
      <c r="G4" s="1051" t="s">
        <v>25</v>
      </c>
      <c r="H4" s="1052" t="s">
        <v>5</v>
      </c>
      <c r="I4" s="1049" t="s">
        <v>172</v>
      </c>
      <c r="J4" s="1053" t="s">
        <v>5</v>
      </c>
      <c r="K4" s="1054" t="s">
        <v>173</v>
      </c>
      <c r="L4" s="9"/>
    </row>
    <row r="5" spans="1:12" ht="21" x14ac:dyDescent="0.25">
      <c r="A5" s="1055"/>
      <c r="B5" s="1056"/>
      <c r="C5" s="1057"/>
      <c r="D5" s="1058"/>
      <c r="E5" s="1058"/>
      <c r="F5" s="1058"/>
      <c r="G5" s="1058"/>
      <c r="H5" s="1059"/>
      <c r="I5" s="1056"/>
      <c r="J5" s="1060"/>
      <c r="K5" s="1054"/>
      <c r="L5" s="9"/>
    </row>
    <row r="6" spans="1:12" ht="21" x14ac:dyDescent="0.25">
      <c r="A6" s="1061" t="str">
        <f>[6]ระบบการควบคุมฯ!A39</f>
        <v>ข</v>
      </c>
      <c r="B6" s="1062" t="str">
        <f>[6]ระบบการควบคุมฯ!B39</f>
        <v xml:space="preserve">แผนงานยุทธศาสตร์พัฒนาคุณภาพการศึกษาและการเรียนรู้ </v>
      </c>
      <c r="C6" s="1063"/>
      <c r="D6" s="1064">
        <f>SUM(D7+D8)</f>
        <v>6464600</v>
      </c>
      <c r="E6" s="1064">
        <f t="shared" ref="E6:J6" si="0">SUM(E7+E8)</f>
        <v>4583000</v>
      </c>
      <c r="F6" s="1064">
        <f t="shared" si="0"/>
        <v>0</v>
      </c>
      <c r="G6" s="1064">
        <f t="shared" si="0"/>
        <v>1198150</v>
      </c>
      <c r="H6" s="1064">
        <f t="shared" si="0"/>
        <v>0</v>
      </c>
      <c r="I6" s="1064">
        <f t="shared" si="0"/>
        <v>0</v>
      </c>
      <c r="J6" s="1064">
        <f t="shared" si="0"/>
        <v>683450</v>
      </c>
      <c r="K6" s="1065"/>
      <c r="L6" s="9"/>
    </row>
    <row r="7" spans="1:12" ht="21" x14ac:dyDescent="0.6">
      <c r="A7" s="1066"/>
      <c r="B7" s="1067" t="str">
        <f>+[6]ระบบการควบคุมฯ!B43</f>
        <v>ครุภัณฑ์ 6711310</v>
      </c>
      <c r="C7" s="1068"/>
      <c r="D7" s="1069">
        <f t="shared" ref="D7:J7" si="1">+D11+D28+D92</f>
        <v>916300</v>
      </c>
      <c r="E7" s="1069">
        <f t="shared" si="1"/>
        <v>234700</v>
      </c>
      <c r="F7" s="1069">
        <f t="shared" si="1"/>
        <v>0</v>
      </c>
      <c r="G7" s="1069">
        <f t="shared" si="1"/>
        <v>665150</v>
      </c>
      <c r="H7" s="1069">
        <f t="shared" si="1"/>
        <v>0</v>
      </c>
      <c r="I7" s="1069">
        <f t="shared" si="1"/>
        <v>0</v>
      </c>
      <c r="J7" s="1069">
        <f t="shared" si="1"/>
        <v>16450</v>
      </c>
      <c r="K7" s="1069">
        <f>+K28</f>
        <v>0</v>
      </c>
      <c r="L7" s="9"/>
    </row>
    <row r="8" spans="1:12" ht="21" x14ac:dyDescent="0.6">
      <c r="A8" s="1066"/>
      <c r="B8" s="1070" t="str">
        <f>+[6]ระบบการควบคุมฯ!B44</f>
        <v>สิ่งก่อสร้าง 6711320</v>
      </c>
      <c r="C8" s="1068"/>
      <c r="D8" s="1069">
        <f>+D60</f>
        <v>5548300</v>
      </c>
      <c r="E8" s="1069">
        <f t="shared" ref="E8:J8" si="2">+E60</f>
        <v>4348300</v>
      </c>
      <c r="F8" s="1069">
        <f t="shared" si="2"/>
        <v>0</v>
      </c>
      <c r="G8" s="1069">
        <f t="shared" si="2"/>
        <v>533000</v>
      </c>
      <c r="H8" s="1069">
        <f t="shared" si="2"/>
        <v>0</v>
      </c>
      <c r="I8" s="1069">
        <f t="shared" si="2"/>
        <v>0</v>
      </c>
      <c r="J8" s="1069">
        <f t="shared" si="2"/>
        <v>667000</v>
      </c>
      <c r="K8" s="1071"/>
      <c r="L8" s="9"/>
    </row>
    <row r="9" spans="1:12" ht="21" hidden="1" customHeight="1" x14ac:dyDescent="0.25">
      <c r="A9" s="1072">
        <f>[6]ระบบการควบคุมฯ!A109</f>
        <v>3</v>
      </c>
      <c r="B9" s="472" t="str">
        <f>[6]ระบบการควบคุมฯ!B109</f>
        <v>โครงการขับเคลื่อนการพัฒนาการศึกษาที่ยั่งยืน</v>
      </c>
      <c r="C9" s="473" t="str">
        <f>+[6]ระบบการควบคุมฯ!C110</f>
        <v xml:space="preserve">20004 31006100 </v>
      </c>
      <c r="D9" s="474">
        <f>D10</f>
        <v>0</v>
      </c>
      <c r="E9" s="474">
        <f t="shared" ref="E9:J10" si="3">E10</f>
        <v>0</v>
      </c>
      <c r="F9" s="474">
        <f t="shared" si="3"/>
        <v>0</v>
      </c>
      <c r="G9" s="474">
        <f t="shared" si="3"/>
        <v>0</v>
      </c>
      <c r="H9" s="474">
        <f t="shared" si="3"/>
        <v>0</v>
      </c>
      <c r="I9" s="474">
        <f t="shared" si="3"/>
        <v>0</v>
      </c>
      <c r="J9" s="474">
        <f t="shared" si="3"/>
        <v>0</v>
      </c>
      <c r="K9" s="475"/>
      <c r="L9" s="9"/>
    </row>
    <row r="10" spans="1:12" ht="42" hidden="1" customHeight="1" x14ac:dyDescent="0.6">
      <c r="A10" s="1073">
        <f>+[6]ระบบการควบคุมฯ!A130</f>
        <v>3.3</v>
      </c>
      <c r="B10" s="476" t="str">
        <f>+[6]ระบบการควบคุมฯ!B130</f>
        <v>กิจกรรมการยกระดับคุณภาพด้านวิทยาศาสตร์ศึกษาเพื่อความเป็นเลิศ</v>
      </c>
      <c r="C10" s="1074" t="str">
        <f>+[6]ระบบการควบคุมฯ!C130</f>
        <v>20004 66 00093 00000</v>
      </c>
      <c r="D10" s="477">
        <f>D11</f>
        <v>0</v>
      </c>
      <c r="E10" s="477">
        <f t="shared" si="3"/>
        <v>0</v>
      </c>
      <c r="F10" s="477">
        <f t="shared" si="3"/>
        <v>0</v>
      </c>
      <c r="G10" s="477">
        <f t="shared" si="3"/>
        <v>0</v>
      </c>
      <c r="H10" s="477">
        <f t="shared" si="3"/>
        <v>0</v>
      </c>
      <c r="I10" s="477">
        <f t="shared" si="3"/>
        <v>0</v>
      </c>
      <c r="J10" s="477">
        <f t="shared" si="3"/>
        <v>0</v>
      </c>
      <c r="K10" s="478"/>
      <c r="L10" s="9"/>
    </row>
    <row r="11" spans="1:12" ht="21" hidden="1" customHeight="1" x14ac:dyDescent="0.6">
      <c r="A11" s="1066"/>
      <c r="B11" s="1075" t="str">
        <f>+[6]ระบบการควบคุมฯ!B165</f>
        <v>งบลงทุน 6711310</v>
      </c>
      <c r="C11" s="1068" t="str">
        <f>+[6]ระบบการควบคุมฯ!C165</f>
        <v>20004 31006170 31100xx</v>
      </c>
      <c r="D11" s="1069">
        <f>D12+D19</f>
        <v>0</v>
      </c>
      <c r="E11" s="1069">
        <f>E12+E19</f>
        <v>0</v>
      </c>
      <c r="F11" s="1069">
        <f>F12+F19</f>
        <v>0</v>
      </c>
      <c r="G11" s="1069">
        <f>G12+G19</f>
        <v>0</v>
      </c>
      <c r="H11" s="1069">
        <f>H12</f>
        <v>0</v>
      </c>
      <c r="I11" s="1069">
        <f>I12</f>
        <v>0</v>
      </c>
      <c r="J11" s="1069">
        <f>J12</f>
        <v>0</v>
      </c>
      <c r="K11" s="1076"/>
      <c r="L11" s="9"/>
    </row>
    <row r="12" spans="1:12" ht="21" hidden="1" customHeight="1" x14ac:dyDescent="0.25">
      <c r="A12" s="1077">
        <f>+[6]ระบบการควบคุมฯ!A166</f>
        <v>0</v>
      </c>
      <c r="B12" s="480" t="str">
        <f>+[6]ระบบการควบคุมฯ!B166</f>
        <v>ครุภัณฑ์สำนักงาน 120601</v>
      </c>
      <c r="C12" s="481" t="str">
        <f>+[6]ระบบการควบคุมฯ!C166</f>
        <v>โอนเปลี่ยนแปลงครั้งที่ 1/66 บท.กลุ่มนโยบายและแผน  ที่ ศธ 04087/1957 ลว. 28 กย 66</v>
      </c>
      <c r="D12" s="479">
        <f>SUM(D14:D18)</f>
        <v>0</v>
      </c>
      <c r="E12" s="479">
        <f t="shared" ref="E12:J12" si="4">SUM(E14:E18)</f>
        <v>0</v>
      </c>
      <c r="F12" s="479">
        <f t="shared" si="4"/>
        <v>0</v>
      </c>
      <c r="G12" s="479">
        <f t="shared" si="4"/>
        <v>0</v>
      </c>
      <c r="H12" s="479">
        <f t="shared" si="4"/>
        <v>0</v>
      </c>
      <c r="I12" s="479">
        <f t="shared" si="4"/>
        <v>0</v>
      </c>
      <c r="J12" s="479">
        <f t="shared" si="4"/>
        <v>0</v>
      </c>
      <c r="K12" s="482"/>
      <c r="L12" s="9"/>
    </row>
    <row r="13" spans="1:12" ht="21" hidden="1" customHeight="1" x14ac:dyDescent="0.25">
      <c r="A13" s="1078" t="str">
        <f>+[6]ระบบการควบคุมฯ!A167</f>
        <v>3.6.2.1</v>
      </c>
      <c r="B13" s="484" t="str">
        <f>+[6]ระบบการควบคุมฯ!B167</f>
        <v xml:space="preserve">เครื่องปรับอากาศแบบตั้งพื้นหรือแขวน (ระบบ INVERTER) ขนาด 20,000 บีทียู       </v>
      </c>
      <c r="C13" s="485" t="str">
        <f>+[6]ระบบการควบคุมฯ!C167</f>
        <v>20004 31006100 3110010</v>
      </c>
      <c r="D13" s="483"/>
      <c r="E13" s="483"/>
      <c r="F13" s="483"/>
      <c r="G13" s="483"/>
      <c r="H13" s="483"/>
      <c r="I13" s="483"/>
      <c r="J13" s="486"/>
      <c r="K13" s="487"/>
      <c r="L13" s="9"/>
    </row>
    <row r="14" spans="1:12" ht="21" hidden="1" customHeight="1" x14ac:dyDescent="0.6">
      <c r="A14" s="1079" t="str">
        <f>+[6]ระบบการควบคุมฯ!A168</f>
        <v>1)</v>
      </c>
      <c r="B14" s="1080" t="str">
        <f>+[6]ระบบการควบคุมฯ!B168</f>
        <v>สพป.ปท.2</v>
      </c>
      <c r="C14" s="1081" t="str">
        <f>+[6]ระบบการควบคุมฯ!C168</f>
        <v>20004 31006100 3110010</v>
      </c>
      <c r="D14" s="1082">
        <f>+[6]ระบบการควบคุมฯ!F168</f>
        <v>0</v>
      </c>
      <c r="E14" s="1082">
        <f>+[6]ระบบการควบคุมฯ!G168+[6]ระบบการควบคุมฯ!H168</f>
        <v>0</v>
      </c>
      <c r="F14" s="1082">
        <f>+[6]ระบบการควบคุมฯ!I168+[6]ระบบการควบคุมฯ!J168</f>
        <v>0</v>
      </c>
      <c r="G14" s="1083">
        <f>+[6]ระบบการควบคุมฯ!K168+[6]ระบบการควบคุมฯ!L168</f>
        <v>0</v>
      </c>
      <c r="H14" s="1084"/>
      <c r="I14" s="1085" t="s">
        <v>174</v>
      </c>
      <c r="J14" s="1086">
        <f>D14-E14-F14-G14</f>
        <v>0</v>
      </c>
      <c r="K14" s="1085"/>
      <c r="L14" s="9"/>
    </row>
    <row r="15" spans="1:12" ht="42" hidden="1" customHeight="1" x14ac:dyDescent="0.25">
      <c r="A15" s="1078" t="str">
        <f>+[6]ระบบการควบคุมฯ!A169</f>
        <v>3.6.2.2</v>
      </c>
      <c r="B15" s="484" t="str">
        <f>+[6]ระบบการควบคุมฯ!B169</f>
        <v xml:space="preserve">เครื่องปรับอากาศแบบติดผนัง (ระบบ INVERTER) ขนาด 18,000 บีทียู       </v>
      </c>
      <c r="C15" s="485" t="str">
        <f>+[6]ระบบการควบคุมฯ!C169</f>
        <v>20005 31006100 3110011</v>
      </c>
      <c r="D15" s="483"/>
      <c r="E15" s="483"/>
      <c r="F15" s="483"/>
      <c r="G15" s="483"/>
      <c r="H15" s="483"/>
      <c r="I15" s="483"/>
      <c r="J15" s="486"/>
      <c r="K15" s="487"/>
      <c r="L15" s="9"/>
    </row>
    <row r="16" spans="1:12" ht="42" hidden="1" customHeight="1" x14ac:dyDescent="0.6">
      <c r="A16" s="1079" t="str">
        <f>+[6]ระบบการควบคุมฯ!A170</f>
        <v>2)</v>
      </c>
      <c r="B16" s="1080" t="str">
        <f>+[6]ระบบการควบคุมฯ!B170</f>
        <v>สพป.ปท.2</v>
      </c>
      <c r="C16" s="1081" t="str">
        <f>+[6]ระบบการควบคุมฯ!C170</f>
        <v>20005 31006100 3110011</v>
      </c>
      <c r="D16" s="1082">
        <f>+[6]ระบบการควบคุมฯ!F170</f>
        <v>0</v>
      </c>
      <c r="E16" s="1082">
        <f>+[6]ระบบการควบคุมฯ!G170+[6]ระบบการควบคุมฯ!H170</f>
        <v>0</v>
      </c>
      <c r="F16" s="1082">
        <f>+[6]ระบบการควบคุมฯ!I170+[6]ระบบการควบคุมฯ!J170</f>
        <v>0</v>
      </c>
      <c r="G16" s="1083">
        <f>+[6]ระบบการควบคุมฯ!K170+[6]ระบบการควบคุมฯ!L170</f>
        <v>0</v>
      </c>
      <c r="H16" s="1084"/>
      <c r="I16" s="1085" t="s">
        <v>175</v>
      </c>
      <c r="J16" s="1086">
        <f>D16-E16-F16-G16</f>
        <v>0</v>
      </c>
      <c r="K16" s="1085"/>
      <c r="L16" s="9"/>
    </row>
    <row r="17" spans="1:12" ht="42" hidden="1" customHeight="1" x14ac:dyDescent="0.25">
      <c r="A17" s="1078" t="str">
        <f>+[6]ระบบการควบคุมฯ!A171</f>
        <v>3.6.2.3</v>
      </c>
      <c r="B17" s="484" t="str">
        <f>+[6]ระบบการควบคุมฯ!B171</f>
        <v xml:space="preserve">โพเดียม </v>
      </c>
      <c r="C17" s="485" t="str">
        <f>+[6]ระบบการควบคุมฯ!C171</f>
        <v>20008 31006100 3110014</v>
      </c>
      <c r="D17" s="483"/>
      <c r="E17" s="483"/>
      <c r="F17" s="483"/>
      <c r="G17" s="483"/>
      <c r="H17" s="483"/>
      <c r="I17" s="483"/>
      <c r="J17" s="486"/>
      <c r="K17" s="487"/>
      <c r="L17" s="9"/>
    </row>
    <row r="18" spans="1:12" ht="21" hidden="1" customHeight="1" x14ac:dyDescent="0.6">
      <c r="A18" s="1079" t="str">
        <f>+[6]ระบบการควบคุมฯ!A172</f>
        <v>3)</v>
      </c>
      <c r="B18" s="1080" t="str">
        <f>+[6]ระบบการควบคุมฯ!B172</f>
        <v>สพป.ปท.2</v>
      </c>
      <c r="C18" s="1081" t="str">
        <f>+[6]ระบบการควบคุมฯ!C172</f>
        <v>20008 31006100 3110014</v>
      </c>
      <c r="D18" s="1082">
        <f>+[6]ระบบการควบคุมฯ!F172</f>
        <v>0</v>
      </c>
      <c r="E18" s="1082">
        <f>+[6]ระบบการควบคุมฯ!G172+[6]ระบบการควบคุมฯ!H172</f>
        <v>0</v>
      </c>
      <c r="F18" s="1082">
        <f>+[6]ระบบการควบคุมฯ!I172+[6]ระบบการควบคุมฯ!J172</f>
        <v>0</v>
      </c>
      <c r="G18" s="1083">
        <f>+[6]ระบบการควบคุมฯ!K172+[6]ระบบการควบคุมฯ!L172</f>
        <v>0</v>
      </c>
      <c r="H18" s="1084"/>
      <c r="I18" s="1085" t="s">
        <v>176</v>
      </c>
      <c r="J18" s="1086">
        <f>D18-E18-F18-G18</f>
        <v>0</v>
      </c>
      <c r="K18" s="1085"/>
      <c r="L18" s="9"/>
    </row>
    <row r="19" spans="1:12" ht="63" hidden="1" customHeight="1" x14ac:dyDescent="0.25">
      <c r="A19" s="1077">
        <f>+[6]ระบบการควบคุมฯ!A173</f>
        <v>0</v>
      </c>
      <c r="B19" s="480" t="str">
        <f>+[6]ระบบการควบคุมฯ!B173</f>
        <v>ครุภัณฑ์โฆษณาและเผยแพร่ 120601</v>
      </c>
      <c r="C19" s="481" t="str">
        <f>+[6]ระบบการควบคุมฯ!C173</f>
        <v>โอนเปลี่ยนแปลงครั้งที่ 1/66 บท.กลุ่มนโยบายและแผน  ที่ ศธ 04087/1957 ลว. 28 กย 66</v>
      </c>
      <c r="D19" s="479">
        <f>SUM(D21:D25)</f>
        <v>0</v>
      </c>
      <c r="E19" s="479">
        <f t="shared" ref="E19:J19" si="5">SUM(E21:E25)</f>
        <v>0</v>
      </c>
      <c r="F19" s="479">
        <f t="shared" si="5"/>
        <v>0</v>
      </c>
      <c r="G19" s="479">
        <f t="shared" si="5"/>
        <v>0</v>
      </c>
      <c r="H19" s="479">
        <f t="shared" si="5"/>
        <v>0</v>
      </c>
      <c r="I19" s="479">
        <f t="shared" si="5"/>
        <v>0</v>
      </c>
      <c r="J19" s="479">
        <f t="shared" si="5"/>
        <v>0</v>
      </c>
      <c r="K19" s="482"/>
      <c r="L19" s="9"/>
    </row>
    <row r="20" spans="1:12" ht="42" hidden="1" customHeight="1" x14ac:dyDescent="0.25">
      <c r="A20" s="1078" t="str">
        <f>+[6]ระบบการควบคุมฯ!A174</f>
        <v>3.6.2.4</v>
      </c>
      <c r="B20" s="484" t="str">
        <f>+[6]ระบบการควบคุมฯ!B174</f>
        <v xml:space="preserve">โทรทัศน์สีแอล อี ดี (LED TV) แบบ Smart TV ระดับความละเอียดจอภาพ 3840 x 2160 พิกเซล ขนาด 75 นิ้ว </v>
      </c>
      <c r="C20" s="485" t="str">
        <f>+[6]ระบบการควบคุมฯ!C174</f>
        <v>20007 31006100 3110012</v>
      </c>
      <c r="D20" s="483"/>
      <c r="E20" s="483"/>
      <c r="F20" s="483"/>
      <c r="G20" s="483"/>
      <c r="H20" s="483"/>
      <c r="I20" s="483"/>
      <c r="J20" s="486"/>
      <c r="K20" s="487"/>
      <c r="L20" s="9"/>
    </row>
    <row r="21" spans="1:12" ht="42" hidden="1" customHeight="1" x14ac:dyDescent="0.6">
      <c r="A21" s="1079" t="str">
        <f>+[6]ระบบการควบคุมฯ!A175</f>
        <v>1)</v>
      </c>
      <c r="B21" s="1080" t="str">
        <f>+[6]ระบบการควบคุมฯ!B175</f>
        <v>สพป.ปท.2</v>
      </c>
      <c r="C21" s="1081" t="str">
        <f>+C20</f>
        <v>20007 31006100 3110012</v>
      </c>
      <c r="D21" s="1082">
        <f>+[6]ระบบการควบคุมฯ!F175</f>
        <v>0</v>
      </c>
      <c r="E21" s="1082">
        <f>+[6]ระบบการควบคุมฯ!G175+[6]ระบบการควบคุมฯ!H175</f>
        <v>0</v>
      </c>
      <c r="F21" s="1082">
        <f>+[6]ระบบการควบคุมฯ!I175+[6]ระบบการควบคุมฯ!J175</f>
        <v>0</v>
      </c>
      <c r="G21" s="1083">
        <f>+[6]ระบบการควบคุมฯ!K175+[6]ระบบการควบคุมฯ!L175</f>
        <v>0</v>
      </c>
      <c r="H21" s="1084"/>
      <c r="I21" s="1085" t="s">
        <v>174</v>
      </c>
      <c r="J21" s="1086">
        <f>D21-E21-F21-G21</f>
        <v>0</v>
      </c>
      <c r="K21" s="1085"/>
      <c r="L21" s="9"/>
    </row>
    <row r="22" spans="1:12" ht="21" hidden="1" customHeight="1" x14ac:dyDescent="0.25">
      <c r="A22" s="1078" t="str">
        <f>+[6]ระบบการควบคุมฯ!A176</f>
        <v>3.6.2.5</v>
      </c>
      <c r="B22" s="484" t="str">
        <f>+[6]ระบบการควบคุมฯ!B176</f>
        <v xml:space="preserve">ไมโครโฟนไร้สาย </v>
      </c>
      <c r="C22" s="485" t="str">
        <f>+[6]ระบบการควบคุมฯ!C176</f>
        <v>20008 31006100 3110013</v>
      </c>
      <c r="D22" s="483"/>
      <c r="E22" s="483"/>
      <c r="F22" s="483"/>
      <c r="G22" s="483"/>
      <c r="H22" s="483"/>
      <c r="I22" s="483"/>
      <c r="J22" s="486"/>
      <c r="K22" s="487"/>
      <c r="L22" s="9"/>
    </row>
    <row r="23" spans="1:12" ht="21" hidden="1" customHeight="1" x14ac:dyDescent="0.6">
      <c r="A23" s="1079" t="str">
        <f>+[6]ระบบการควบคุมฯ!A177</f>
        <v>2)</v>
      </c>
      <c r="B23" s="1080" t="str">
        <f>+[6]ระบบการควบคุมฯ!B177</f>
        <v>สพป.ปท.2</v>
      </c>
      <c r="C23" s="1081" t="str">
        <f>+C22</f>
        <v>20008 31006100 3110013</v>
      </c>
      <c r="D23" s="1082">
        <f>+[6]ระบบการควบคุมฯ!F177</f>
        <v>0</v>
      </c>
      <c r="E23" s="1082">
        <f>+[6]ระบบการควบคุมฯ!G177+[6]ระบบการควบคุมฯ!H177</f>
        <v>0</v>
      </c>
      <c r="F23" s="1082">
        <f>+[6]ระบบการควบคุมฯ!I177+[6]ระบบการควบคุมฯ!J177</f>
        <v>0</v>
      </c>
      <c r="G23" s="1083">
        <f>+[6]ระบบการควบคุมฯ!K177+[6]ระบบการควบคุมฯ!L177</f>
        <v>0</v>
      </c>
      <c r="H23" s="1084"/>
      <c r="I23" s="1085" t="s">
        <v>175</v>
      </c>
      <c r="J23" s="1086">
        <f>D23-E23-F23-G23</f>
        <v>0</v>
      </c>
      <c r="K23" s="1085"/>
      <c r="L23" s="9"/>
    </row>
    <row r="24" spans="1:12" ht="42" hidden="1" customHeight="1" x14ac:dyDescent="0.25">
      <c r="A24" s="1078" t="str">
        <f>+[6]ระบบการควบคุมฯ!A178</f>
        <v>3.6.2.6</v>
      </c>
      <c r="B24" s="484" t="str">
        <f>+[6]ระบบการควบคุมฯ!B178</f>
        <v xml:space="preserve">เครื่องมัลติมีเดีย โปรเจคเตอร์ ระดับ XGA ขนาด 5000 ANSI Lumens  </v>
      </c>
      <c r="C24" s="485" t="str">
        <f>+[6]ระบบการควบคุมฯ!C178</f>
        <v>20009 31006100 3110015</v>
      </c>
      <c r="D24" s="483"/>
      <c r="E24" s="483"/>
      <c r="F24" s="483"/>
      <c r="G24" s="483"/>
      <c r="H24" s="483"/>
      <c r="I24" s="483"/>
      <c r="J24" s="486"/>
      <c r="K24" s="487"/>
      <c r="L24" s="9"/>
    </row>
    <row r="25" spans="1:12" ht="21" hidden="1" customHeight="1" x14ac:dyDescent="0.6">
      <c r="A25" s="1079" t="str">
        <f>+[6]ระบบการควบคุมฯ!A179</f>
        <v>3)</v>
      </c>
      <c r="B25" s="1080" t="str">
        <f>+[6]ระบบการควบคุมฯ!B179</f>
        <v>สพป.ปท.2</v>
      </c>
      <c r="C25" s="1081" t="str">
        <f>+C24</f>
        <v>20009 31006100 3110015</v>
      </c>
      <c r="D25" s="1082">
        <f>+[6]ระบบการควบคุมฯ!F179</f>
        <v>0</v>
      </c>
      <c r="E25" s="1082">
        <f>+[6]ระบบการควบคุมฯ!G179+[6]ระบบการควบคุมฯ!H179</f>
        <v>0</v>
      </c>
      <c r="F25" s="1082">
        <f>+[6]ระบบการควบคุมฯ!I179+[6]ระบบการควบคุมฯ!J179</f>
        <v>0</v>
      </c>
      <c r="G25" s="1083">
        <f>+[6]ระบบการควบคุมฯ!K179+[6]ระบบการควบคุมฯ!L179</f>
        <v>0</v>
      </c>
      <c r="H25" s="1084"/>
      <c r="I25" s="1085" t="s">
        <v>176</v>
      </c>
      <c r="J25" s="1086">
        <f>D25-E25-F25-G25</f>
        <v>0</v>
      </c>
      <c r="K25" s="1085"/>
      <c r="L25" s="9"/>
    </row>
    <row r="26" spans="1:12" ht="21" x14ac:dyDescent="0.6">
      <c r="A26" s="1087">
        <v>1</v>
      </c>
      <c r="B26" s="1088" t="str">
        <f>[6]ระบบการควบคุมฯ!B284</f>
        <v>โครงการโรงเรียนคุณภาพประจำตำบล</v>
      </c>
      <c r="C26" s="1089" t="str">
        <f>+[6]ระบบการควบคุมฯ!C284</f>
        <v>20004 3100B600</v>
      </c>
      <c r="D26" s="1090">
        <f>+D27+D59+D87</f>
        <v>6644600</v>
      </c>
      <c r="E26" s="1090">
        <f t="shared" ref="E26:J26" si="6">+E27+E59+E87</f>
        <v>4583000</v>
      </c>
      <c r="F26" s="1090">
        <f t="shared" si="6"/>
        <v>0</v>
      </c>
      <c r="G26" s="1090">
        <f t="shared" si="6"/>
        <v>1372150</v>
      </c>
      <c r="H26" s="1090">
        <f t="shared" si="6"/>
        <v>0</v>
      </c>
      <c r="I26" s="1090">
        <f t="shared" si="6"/>
        <v>0</v>
      </c>
      <c r="J26" s="1090">
        <f t="shared" si="6"/>
        <v>689450</v>
      </c>
      <c r="K26" s="1091"/>
      <c r="L26" s="9"/>
    </row>
    <row r="27" spans="1:12" ht="42" x14ac:dyDescent="0.25">
      <c r="A27" s="1092">
        <v>1.1000000000000001</v>
      </c>
      <c r="B27" s="488" t="str">
        <f>[6]ระบบการควบคุมฯ!B289</f>
        <v>กิจกรรมโรงเรียนคุณภาพประจำตำบล(1 ตำบล 1 โรงเรียนคุณภาพ)</v>
      </c>
      <c r="C27" s="489" t="str">
        <f>+[6]ระบบการควบคุมฯ!C289</f>
        <v>20004 67 00036 00000</v>
      </c>
      <c r="D27" s="490">
        <f>+D28</f>
        <v>736300</v>
      </c>
      <c r="E27" s="490">
        <f t="shared" ref="E27:J27" si="7">+E28</f>
        <v>234700</v>
      </c>
      <c r="F27" s="490">
        <f t="shared" si="7"/>
        <v>0</v>
      </c>
      <c r="G27" s="490">
        <f t="shared" si="7"/>
        <v>491150</v>
      </c>
      <c r="H27" s="490">
        <f t="shared" si="7"/>
        <v>0</v>
      </c>
      <c r="I27" s="490">
        <f t="shared" si="7"/>
        <v>0</v>
      </c>
      <c r="J27" s="490">
        <f t="shared" si="7"/>
        <v>10450</v>
      </c>
      <c r="K27" s="491"/>
      <c r="L27" s="9"/>
    </row>
    <row r="28" spans="1:12" ht="21" x14ac:dyDescent="0.6">
      <c r="A28" s="1066"/>
      <c r="B28" s="1067" t="str">
        <f>[6]ระบบการควบคุมฯ!B294</f>
        <v>งบลงทุน ค่าครุภัณฑ์   6711310</v>
      </c>
      <c r="C28" s="1068"/>
      <c r="D28" s="1069">
        <f>+D29+D34</f>
        <v>736300</v>
      </c>
      <c r="E28" s="1069">
        <f t="shared" ref="E28:J28" si="8">+E29+E34</f>
        <v>234700</v>
      </c>
      <c r="F28" s="1069">
        <f t="shared" si="8"/>
        <v>0</v>
      </c>
      <c r="G28" s="1069">
        <f t="shared" si="8"/>
        <v>491150</v>
      </c>
      <c r="H28" s="1069">
        <f t="shared" si="8"/>
        <v>0</v>
      </c>
      <c r="I28" s="1069">
        <f t="shared" si="8"/>
        <v>0</v>
      </c>
      <c r="J28" s="1069">
        <f t="shared" si="8"/>
        <v>10450</v>
      </c>
      <c r="K28" s="1071"/>
      <c r="L28" s="9"/>
    </row>
    <row r="29" spans="1:12" ht="56.25" hidden="1" customHeight="1" x14ac:dyDescent="0.6">
      <c r="A29" s="1093"/>
      <c r="B29" s="1094" t="str">
        <f>[6]ระบบการควบคุมฯ!B295</f>
        <v>ครุภัณฑ์โฆษณาและเผยแพร่ 120604</v>
      </c>
      <c r="C29" s="1095"/>
      <c r="D29" s="1096">
        <f>+D30+D32</f>
        <v>0</v>
      </c>
      <c r="E29" s="1096">
        <f t="shared" ref="E29:J29" si="9">+E30+E32</f>
        <v>0</v>
      </c>
      <c r="F29" s="1096">
        <f t="shared" si="9"/>
        <v>0</v>
      </c>
      <c r="G29" s="1096">
        <f t="shared" si="9"/>
        <v>0</v>
      </c>
      <c r="H29" s="1096">
        <f t="shared" si="9"/>
        <v>0</v>
      </c>
      <c r="I29" s="1096">
        <f t="shared" si="9"/>
        <v>0</v>
      </c>
      <c r="J29" s="1096">
        <f t="shared" si="9"/>
        <v>0</v>
      </c>
      <c r="K29" s="1097">
        <f>+[6]ระบบการควบคุมฯ!AE725</f>
        <v>0</v>
      </c>
      <c r="L29" s="9"/>
    </row>
    <row r="30" spans="1:12" ht="42" hidden="1" customHeight="1" x14ac:dyDescent="0.25">
      <c r="A30" s="1098" t="s">
        <v>31</v>
      </c>
      <c r="B30" s="492" t="str">
        <f>[6]ระบบการควบคุมฯ!B296</f>
        <v xml:space="preserve">เครื่องฉายภาพ3มิติ </v>
      </c>
      <c r="C30" s="493" t="str">
        <f>[6]ระบบการควบคุมฯ!C296</f>
        <v>ศธ 04002/ว5206 ลว.9/12/2021 โอนครั้งที่ 89</v>
      </c>
      <c r="D30" s="494">
        <f>SUM(D31)</f>
        <v>0</v>
      </c>
      <c r="E30" s="494">
        <f t="shared" ref="E30:J30" si="10">SUM(E31)</f>
        <v>0</v>
      </c>
      <c r="F30" s="494">
        <f t="shared" si="10"/>
        <v>0</v>
      </c>
      <c r="G30" s="494">
        <f t="shared" si="10"/>
        <v>0</v>
      </c>
      <c r="H30" s="494">
        <f t="shared" si="10"/>
        <v>0</v>
      </c>
      <c r="I30" s="494">
        <f t="shared" si="10"/>
        <v>0</v>
      </c>
      <c r="J30" s="494">
        <f t="shared" si="10"/>
        <v>0</v>
      </c>
      <c r="K30" s="495"/>
      <c r="L30" s="9"/>
    </row>
    <row r="31" spans="1:12" ht="42" hidden="1" customHeight="1" x14ac:dyDescent="0.6">
      <c r="A31" s="1099" t="s">
        <v>177</v>
      </c>
      <c r="B31" s="496" t="str">
        <f>[6]ระบบการควบคุมฯ!B297</f>
        <v>โรงเรียนธัญญสิทธิศิลป์ 30 เครื่อง</v>
      </c>
      <c r="C31" s="1100" t="str">
        <f>[6]ระบบการควบคุมฯ!C297</f>
        <v>20004 3100610 3110xxx</v>
      </c>
      <c r="D31" s="497">
        <f>[6]ระบบการควบคุมฯ!F297</f>
        <v>0</v>
      </c>
      <c r="E31" s="497">
        <f>[6]ระบบการควบคุมฯ!H297</f>
        <v>0</v>
      </c>
      <c r="F31" s="497">
        <f>[6]ระบบการควบคุมฯ!J297</f>
        <v>0</v>
      </c>
      <c r="G31" s="498">
        <f>[6]ระบบการควบคุมฯ!L297</f>
        <v>0</v>
      </c>
      <c r="H31" s="499"/>
      <c r="I31" s="500" t="s">
        <v>178</v>
      </c>
      <c r="J31" s="501">
        <f>D31-E31-F31-G31</f>
        <v>0</v>
      </c>
      <c r="K31" s="502"/>
      <c r="L31" s="9"/>
    </row>
    <row r="32" spans="1:12" ht="63" hidden="1" customHeight="1" x14ac:dyDescent="0.25">
      <c r="A32" s="1101" t="s">
        <v>32</v>
      </c>
      <c r="B32" s="503" t="str">
        <f>+[6]ระบบการควบคุมฯ!B298</f>
        <v>เครื่องมัลติมิเดียโปรเจคเตอร์ระดับXGAขนาด5000ANSILumens</v>
      </c>
      <c r="C32" s="504" t="str">
        <f>+[6]ระบบการควบคุมฯ!C298</f>
        <v>ศธ 04002/ว5206 ลว.9/12/2021 โอนครั้งที่ 89</v>
      </c>
      <c r="D32" s="505">
        <f>SUM(D33)</f>
        <v>0</v>
      </c>
      <c r="E32" s="505">
        <f t="shared" ref="E32:J32" si="11">SUM(E33)</f>
        <v>0</v>
      </c>
      <c r="F32" s="505">
        <f t="shared" si="11"/>
        <v>0</v>
      </c>
      <c r="G32" s="505">
        <f t="shared" si="11"/>
        <v>0</v>
      </c>
      <c r="H32" s="505">
        <f t="shared" si="11"/>
        <v>0</v>
      </c>
      <c r="I32" s="505">
        <f t="shared" si="11"/>
        <v>0</v>
      </c>
      <c r="J32" s="505">
        <f t="shared" si="11"/>
        <v>0</v>
      </c>
      <c r="K32" s="506"/>
      <c r="L32" s="9"/>
    </row>
    <row r="33" spans="1:12" ht="42" hidden="1" customHeight="1" x14ac:dyDescent="0.6">
      <c r="A33" s="1102" t="s">
        <v>179</v>
      </c>
      <c r="B33" s="1103" t="str">
        <f>+[6]ระบบการควบคุมฯ!B299</f>
        <v xml:space="preserve"> โรงเรียนชุมชนบึงบา</v>
      </c>
      <c r="C33" s="1104" t="str">
        <f>+[6]ระบบการควบคุมฯ!C299</f>
        <v>20004 3100610 3110xxx</v>
      </c>
      <c r="D33" s="1105">
        <f>+[6]ระบบการควบคุมฯ!F299</f>
        <v>0</v>
      </c>
      <c r="E33" s="1105">
        <f>+[6]ระบบการควบคุมฯ!G299+[6]ระบบการควบคุมฯ!H299</f>
        <v>0</v>
      </c>
      <c r="F33" s="1105">
        <f>+[6]ระบบการควบคุมฯ!J299</f>
        <v>0</v>
      </c>
      <c r="G33" s="1106">
        <f>+[6]ระบบการควบคุมฯ!L299</f>
        <v>0</v>
      </c>
      <c r="H33" s="1107"/>
      <c r="I33" s="1108"/>
      <c r="J33" s="1086">
        <f>D33-E33-F33-G33</f>
        <v>0</v>
      </c>
      <c r="K33" s="1109"/>
      <c r="L33" s="9"/>
    </row>
    <row r="34" spans="1:12" ht="21" x14ac:dyDescent="0.6">
      <c r="A34" s="1110" t="s">
        <v>39</v>
      </c>
      <c r="B34" s="1111" t="str">
        <f>+[6]ระบบการควบคุมฯ!B300</f>
        <v>ครุภัณฑ์การศึกษา 120611</v>
      </c>
      <c r="C34" s="1095"/>
      <c r="D34" s="1096">
        <f>+D35+D38+D47+D54+D57</f>
        <v>736300</v>
      </c>
      <c r="E34" s="1096">
        <f t="shared" ref="E34:J34" si="12">+E35+E38+E47+E54+E57</f>
        <v>234700</v>
      </c>
      <c r="F34" s="1096">
        <f t="shared" si="12"/>
        <v>0</v>
      </c>
      <c r="G34" s="1096">
        <f t="shared" si="12"/>
        <v>491150</v>
      </c>
      <c r="H34" s="1096">
        <f t="shared" si="12"/>
        <v>0</v>
      </c>
      <c r="I34" s="1096">
        <f t="shared" si="12"/>
        <v>0</v>
      </c>
      <c r="J34" s="1096">
        <f t="shared" si="12"/>
        <v>10450</v>
      </c>
      <c r="K34" s="1112"/>
      <c r="L34" s="9"/>
    </row>
    <row r="35" spans="1:12" ht="42" customHeight="1" x14ac:dyDescent="0.25">
      <c r="A35" s="1098" t="s">
        <v>180</v>
      </c>
      <c r="B35" s="1113" t="str">
        <f>+[6]ระบบการควบคุมฯ!B301</f>
        <v>เครื่องเล่นสนามระดับก่อนประถมศึกษาแบบ4</v>
      </c>
      <c r="C35" s="493" t="str">
        <f>+[6]ระบบการควบคุมฯ!C301</f>
        <v>ศธ04002/ว1802 ลว.8 พค 67 โอนครั้งที่ 7</v>
      </c>
      <c r="D35" s="494">
        <f t="shared" ref="D35:J35" si="13">SUM(D36)</f>
        <v>100000</v>
      </c>
      <c r="E35" s="494">
        <f t="shared" si="13"/>
        <v>0</v>
      </c>
      <c r="F35" s="494">
        <f t="shared" si="13"/>
        <v>0</v>
      </c>
      <c r="G35" s="494">
        <f t="shared" si="13"/>
        <v>99000</v>
      </c>
      <c r="H35" s="494">
        <f t="shared" si="13"/>
        <v>0</v>
      </c>
      <c r="I35" s="494">
        <f t="shared" si="13"/>
        <v>0</v>
      </c>
      <c r="J35" s="494">
        <f t="shared" si="13"/>
        <v>1000</v>
      </c>
      <c r="K35" s="495"/>
      <c r="L35" s="9"/>
    </row>
    <row r="36" spans="1:12" ht="42" customHeight="1" x14ac:dyDescent="0.25">
      <c r="A36" s="1114" t="str">
        <f>+[6]ระบบการควบคุมฯ!A303</f>
        <v>1)</v>
      </c>
      <c r="B36" s="1115" t="str">
        <f>+[6]ระบบการควบคุมฯ!B303</f>
        <v>โรงเรียนธัญญสิทธิศิลป์</v>
      </c>
      <c r="C36" s="1116" t="str">
        <f>+[6]ระบบการควบคุมฯ!C303</f>
        <v>200043100B6003111305</v>
      </c>
      <c r="D36" s="507">
        <f>+[6]ระบบการควบคุมฯ!AA303</f>
        <v>100000</v>
      </c>
      <c r="E36" s="507">
        <f>+[6]ระบบการควบคุมฯ!Q303+[6]ระบบการควบคุมฯ!R303</f>
        <v>0</v>
      </c>
      <c r="F36" s="507">
        <f>+[6]ระบบการควบคุมฯ!J303</f>
        <v>0</v>
      </c>
      <c r="G36" s="498">
        <f>+[6]ระบบการควบคุมฯ!U303+[6]ระบบการควบคุมฯ!V303</f>
        <v>99000</v>
      </c>
      <c r="H36" s="507"/>
      <c r="I36" s="1117"/>
      <c r="J36" s="1118">
        <f>D36-E36-F36-G36</f>
        <v>1000</v>
      </c>
      <c r="K36" s="1119"/>
      <c r="L36" s="9"/>
    </row>
    <row r="37" spans="1:12" ht="21" x14ac:dyDescent="0.25">
      <c r="A37" s="1120"/>
      <c r="B37" s="508" t="str">
        <f>+[6]ยุธศาสตร์เรียนดีปร3100116003211!E52</f>
        <v>ผูกพัน ครบ 20 กค 67</v>
      </c>
      <c r="C37" s="509"/>
      <c r="D37" s="510"/>
      <c r="E37" s="510"/>
      <c r="F37" s="510"/>
      <c r="G37" s="511"/>
      <c r="H37" s="510"/>
      <c r="I37" s="512"/>
      <c r="J37" s="513"/>
      <c r="K37" s="514"/>
      <c r="L37" s="9"/>
    </row>
    <row r="38" spans="1:12" ht="60.6" customHeight="1" x14ac:dyDescent="0.25">
      <c r="A38" s="1098" t="s">
        <v>181</v>
      </c>
      <c r="B38" s="515" t="str">
        <f>+[6]ระบบการควบคุมฯ!B305</f>
        <v>เครื่องเล่นสนามระดับก่อนประถมศึกษาแบบ2</v>
      </c>
      <c r="C38" s="516" t="str">
        <f>+[6]ระบบการควบคุมฯ!C305</f>
        <v>ศธ04002/ว1802 ลว.8 พค 67 โอนครั้งที่ 7</v>
      </c>
      <c r="D38" s="517">
        <f>SUM(D39:D46)</f>
        <v>314900</v>
      </c>
      <c r="E38" s="517">
        <f t="shared" ref="E38:J38" si="14">SUM(E39:E46)</f>
        <v>154900</v>
      </c>
      <c r="F38" s="517">
        <f t="shared" si="14"/>
        <v>0</v>
      </c>
      <c r="G38" s="517">
        <f t="shared" si="14"/>
        <v>159000</v>
      </c>
      <c r="H38" s="517">
        <f t="shared" si="14"/>
        <v>0</v>
      </c>
      <c r="I38" s="517">
        <f t="shared" si="14"/>
        <v>0</v>
      </c>
      <c r="J38" s="517">
        <f t="shared" si="14"/>
        <v>1000</v>
      </c>
      <c r="K38" s="506"/>
      <c r="L38" s="9"/>
    </row>
    <row r="39" spans="1:12" ht="21" x14ac:dyDescent="0.25">
      <c r="A39" s="1121" t="str">
        <f>+[6]ระบบการควบคุมฯ!A307</f>
        <v>1)</v>
      </c>
      <c r="B39" s="518" t="str">
        <f>+[6]ระบบการควบคุมฯ!B307</f>
        <v>โรงเรียนวัดขุมแก้ว</v>
      </c>
      <c r="C39" s="519" t="str">
        <f>+[6]ระบบการควบคุมฯ!C307</f>
        <v>200043100B6003111306</v>
      </c>
      <c r="D39" s="520">
        <f>+[6]ระบบการควบคุมฯ!AA307</f>
        <v>80000</v>
      </c>
      <c r="E39" s="507">
        <f>+[6]ระบบการควบคุมฯ!Q307+[6]ระบบการควบคุมฯ!R307</f>
        <v>0</v>
      </c>
      <c r="F39" s="520">
        <f>+[6]ระบบการควบคุมฯ!J307</f>
        <v>0</v>
      </c>
      <c r="G39" s="498">
        <f>+[6]ระบบการควบคุมฯ!U307+[6]ระบบการควบคุมฯ!V307</f>
        <v>79500</v>
      </c>
      <c r="H39" s="521"/>
      <c r="I39" s="518"/>
      <c r="J39" s="522">
        <f t="shared" ref="J39:J46" si="15">D39-E39-F39-G39</f>
        <v>500</v>
      </c>
      <c r="K39" s="523"/>
      <c r="L39" s="9"/>
    </row>
    <row r="40" spans="1:12" ht="54" customHeight="1" x14ac:dyDescent="0.6">
      <c r="A40" s="1122"/>
      <c r="B40" s="518" t="str">
        <f>+[6]ระบบการควบคุมฯ!B308</f>
        <v>ผูกพัน ครบ 26 กค 67</v>
      </c>
      <c r="C40" s="519"/>
      <c r="D40" s="1123">
        <f>+[6]ระบบการควบคุมฯ!AA306</f>
        <v>0</v>
      </c>
      <c r="E40" s="1123">
        <f>+[6]ระบบการควบคุมฯ!H306</f>
        <v>0</v>
      </c>
      <c r="F40" s="1123">
        <f>+[6]ระบบการควบคุมฯ!J306</f>
        <v>0</v>
      </c>
      <c r="G40" s="1124">
        <f>+[6]ระบบการควบคุมฯ!L306</f>
        <v>0</v>
      </c>
      <c r="H40" s="1125"/>
      <c r="I40" s="1126"/>
      <c r="J40" s="1127">
        <f t="shared" si="15"/>
        <v>0</v>
      </c>
      <c r="K40" s="1128"/>
      <c r="L40" s="9"/>
    </row>
    <row r="41" spans="1:12" ht="21" x14ac:dyDescent="0.25">
      <c r="A41" s="1121" t="str">
        <f>+[6]ระบบการควบคุมฯ!A309</f>
        <v>2)</v>
      </c>
      <c r="B41" s="518" t="str">
        <f>+[6]ระบบการควบคุมฯ!B309</f>
        <v>โรงเรียนวัดสุวรรณ</v>
      </c>
      <c r="C41" s="519" t="str">
        <f>+[6]ระบบการควบคุมฯ!C309</f>
        <v>200043100B6003111309</v>
      </c>
      <c r="D41" s="520">
        <f>+[6]ระบบการควบคุมฯ!AA309</f>
        <v>80000</v>
      </c>
      <c r="E41" s="507">
        <f>+[6]ระบบการควบคุมฯ!Q309+[6]ระบบการควบคุมฯ!R309</f>
        <v>0</v>
      </c>
      <c r="F41" s="520">
        <f>+[6]ระบบการควบคุมฯ!J309</f>
        <v>0</v>
      </c>
      <c r="G41" s="498">
        <f>+[6]ระบบการควบคุมฯ!U309+[6]ระบบการควบคุมฯ!V309</f>
        <v>79500</v>
      </c>
      <c r="H41" s="521"/>
      <c r="I41" s="518"/>
      <c r="J41" s="522">
        <f t="shared" si="15"/>
        <v>500</v>
      </c>
      <c r="K41" s="523"/>
      <c r="L41" s="9"/>
    </row>
    <row r="42" spans="1:12" ht="42" customHeight="1" x14ac:dyDescent="0.6">
      <c r="A42" s="1122"/>
      <c r="B42" s="518" t="str">
        <f>+[6]ระบบการควบคุมฯ!B310</f>
        <v>ผูกพัน ครบ 16 กค 67</v>
      </c>
      <c r="C42" s="519"/>
      <c r="D42" s="1123">
        <f>+[6]ระบบการควบคุมฯ!AA308</f>
        <v>0</v>
      </c>
      <c r="E42" s="1123">
        <f>+[6]ระบบการควบคุมฯ!H308</f>
        <v>0</v>
      </c>
      <c r="F42" s="1123">
        <f>+[6]ระบบการควบคุมฯ!J308</f>
        <v>0</v>
      </c>
      <c r="G42" s="1124">
        <f>+[6]ระบบการควบคุมฯ!L308</f>
        <v>0</v>
      </c>
      <c r="H42" s="1125"/>
      <c r="I42" s="1126"/>
      <c r="J42" s="1127">
        <f t="shared" si="15"/>
        <v>0</v>
      </c>
      <c r="K42" s="1128"/>
      <c r="L42" s="9"/>
    </row>
    <row r="43" spans="1:12" ht="21" x14ac:dyDescent="0.25">
      <c r="A43" s="1121" t="str">
        <f>+[6]ระบบการควบคุมฯ!A311</f>
        <v>3)</v>
      </c>
      <c r="B43" s="518" t="str">
        <f>+[6]ระบบการควบคุมฯ!B311</f>
        <v>โรงเรียนชุมชนประชานิกรอํานวยเวทย์</v>
      </c>
      <c r="C43" s="519" t="str">
        <f>+[6]ระบบการควบคุมฯ!C311</f>
        <v>200043100B6003111310</v>
      </c>
      <c r="D43" s="520">
        <f>+[6]ระบบการควบคุมฯ!AA311</f>
        <v>77000</v>
      </c>
      <c r="E43" s="507">
        <f>+[6]ระบบการควบคุมฯ!Q311+[6]ระบบการควบคุมฯ!R311</f>
        <v>77000</v>
      </c>
      <c r="F43" s="520">
        <f>+[6]ระบบการควบคุมฯ!J311</f>
        <v>0</v>
      </c>
      <c r="G43" s="498">
        <f>+[6]ระบบการควบคุมฯ!U311+[6]ระบบการควบคุมฯ!V311</f>
        <v>0</v>
      </c>
      <c r="H43" s="521"/>
      <c r="I43" s="518"/>
      <c r="J43" s="522">
        <f t="shared" si="15"/>
        <v>0</v>
      </c>
      <c r="K43" s="523"/>
      <c r="L43" s="9"/>
    </row>
    <row r="44" spans="1:12" s="9" customFormat="1" ht="48" customHeight="1" x14ac:dyDescent="0.6">
      <c r="A44" s="1122"/>
      <c r="B44" s="518" t="str">
        <f>+[6]ระบบการควบคุมฯ!B312</f>
        <v>ผูกพัน ครบ 28 มิย 67</v>
      </c>
      <c r="C44" s="519"/>
      <c r="D44" s="1123">
        <f>+[6]ระบบการควบคุมฯ!AA310</f>
        <v>0</v>
      </c>
      <c r="E44" s="1123">
        <f>+[6]ระบบการควบคุมฯ!H310</f>
        <v>0</v>
      </c>
      <c r="F44" s="1123">
        <f>+[6]ระบบการควบคุมฯ!J310</f>
        <v>0</v>
      </c>
      <c r="G44" s="1124">
        <f>+[6]ระบบการควบคุมฯ!L310</f>
        <v>0</v>
      </c>
      <c r="H44" s="1125"/>
      <c r="I44" s="1126"/>
      <c r="J44" s="1127">
        <f t="shared" si="15"/>
        <v>0</v>
      </c>
      <c r="K44" s="1128"/>
    </row>
    <row r="45" spans="1:12" ht="22.2" customHeight="1" x14ac:dyDescent="0.25">
      <c r="A45" s="1121" t="str">
        <f>+[6]ระบบการควบคุมฯ!A313</f>
        <v>4)</v>
      </c>
      <c r="B45" s="518" t="str">
        <f>+[6]ระบบการควบคุมฯ!B313</f>
        <v>โรงเรียนวัดจุฬาจินดาราม</v>
      </c>
      <c r="C45" s="519" t="str">
        <f>+[6]ระบบการควบคุมฯ!C313</f>
        <v>200043100B6003111313</v>
      </c>
      <c r="D45" s="520">
        <f>+[6]ระบบการควบคุมฯ!AA313</f>
        <v>77900</v>
      </c>
      <c r="E45" s="507">
        <f>+[6]ระบบการควบคุมฯ!Q313+[6]ระบบการควบคุมฯ!R313</f>
        <v>77900</v>
      </c>
      <c r="F45" s="520">
        <f>+[6]ระบบการควบคุมฯ!J313</f>
        <v>0</v>
      </c>
      <c r="G45" s="498">
        <f>+[6]ระบบการควบคุมฯ!U313+[6]ระบบการควบคุมฯ!V313</f>
        <v>0</v>
      </c>
      <c r="H45" s="521"/>
      <c r="I45" s="518"/>
      <c r="J45" s="522">
        <f t="shared" si="15"/>
        <v>0</v>
      </c>
      <c r="K45" s="523"/>
      <c r="L45" s="9"/>
    </row>
    <row r="46" spans="1:12" ht="26.4" customHeight="1" x14ac:dyDescent="0.6">
      <c r="A46" s="1122"/>
      <c r="B46" s="518" t="str">
        <f>+[6]ระบบการควบคุมฯ!B314</f>
        <v>ผูกพัน ครบ 16 กค 67</v>
      </c>
      <c r="C46" s="519"/>
      <c r="D46" s="1123">
        <f>+[6]ระบบการควบคุมฯ!AA312</f>
        <v>0</v>
      </c>
      <c r="E46" s="1123">
        <f>+[6]ระบบการควบคุมฯ!H312</f>
        <v>0</v>
      </c>
      <c r="F46" s="1123">
        <f>+[6]ระบบการควบคุมฯ!J312</f>
        <v>0</v>
      </c>
      <c r="G46" s="1124">
        <f>+[6]ระบบการควบคุมฯ!L312</f>
        <v>0</v>
      </c>
      <c r="H46" s="1125"/>
      <c r="I46" s="1126"/>
      <c r="J46" s="1127">
        <f t="shared" si="15"/>
        <v>0</v>
      </c>
      <c r="K46" s="1128"/>
      <c r="L46" s="9"/>
    </row>
    <row r="47" spans="1:12" ht="63" customHeight="1" x14ac:dyDescent="0.25">
      <c r="A47" s="1101" t="s">
        <v>182</v>
      </c>
      <c r="B47" s="524" t="str">
        <f>+[6]ระบบการควบคุมฯ!B315</f>
        <v>โต๊ะเก้าอี้นักเรียนระดับก่อนประถมศึกษา ชุดละ 1,400 บาท</v>
      </c>
      <c r="C47" s="525" t="str">
        <f>+[6]ระบบการควบคุมฯ!C315</f>
        <v>ศธ04002/ว1802 ลว.8 พค 67 โอนครั้งที่ 7</v>
      </c>
      <c r="D47" s="526">
        <f>SUM(D48:D53)</f>
        <v>246400</v>
      </c>
      <c r="E47" s="526">
        <f t="shared" ref="E47:J47" si="16">SUM(E48:E53)</f>
        <v>79800</v>
      </c>
      <c r="F47" s="526">
        <f t="shared" si="16"/>
        <v>0</v>
      </c>
      <c r="G47" s="526">
        <f t="shared" si="16"/>
        <v>160650</v>
      </c>
      <c r="H47" s="526">
        <f t="shared" si="16"/>
        <v>0</v>
      </c>
      <c r="I47" s="526">
        <f t="shared" si="16"/>
        <v>0</v>
      </c>
      <c r="J47" s="526">
        <f t="shared" si="16"/>
        <v>5950</v>
      </c>
      <c r="K47" s="505">
        <f>SUM(G48)</f>
        <v>141750</v>
      </c>
      <c r="L47" s="9"/>
    </row>
    <row r="48" spans="1:12" ht="21" x14ac:dyDescent="0.6">
      <c r="A48" s="1129" t="str">
        <f>+[6]ระบบการควบคุมฯ!A317</f>
        <v>1)</v>
      </c>
      <c r="B48" s="527" t="str">
        <f>+[6]ระบบการควบคุมฯ!B317</f>
        <v>โรงเรียนวัดอัยยิการาม</v>
      </c>
      <c r="C48" s="528" t="str">
        <f>+[6]ระบบการควบคุมฯ!C317</f>
        <v>200043100B6003111308</v>
      </c>
      <c r="D48" s="529">
        <f>+[6]ระบบการควบคุมฯ!AA317</f>
        <v>147000</v>
      </c>
      <c r="E48" s="530">
        <f>+[6]ระบบการควบคุมฯ!Q317+[6]ระบบการควบคุมฯ!R317</f>
        <v>0</v>
      </c>
      <c r="F48" s="529">
        <f>+[6]ระบบการควบคุมฯ!J317</f>
        <v>0</v>
      </c>
      <c r="G48" s="498">
        <f>+[6]ระบบการควบคุมฯ!U317+[6]ระบบการควบคุมฯ!V317</f>
        <v>141750</v>
      </c>
      <c r="H48" s="531"/>
      <c r="I48" s="518"/>
      <c r="J48" s="522">
        <f t="shared" ref="J48:J53" si="17">D48-E48-F48-G48</f>
        <v>5250</v>
      </c>
      <c r="K48" s="1130"/>
      <c r="L48" s="9"/>
    </row>
    <row r="49" spans="1:12" s="9" customFormat="1" ht="57.6" customHeight="1" x14ac:dyDescent="0.6">
      <c r="A49" s="1099"/>
      <c r="B49" s="532" t="str">
        <f>+[6]ระบบการควบคุมฯ!B318</f>
        <v>ผูกพัน ครบ 19 มิย 67</v>
      </c>
      <c r="C49" s="533">
        <f>+[6]ระบบการควบคุมฯ!C318</f>
        <v>4100385714</v>
      </c>
      <c r="D49" s="520">
        <f>+[6]ระบบการควบคุมฯ!AA318</f>
        <v>0</v>
      </c>
      <c r="E49" s="507">
        <f>+[6]ระบบการควบคุมฯ!Q318+[6]ระบบการควบคุมฯ!R318</f>
        <v>0</v>
      </c>
      <c r="F49" s="529">
        <f>+[6]ระบบการควบคุมฯ!J318</f>
        <v>0</v>
      </c>
      <c r="G49" s="498">
        <f>+[6]ระบบการควบคุมฯ!U318+[6]ระบบการควบคุมฯ!V318</f>
        <v>0</v>
      </c>
      <c r="H49" s="531"/>
      <c r="I49" s="518"/>
      <c r="J49" s="522">
        <f t="shared" si="17"/>
        <v>0</v>
      </c>
      <c r="K49" s="1130"/>
    </row>
    <row r="50" spans="1:12" ht="21" x14ac:dyDescent="0.6">
      <c r="A50" s="1099" t="str">
        <f>+[6]ระบบการควบคุมฯ!A319</f>
        <v>2)</v>
      </c>
      <c r="B50" s="532" t="str">
        <f>+[6]ระบบการควบคุมฯ!B319</f>
        <v>โรงเรียนชุมชนประชานิกรอํานวยเวทย์</v>
      </c>
      <c r="C50" s="533" t="str">
        <f>+[6]ระบบการควบคุมฯ!C319</f>
        <v>200043100B6003111311</v>
      </c>
      <c r="D50" s="520">
        <f>+[6]ระบบการควบคุมฯ!AA319</f>
        <v>79800</v>
      </c>
      <c r="E50" s="507">
        <f>+[6]ระบบการควบคุมฯ!Q319+[6]ระบบการควบคุมฯ!R319</f>
        <v>79800</v>
      </c>
      <c r="F50" s="529">
        <f>+[6]ระบบการควบคุมฯ!J319</f>
        <v>0</v>
      </c>
      <c r="G50" s="498">
        <f>+[6]ระบบการควบคุมฯ!U319+[6]ระบบการควบคุมฯ!V319</f>
        <v>0</v>
      </c>
      <c r="H50" s="531"/>
      <c r="I50" s="518"/>
      <c r="J50" s="522">
        <f t="shared" si="17"/>
        <v>0</v>
      </c>
      <c r="K50" s="1130"/>
      <c r="L50" s="9"/>
    </row>
    <row r="51" spans="1:12" ht="21" x14ac:dyDescent="0.6">
      <c r="A51" s="1099"/>
      <c r="B51" s="532" t="str">
        <f>+[6]ระบบการควบคุมฯ!B320</f>
        <v>ผูกพัน ครบ 28 มิย 67</v>
      </c>
      <c r="C51" s="533">
        <f>+[6]ระบบการควบคุมฯ!C320</f>
        <v>4100398158</v>
      </c>
      <c r="D51" s="520">
        <f>+[6]ระบบการควบคุมฯ!AA320</f>
        <v>0</v>
      </c>
      <c r="E51" s="507">
        <f>+[6]ระบบการควบคุมฯ!Q320+[6]ระบบการควบคุมฯ!R320</f>
        <v>0</v>
      </c>
      <c r="F51" s="529">
        <f>+[6]ระบบการควบคุมฯ!J320</f>
        <v>0</v>
      </c>
      <c r="G51" s="498">
        <f>+[6]ระบบการควบคุมฯ!U320+[6]ระบบการควบคุมฯ!V320</f>
        <v>0</v>
      </c>
      <c r="H51" s="531"/>
      <c r="I51" s="518"/>
      <c r="J51" s="522">
        <f t="shared" si="17"/>
        <v>0</v>
      </c>
      <c r="K51" s="1130"/>
      <c r="L51" s="9"/>
    </row>
    <row r="52" spans="1:12" s="9" customFormat="1" ht="21" x14ac:dyDescent="0.6">
      <c r="A52" s="1099" t="str">
        <f>+[6]ระบบการควบคุมฯ!A321</f>
        <v>3)</v>
      </c>
      <c r="B52" s="532" t="str">
        <f>+[6]ระบบการควบคุมฯ!B321</f>
        <v>โรงเรียนนิกรราษฎร์บํารุงวิทย์</v>
      </c>
      <c r="C52" s="533" t="str">
        <f>+[6]ระบบการควบคุมฯ!C321</f>
        <v>200043100B6003111312</v>
      </c>
      <c r="D52" s="520">
        <f>+[6]ระบบการควบคุมฯ!AA321</f>
        <v>19600</v>
      </c>
      <c r="E52" s="507">
        <f>+[6]ระบบการควบคุมฯ!Q321+[6]ระบบการควบคุมฯ!R321</f>
        <v>0</v>
      </c>
      <c r="F52" s="529">
        <f>+[6]ระบบการควบคุมฯ!J321</f>
        <v>0</v>
      </c>
      <c r="G52" s="498">
        <f>+[6]ระบบการควบคุมฯ!U321+[6]ระบบการควบคุมฯ!V321</f>
        <v>18900</v>
      </c>
      <c r="H52" s="531"/>
      <c r="I52" s="518"/>
      <c r="J52" s="522">
        <f t="shared" si="17"/>
        <v>700</v>
      </c>
      <c r="K52" s="1130"/>
    </row>
    <row r="53" spans="1:12" ht="21" x14ac:dyDescent="0.6">
      <c r="A53" s="1099"/>
      <c r="B53" s="532" t="str">
        <f>+[6]ระบบการควบคุมฯ!B322</f>
        <v>ผูกพัน ครบ 28 มิย 67</v>
      </c>
      <c r="C53" s="533">
        <f>+[6]ระบบการควบคุมฯ!C322</f>
        <v>4100397984</v>
      </c>
      <c r="D53" s="520">
        <f>+[6]ระบบการควบคุมฯ!AA322</f>
        <v>0</v>
      </c>
      <c r="E53" s="507">
        <f>+[6]ระบบการควบคุมฯ!Q322+[6]ระบบการควบคุมฯ!R322</f>
        <v>0</v>
      </c>
      <c r="F53" s="529">
        <f>+[6]ระบบการควบคุมฯ!J322</f>
        <v>0</v>
      </c>
      <c r="G53" s="498">
        <f>+[6]ระบบการควบคุมฯ!U322+[6]ระบบการควบคุมฯ!V322</f>
        <v>0</v>
      </c>
      <c r="H53" s="531"/>
      <c r="I53" s="518"/>
      <c r="J53" s="522">
        <f t="shared" si="17"/>
        <v>0</v>
      </c>
      <c r="K53" s="1130"/>
      <c r="L53" s="9"/>
    </row>
    <row r="54" spans="1:12" ht="63" customHeight="1" x14ac:dyDescent="0.25">
      <c r="A54" s="1101" t="s">
        <v>183</v>
      </c>
      <c r="B54" s="524" t="str">
        <f>+[6]ระบบการควบคุมฯ!B323</f>
        <v xml:space="preserve">โต๊ะเก้าอี้นักเรียนระดับประถมศึกษา ชุดละ 1,500 บาท </v>
      </c>
      <c r="C54" s="525" t="str">
        <f>+[6]ระบบการควบคุมฯ!C323</f>
        <v>ศธ04002/ว1802 ลว.8 พค 67 โอนครั้งที่ 7</v>
      </c>
      <c r="D54" s="526">
        <f>SUM(D55)</f>
        <v>75000</v>
      </c>
      <c r="E54" s="534">
        <f t="shared" ref="E54:J54" si="18">SUM(E55)</f>
        <v>0</v>
      </c>
      <c r="F54" s="534">
        <f t="shared" si="18"/>
        <v>0</v>
      </c>
      <c r="G54" s="534">
        <f t="shared" si="18"/>
        <v>72500</v>
      </c>
      <c r="H54" s="526">
        <f t="shared" si="18"/>
        <v>0</v>
      </c>
      <c r="I54" s="526">
        <f t="shared" si="18"/>
        <v>0</v>
      </c>
      <c r="J54" s="526">
        <f t="shared" si="18"/>
        <v>2500</v>
      </c>
      <c r="K54" s="505"/>
      <c r="L54" s="9"/>
    </row>
    <row r="55" spans="1:12" ht="50.4" customHeight="1" x14ac:dyDescent="0.25">
      <c r="A55" s="1129" t="str">
        <f>+[6]ระบบการควบคุมฯ!A325</f>
        <v>1)</v>
      </c>
      <c r="B55" s="527" t="str">
        <f>+[6]ระบบการควบคุมฯ!B325</f>
        <v>โรงเรียนวัดขุมแก้ว</v>
      </c>
      <c r="C55" s="528" t="str">
        <f>+[6]ระบบการควบคุมฯ!C325</f>
        <v>200043100B6003111307</v>
      </c>
      <c r="D55" s="520">
        <f>+[6]ระบบการควบคุมฯ!AA325</f>
        <v>75000</v>
      </c>
      <c r="E55" s="507">
        <f>+[6]ระบบการควบคุมฯ!Q325+[6]ระบบการควบคุมฯ!R325</f>
        <v>0</v>
      </c>
      <c r="F55" s="529">
        <f>+[6]ระบบการควบคุมฯ!J325</f>
        <v>0</v>
      </c>
      <c r="G55" s="498">
        <f>+[6]ระบบการควบคุมฯ!U325+[6]ระบบการควบคุมฯ!V325</f>
        <v>72500</v>
      </c>
      <c r="H55" s="535"/>
      <c r="I55" s="527"/>
      <c r="J55" s="536">
        <f>D55-E55-F55-G55</f>
        <v>2500</v>
      </c>
      <c r="K55" s="537"/>
      <c r="L55" s="9"/>
    </row>
    <row r="56" spans="1:12" ht="21" x14ac:dyDescent="0.25">
      <c r="A56" s="1129"/>
      <c r="B56" s="527" t="str">
        <f>+[6]ระบบการควบคุมฯ!B326</f>
        <v>ผูกพัน ครบ 26 มิย 67</v>
      </c>
      <c r="C56" s="528"/>
      <c r="D56" s="529"/>
      <c r="E56" s="529"/>
      <c r="F56" s="529"/>
      <c r="G56" s="538"/>
      <c r="H56" s="535"/>
      <c r="I56" s="527"/>
      <c r="J56" s="536"/>
      <c r="K56" s="537"/>
      <c r="L56" s="9"/>
    </row>
    <row r="57" spans="1:12" ht="45" customHeight="1" x14ac:dyDescent="0.25">
      <c r="A57" s="1101" t="s">
        <v>184</v>
      </c>
      <c r="B57" s="539" t="str">
        <f>+[6]ระบบการควบคุมฯ!B327</f>
        <v xml:space="preserve">ครุภัณฑ์พัฒนาทักษะ ระดับก่อนประถมศึกษา แบบ 3 </v>
      </c>
      <c r="C57" s="540" t="str">
        <f>+[6]ระบบการควบคุมฯ!C327</f>
        <v>200043100B6003111311</v>
      </c>
      <c r="D57" s="541">
        <f>+[6]ระบบการควบคุมฯ!F327</f>
        <v>0</v>
      </c>
      <c r="E57" s="541">
        <f>+[6]ระบบการควบคุมฯ!H327</f>
        <v>0</v>
      </c>
      <c r="F57" s="541">
        <f>+[6]ระบบการควบคุมฯ!J327</f>
        <v>0</v>
      </c>
      <c r="G57" s="542">
        <f>+[6]ระบบการควบคุมฯ!L327</f>
        <v>0</v>
      </c>
      <c r="H57" s="534"/>
      <c r="I57" s="524"/>
      <c r="J57" s="543">
        <f>D57-E57-F57-G57</f>
        <v>0</v>
      </c>
      <c r="K57" s="506"/>
      <c r="L57" s="9"/>
    </row>
    <row r="58" spans="1:12" ht="63" customHeight="1" x14ac:dyDescent="0.25">
      <c r="A58" s="1131" t="str">
        <f>+[6]ระบบการควบคุมฯ!A328</f>
        <v>1)</v>
      </c>
      <c r="B58" s="544" t="str">
        <f>+[6]ระบบการควบคุมฯ!B328</f>
        <v xml:space="preserve">โรงเรียนวัดคลองชัน </v>
      </c>
      <c r="C58" s="545" t="str">
        <f>+[6]ระบบการควบคุมฯ!C328</f>
        <v>20004310116003110798</v>
      </c>
      <c r="D58" s="546">
        <f>+[6]ระบบการควบคุมฯ!F328</f>
        <v>0</v>
      </c>
      <c r="E58" s="546">
        <f>+[6]ระบบการควบคุมฯ!H328</f>
        <v>0</v>
      </c>
      <c r="F58" s="546">
        <f>+[6]ระบบการควบคุมฯ!J328</f>
        <v>0</v>
      </c>
      <c r="G58" s="547">
        <f>+[6]ระบบการควบคุมฯ!L328</f>
        <v>0</v>
      </c>
      <c r="H58" s="548"/>
      <c r="I58" s="549"/>
      <c r="J58" s="550">
        <f>D58-E58-F58-G58</f>
        <v>0</v>
      </c>
      <c r="K58" s="537"/>
      <c r="L58" s="9"/>
    </row>
    <row r="59" spans="1:12" ht="46.2" customHeight="1" x14ac:dyDescent="0.6">
      <c r="A59" s="1073">
        <v>1.2</v>
      </c>
      <c r="B59" s="551" t="str">
        <f>+[6]ระบบการควบคุมฯ!B330</f>
        <v>กิจกรรมการก่อสร้าง ปรับปรุง ซ่อมแซมอาคารเรียนและสิ่งก่อสร้างประกอบสำหรับโรงเรียนคุณภาพประจำตำบล</v>
      </c>
      <c r="C59" s="1132" t="str">
        <f>+[6]ระบบการควบคุมฯ!C330</f>
        <v>20004 66000 7700000</v>
      </c>
      <c r="D59" s="477">
        <f>+D60</f>
        <v>5548300</v>
      </c>
      <c r="E59" s="477">
        <f t="shared" ref="E59:J59" si="19">+E60</f>
        <v>4348300</v>
      </c>
      <c r="F59" s="477">
        <f t="shared" si="19"/>
        <v>0</v>
      </c>
      <c r="G59" s="477">
        <f t="shared" si="19"/>
        <v>533000</v>
      </c>
      <c r="H59" s="477">
        <f t="shared" si="19"/>
        <v>0</v>
      </c>
      <c r="I59" s="477">
        <f t="shared" si="19"/>
        <v>0</v>
      </c>
      <c r="J59" s="477">
        <f t="shared" si="19"/>
        <v>667000</v>
      </c>
      <c r="K59" s="1133"/>
      <c r="L59" s="9"/>
    </row>
    <row r="60" spans="1:12" ht="21" hidden="1" customHeight="1" x14ac:dyDescent="0.6">
      <c r="A60" s="1134"/>
      <c r="B60" s="1070" t="str">
        <f>+[6]ระบบการควบคุมฯ!B332</f>
        <v>งบลงทุน  ค่าที่ดินและสิ่งก่อสร้าง 6711320</v>
      </c>
      <c r="C60" s="1135"/>
      <c r="D60" s="1136">
        <f>+D61+D78+D81+D84</f>
        <v>5548300</v>
      </c>
      <c r="E60" s="1136">
        <f t="shared" ref="E60:J60" si="20">+E61+E78+E81+E84</f>
        <v>4348300</v>
      </c>
      <c r="F60" s="1136">
        <f t="shared" si="20"/>
        <v>0</v>
      </c>
      <c r="G60" s="1136">
        <f t="shared" si="20"/>
        <v>533000</v>
      </c>
      <c r="H60" s="1136">
        <f t="shared" si="20"/>
        <v>0</v>
      </c>
      <c r="I60" s="1136">
        <f t="shared" si="20"/>
        <v>0</v>
      </c>
      <c r="J60" s="1136">
        <f t="shared" si="20"/>
        <v>667000</v>
      </c>
      <c r="K60" s="1137"/>
      <c r="L60" s="9"/>
    </row>
    <row r="61" spans="1:12" ht="21" hidden="1" customHeight="1" x14ac:dyDescent="0.25">
      <c r="A61" s="1138" t="s">
        <v>185</v>
      </c>
      <c r="B61" s="552" t="str">
        <f>+[6]ระบบการควบคุมฯ!B333</f>
        <v>ปรับปรุงซ่อมแซมอาคารเรียนอาคารประกอบและสิ่งก่อสร้างอื่น 5 ร.ร.</v>
      </c>
      <c r="C61" s="553" t="str">
        <f>+[6]ระบบการควบคุมฯ!C333</f>
        <v>ศธ04002/ว1787 ลว.7 พค 67 โอนครั้งที่ 5</v>
      </c>
      <c r="D61" s="554">
        <f>SUM(D62:D76)</f>
        <v>2540300</v>
      </c>
      <c r="E61" s="554">
        <f t="shared" ref="E61:J61" si="21">SUM(E62:E76)</f>
        <v>1393300</v>
      </c>
      <c r="F61" s="554">
        <f t="shared" si="21"/>
        <v>0</v>
      </c>
      <c r="G61" s="554">
        <f t="shared" si="21"/>
        <v>533000</v>
      </c>
      <c r="H61" s="554">
        <f t="shared" si="21"/>
        <v>0</v>
      </c>
      <c r="I61" s="554">
        <f t="shared" si="21"/>
        <v>0</v>
      </c>
      <c r="J61" s="554">
        <f t="shared" si="21"/>
        <v>614000</v>
      </c>
      <c r="K61" s="555"/>
      <c r="L61" s="9"/>
    </row>
    <row r="62" spans="1:12" ht="21" hidden="1" customHeight="1" x14ac:dyDescent="0.25">
      <c r="A62" s="1139" t="str">
        <f>+[6]ระบบการควบคุมฯ!A336</f>
        <v>1)</v>
      </c>
      <c r="B62" s="556" t="str">
        <f>+[6]ระบบการควบคุมฯ!B336</f>
        <v>วัดโพสพผลเจริญ</v>
      </c>
      <c r="C62" s="557" t="str">
        <f>+[6]ระบบการควบคุมฯ!C336</f>
        <v>200043100B6003211499</v>
      </c>
      <c r="D62" s="520">
        <f>+[6]ระบบการควบคุมฯ!AA336</f>
        <v>238000</v>
      </c>
      <c r="E62" s="507">
        <f>+[6]ระบบการควบคุมฯ!Q336+[6]ระบบการควบคุมฯ!R336</f>
        <v>0</v>
      </c>
      <c r="F62" s="529">
        <f>+[6]ระบบการควบคุมฯ!J336</f>
        <v>0</v>
      </c>
      <c r="G62" s="498">
        <f>+[6]ระบบการควบคุมฯ!U336+[6]ระบบการควบคุมฯ!V336</f>
        <v>238000</v>
      </c>
      <c r="H62" s="535"/>
      <c r="I62" s="527"/>
      <c r="J62" s="536">
        <f>D62-E62-F62-G62</f>
        <v>0</v>
      </c>
      <c r="K62" s="558"/>
      <c r="L62" s="9"/>
    </row>
    <row r="63" spans="1:12" ht="42" customHeight="1" x14ac:dyDescent="0.25">
      <c r="A63" s="1139"/>
      <c r="B63" s="556" t="str">
        <f>+[6]ยุธศาสตร์เรียนดีปร3100116003211!E129</f>
        <v>ผูกพัน ครบ 23 มิย 67</v>
      </c>
      <c r="C63" s="557"/>
      <c r="D63" s="546"/>
      <c r="E63" s="529"/>
      <c r="F63" s="529"/>
      <c r="G63" s="538"/>
      <c r="H63" s="535"/>
      <c r="I63" s="527"/>
      <c r="J63" s="536"/>
      <c r="K63" s="559"/>
      <c r="L63" s="9"/>
    </row>
    <row r="64" spans="1:12" ht="21" customHeight="1" x14ac:dyDescent="0.25">
      <c r="A64" s="1140" t="str">
        <f>+[6]ระบบการควบคุมฯ!A338</f>
        <v>2)</v>
      </c>
      <c r="B64" s="544" t="str">
        <f>+[6]ระบบการควบคุมฯ!B338</f>
        <v>วัดมงคลรัตน์</v>
      </c>
      <c r="C64" s="545" t="str">
        <f>+[6]ระบบการควบคุมฯ!C338</f>
        <v>200043100B6003211500</v>
      </c>
      <c r="D64" s="520">
        <f>+[6]ระบบการควบคุมฯ!AA338</f>
        <v>976000</v>
      </c>
      <c r="E64" s="507">
        <f>+[6]ระบบการควบคุมฯ!Q338+[6]ระบบการควบคุมฯ!R338</f>
        <v>670000</v>
      </c>
      <c r="F64" s="529">
        <f>+[6]ระบบการควบคุมฯ!J338</f>
        <v>0</v>
      </c>
      <c r="G64" s="498">
        <f>+[6]ระบบการควบคุมฯ!U338+[6]ระบบการควบคุมฯ!V338</f>
        <v>0</v>
      </c>
      <c r="H64" s="535"/>
      <c r="I64" s="527"/>
      <c r="J64" s="536">
        <f>D64-E64-F64-G64</f>
        <v>306000</v>
      </c>
      <c r="K64" s="560"/>
      <c r="L64" s="9"/>
    </row>
    <row r="65" spans="1:12" ht="21" x14ac:dyDescent="0.25">
      <c r="A65" s="1140"/>
      <c r="B65" s="544" t="str">
        <f>+[6]ยุธศาสตร์เรียนดีปร3100116003211!E140</f>
        <v>ทำสัญญา 4 มิย 67 ครบ  2 กย 67</v>
      </c>
      <c r="C65" s="545"/>
      <c r="D65" s="561"/>
      <c r="E65" s="529"/>
      <c r="F65" s="529"/>
      <c r="G65" s="538"/>
      <c r="H65" s="531"/>
      <c r="I65" s="518"/>
      <c r="J65" s="522"/>
      <c r="K65" s="560"/>
      <c r="L65" s="9"/>
    </row>
    <row r="66" spans="1:12" ht="21" x14ac:dyDescent="0.25">
      <c r="A66" s="1140" t="str">
        <f>+[6]ระบบการควบคุมฯ!A341</f>
        <v>3)</v>
      </c>
      <c r="B66" s="544" t="str">
        <f>+[6]ระบบการควบคุมฯ!B341</f>
        <v>วัดสุวรรณ</v>
      </c>
      <c r="C66" s="545" t="str">
        <f>+[6]ระบบการควบคุมฯ!C341</f>
        <v>200043100B6003211501</v>
      </c>
      <c r="D66" s="520">
        <f>+[6]ระบบการควบคุมฯ!AA341</f>
        <v>977900</v>
      </c>
      <c r="E66" s="507">
        <f>+[6]ระบบการควบคุมฯ!Q341+[6]ระบบการควบคุมฯ!R341</f>
        <v>670000</v>
      </c>
      <c r="F66" s="529">
        <f>+[6]ระบบการควบคุมฯ!J341</f>
        <v>0</v>
      </c>
      <c r="G66" s="498">
        <f>+[6]ระบบการควบคุมฯ!U341+[6]ระบบการควบคุมฯ!V341</f>
        <v>0</v>
      </c>
      <c r="H66" s="535"/>
      <c r="I66" s="527"/>
      <c r="J66" s="536">
        <f>D66-E66-F66-G66</f>
        <v>307900</v>
      </c>
      <c r="K66" s="560"/>
      <c r="L66" s="9"/>
    </row>
    <row r="67" spans="1:12" ht="21" x14ac:dyDescent="0.25">
      <c r="A67" s="1140"/>
      <c r="B67" s="544" t="str">
        <f>+[6]ยุธศาสตร์เรียนดีปร3100116003211!E150</f>
        <v>ทำสัญญา 4 มิย 67 ครบ 3 สค 67</v>
      </c>
      <c r="C67" s="545"/>
      <c r="D67" s="520">
        <f>+[6]ระบบการควบคุมฯ!AA342</f>
        <v>0</v>
      </c>
      <c r="E67" s="507">
        <f>+[6]ระบบการควบคุมฯ!Q342+[6]ระบบการควบคุมฯ!R342</f>
        <v>0</v>
      </c>
      <c r="F67" s="529">
        <f>+[6]ระบบการควบคุมฯ!J342</f>
        <v>0</v>
      </c>
      <c r="G67" s="498">
        <f>+[6]ระบบการควบคุมฯ!U342+[6]ระบบการควบคุมฯ!V342</f>
        <v>0</v>
      </c>
      <c r="H67" s="535"/>
      <c r="I67" s="527"/>
      <c r="J67" s="536">
        <f t="shared" ref="J67:J71" si="22">D67-E67-F67-G67</f>
        <v>0</v>
      </c>
      <c r="K67" s="560"/>
      <c r="L67" s="9"/>
    </row>
    <row r="68" spans="1:12" ht="63" customHeight="1" x14ac:dyDescent="0.25">
      <c r="A68" s="1140" t="str">
        <f>+[6]ระบบการควบคุมฯ!A343</f>
        <v>4)</v>
      </c>
      <c r="B68" s="544" t="str">
        <f>+[6]ระบบการควบคุมฯ!B343</f>
        <v>วัดจตุพิธวราวาส</v>
      </c>
      <c r="C68" s="545" t="str">
        <f>+[6]ระบบการควบคุมฯ!C343</f>
        <v>200043100B6003211502</v>
      </c>
      <c r="D68" s="520">
        <f>+[6]ระบบการควบคุมฯ!AA343</f>
        <v>295000</v>
      </c>
      <c r="E68" s="507">
        <f>+[6]ระบบการควบคุมฯ!Q343+[6]ระบบการควบคุมฯ!R343</f>
        <v>0</v>
      </c>
      <c r="F68" s="529">
        <f>+[6]ระบบการควบคุมฯ!J343</f>
        <v>0</v>
      </c>
      <c r="G68" s="498">
        <f>+[6]ระบบการควบคุมฯ!U343+[6]ระบบการควบคุมฯ!V343</f>
        <v>295000</v>
      </c>
      <c r="H68" s="535"/>
      <c r="I68" s="527"/>
      <c r="J68" s="536">
        <f t="shared" si="22"/>
        <v>0</v>
      </c>
      <c r="K68" s="560"/>
      <c r="L68" s="9"/>
    </row>
    <row r="69" spans="1:12" ht="21" x14ac:dyDescent="0.25">
      <c r="A69" s="1140"/>
      <c r="B69" s="544" t="str">
        <f>+[6]ระบบการควบคุมฯ!B344</f>
        <v>ผูกพัน ครบ 25 กค 67</v>
      </c>
      <c r="C69" s="557"/>
      <c r="D69" s="520">
        <f>+[6]ระบบการควบคุมฯ!AA344</f>
        <v>0</v>
      </c>
      <c r="E69" s="507">
        <f>+[6]ระบบการควบคุมฯ!Q344+[6]ระบบการควบคุมฯ!R344</f>
        <v>0</v>
      </c>
      <c r="F69" s="529">
        <f>+[6]ระบบการควบคุมฯ!J344</f>
        <v>0</v>
      </c>
      <c r="G69" s="498">
        <f>+[6]ระบบการควบคุมฯ!U344+[6]ระบบการควบคุมฯ!V344</f>
        <v>0</v>
      </c>
      <c r="H69" s="535"/>
      <c r="I69" s="527"/>
      <c r="J69" s="536">
        <f t="shared" si="22"/>
        <v>0</v>
      </c>
      <c r="K69" s="560"/>
      <c r="L69" s="9"/>
    </row>
    <row r="70" spans="1:12" ht="21" x14ac:dyDescent="0.25">
      <c r="A70" s="1140" t="str">
        <f>+[6]ระบบการควบคุมฯ!A345</f>
        <v>5)</v>
      </c>
      <c r="B70" s="549" t="str">
        <f>+[6]ระบบการควบคุมฯ!B345</f>
        <v>วัดจุฬาจินดาราม</v>
      </c>
      <c r="C70" s="562" t="str">
        <f>+[6]ระบบการควบคุมฯ!C345</f>
        <v>200043100B6003211503</v>
      </c>
      <c r="D70" s="520">
        <f>+[6]ระบบการควบคุมฯ!AA345</f>
        <v>53400</v>
      </c>
      <c r="E70" s="507">
        <f>+[6]ระบบการควบคุมฯ!Q345+[6]ระบบการควบคุมฯ!R345</f>
        <v>53300</v>
      </c>
      <c r="F70" s="529">
        <f>+[6]ระบบการควบคุมฯ!J345</f>
        <v>0</v>
      </c>
      <c r="G70" s="498">
        <f>+[6]ระบบการควบคุมฯ!U345+[6]ระบบการควบคุมฯ!V345</f>
        <v>0</v>
      </c>
      <c r="H70" s="535"/>
      <c r="I70" s="527"/>
      <c r="J70" s="536">
        <f t="shared" si="22"/>
        <v>100</v>
      </c>
      <c r="K70" s="560"/>
      <c r="L70" s="9"/>
    </row>
    <row r="71" spans="1:12" ht="21" x14ac:dyDescent="0.25">
      <c r="A71" s="1140"/>
      <c r="B71" s="549" t="str">
        <f>+[6]ระบบการควบคุมฯ!B346</f>
        <v>ผูกพัน ครบ 26 มิย 67</v>
      </c>
      <c r="C71" s="562"/>
      <c r="D71" s="520">
        <f>+[6]ระบบการควบคุมฯ!AA346</f>
        <v>0</v>
      </c>
      <c r="E71" s="507">
        <f>+[6]ระบบการควบคุมฯ!Q346+[6]ระบบการควบคุมฯ!R346</f>
        <v>0</v>
      </c>
      <c r="F71" s="529">
        <f>+[6]ระบบการควบคุมฯ!J346</f>
        <v>0</v>
      </c>
      <c r="G71" s="498">
        <f>+[6]ระบบการควบคุมฯ!U346+[6]ระบบการควบคุมฯ!V346</f>
        <v>0</v>
      </c>
      <c r="H71" s="535"/>
      <c r="I71" s="527"/>
      <c r="J71" s="536">
        <f t="shared" si="22"/>
        <v>0</v>
      </c>
      <c r="K71" s="560"/>
      <c r="L71" s="9"/>
    </row>
    <row r="72" spans="1:12" ht="21" hidden="1" customHeight="1" x14ac:dyDescent="0.25">
      <c r="A72" s="1140">
        <f>+[6]ระบบการควบคุมฯ!A347</f>
        <v>0</v>
      </c>
      <c r="B72" s="549">
        <f>+[6]ระบบการควบคุมฯ!B347</f>
        <v>0</v>
      </c>
      <c r="C72" s="562">
        <f>+[6]ระบบการควบคุมฯ!C347</f>
        <v>0</v>
      </c>
      <c r="D72" s="563">
        <f>+[6]ระบบการควบคุมฯ!F347</f>
        <v>0</v>
      </c>
      <c r="E72" s="520">
        <f>+[6]ระบบการควบคุมฯ!H347</f>
        <v>0</v>
      </c>
      <c r="F72" s="520">
        <f>+[6]ระบบการควบคุมฯ!J347</f>
        <v>0</v>
      </c>
      <c r="G72" s="564">
        <f>+[6]ระบบการควบคุมฯ!L347</f>
        <v>0</v>
      </c>
      <c r="H72" s="531"/>
      <c r="I72" s="518"/>
      <c r="J72" s="522">
        <f>D72-E72-F72-G72</f>
        <v>0</v>
      </c>
      <c r="K72" s="560"/>
      <c r="L72" s="9"/>
    </row>
    <row r="73" spans="1:12" ht="21" hidden="1" customHeight="1" x14ac:dyDescent="0.25">
      <c r="A73" s="1140"/>
      <c r="B73" s="565" t="str">
        <f>+[6]ยุธศาสตร์เรียนดีปร3100116003211!D171</f>
        <v>ทำสัญญา 6 ธค 65 ครบ 05 มค 66</v>
      </c>
      <c r="C73" s="562"/>
      <c r="D73" s="563"/>
      <c r="E73" s="520"/>
      <c r="F73" s="520"/>
      <c r="G73" s="564"/>
      <c r="H73" s="531"/>
      <c r="I73" s="518"/>
      <c r="J73" s="522"/>
      <c r="K73" s="560"/>
      <c r="L73" s="9"/>
    </row>
    <row r="74" spans="1:12" ht="21" hidden="1" customHeight="1" x14ac:dyDescent="0.25">
      <c r="A74" s="1140">
        <f>+[6]ระบบการควบคุมฯ!A348</f>
        <v>0</v>
      </c>
      <c r="B74" s="549">
        <f>+[6]ระบบการควบคุมฯ!B348</f>
        <v>0</v>
      </c>
      <c r="C74" s="562">
        <f>+[6]ระบบการควบคุมฯ!C348</f>
        <v>0</v>
      </c>
      <c r="D74" s="563">
        <f>+[6]ระบบการควบคุมฯ!F348</f>
        <v>0</v>
      </c>
      <c r="E74" s="520">
        <f>+[6]ระบบการควบคุมฯ!H348</f>
        <v>0</v>
      </c>
      <c r="F74" s="520">
        <f>+[6]ระบบการควบคุมฯ!J348</f>
        <v>0</v>
      </c>
      <c r="G74" s="564">
        <f>+[6]ระบบการควบคุมฯ!L348</f>
        <v>0</v>
      </c>
      <c r="H74" s="531"/>
      <c r="I74" s="518"/>
      <c r="J74" s="522">
        <f>D74-E74-F74-G74</f>
        <v>0</v>
      </c>
      <c r="K74" s="560"/>
      <c r="L74" s="9"/>
    </row>
    <row r="75" spans="1:12" ht="21" hidden="1" customHeight="1" x14ac:dyDescent="0.25">
      <c r="A75" s="1140"/>
      <c r="B75" s="549" t="str">
        <f>+[6]ยุธศาสตร์เรียนดีปร3100116003211!D179</f>
        <v>ทำสัญญา 29 ธค 65 ครบ 28 มค 66</v>
      </c>
      <c r="C75" s="562"/>
      <c r="D75" s="563"/>
      <c r="E75" s="520"/>
      <c r="F75" s="520"/>
      <c r="G75" s="564"/>
      <c r="H75" s="531"/>
      <c r="I75" s="518"/>
      <c r="J75" s="522"/>
      <c r="K75" s="560"/>
      <c r="L75" s="9"/>
    </row>
    <row r="76" spans="1:12" ht="21" hidden="1" customHeight="1" x14ac:dyDescent="0.25">
      <c r="A76" s="1140" t="str">
        <f>+[6]ระบบการควบคุมฯ!A350</f>
        <v>8)</v>
      </c>
      <c r="B76" s="549" t="str">
        <f>+[6]ระบบการควบคุมฯ!B350</f>
        <v>วัดศรีคัคณางค์</v>
      </c>
      <c r="C76" s="562" t="str">
        <f>+[6]ระบบการควบคุมฯ!C350</f>
        <v>20004310116003211922</v>
      </c>
      <c r="D76" s="563">
        <f>+[6]ระบบการควบคุมฯ!F350</f>
        <v>0</v>
      </c>
      <c r="E76" s="520">
        <f>+[6]ระบบการควบคุมฯ!H350</f>
        <v>0</v>
      </c>
      <c r="F76" s="520">
        <f>+[6]ระบบการควบคุมฯ!J350</f>
        <v>0</v>
      </c>
      <c r="G76" s="564">
        <f>+[6]ระบบการควบคุมฯ!L350</f>
        <v>0</v>
      </c>
      <c r="H76" s="531"/>
      <c r="I76" s="518"/>
      <c r="J76" s="522">
        <f>D76-E76-F76-G76</f>
        <v>0</v>
      </c>
      <c r="K76" s="560"/>
      <c r="L76" s="9"/>
    </row>
    <row r="77" spans="1:12" ht="63" hidden="1" customHeight="1" x14ac:dyDescent="0.25">
      <c r="A77" s="1139"/>
      <c r="B77" s="549" t="str">
        <f>+[6]ยุธศาสตร์เรียนดีปร3100116003211!D186</f>
        <v>ทำสัญญา 12 มค 66 ครบ 26 กพ66</v>
      </c>
      <c r="C77" s="562"/>
      <c r="D77" s="563"/>
      <c r="E77" s="520"/>
      <c r="F77" s="520"/>
      <c r="G77" s="564"/>
      <c r="H77" s="531"/>
      <c r="I77" s="518"/>
      <c r="J77" s="522"/>
      <c r="K77" s="560"/>
      <c r="L77" s="9"/>
    </row>
    <row r="78" spans="1:12" ht="21" hidden="1" customHeight="1" x14ac:dyDescent="0.25">
      <c r="A78" s="1138" t="s">
        <v>186</v>
      </c>
      <c r="B78" s="552" t="str">
        <f>+[6]ระบบการควบคุมฯ!B352</f>
        <v xml:space="preserve">อาคารเรียนอนุบาล ขนาด 2 ห้องเรียน </v>
      </c>
      <c r="C78" s="553" t="str">
        <f>+[6]ระบบการควบคุมฯ!C352</f>
        <v>ศธ04002/ว1787 ลว.7 พค 67 โอนครั้งที่ 5</v>
      </c>
      <c r="D78" s="554">
        <f>SUM(D79)</f>
        <v>3008000</v>
      </c>
      <c r="E78" s="554">
        <f t="shared" ref="E78:J78" si="23">SUM(E79)</f>
        <v>2955000</v>
      </c>
      <c r="F78" s="554">
        <f t="shared" si="23"/>
        <v>0</v>
      </c>
      <c r="G78" s="554">
        <f t="shared" si="23"/>
        <v>0</v>
      </c>
      <c r="H78" s="554">
        <f t="shared" si="23"/>
        <v>0</v>
      </c>
      <c r="I78" s="554">
        <f t="shared" si="23"/>
        <v>0</v>
      </c>
      <c r="J78" s="554">
        <f t="shared" si="23"/>
        <v>53000</v>
      </c>
      <c r="K78" s="566"/>
      <c r="L78" s="9"/>
    </row>
    <row r="79" spans="1:12" ht="21" hidden="1" customHeight="1" x14ac:dyDescent="0.6">
      <c r="A79" s="1141" t="str">
        <f>+[6]ระบบการควบคุมฯ!A353</f>
        <v>1)</v>
      </c>
      <c r="B79" s="1142" t="str">
        <f>+[6]ระบบการควบคุมฯ!B353</f>
        <v>โรงเรียนนิกรราษฎร์บํารุงวิทย์</v>
      </c>
      <c r="C79" s="1143" t="str">
        <f>+[6]ระบบการควบคุมฯ!C353</f>
        <v>200043100B6003211498</v>
      </c>
      <c r="D79" s="520">
        <f>+[6]ระบบการควบคุมฯ!AA353</f>
        <v>3008000</v>
      </c>
      <c r="E79" s="507">
        <f>+[6]ระบบการควบคุมฯ!Q353+[6]ระบบการควบคุมฯ!R353</f>
        <v>2955000</v>
      </c>
      <c r="F79" s="529">
        <f>+[6]ระบบการควบคุมฯ!J359</f>
        <v>0</v>
      </c>
      <c r="G79" s="498">
        <f>+[6]ระบบการควบคุมฯ!U353+[6]ระบบการควบคุมฯ!V353</f>
        <v>0</v>
      </c>
      <c r="H79" s="535"/>
      <c r="I79" s="527"/>
      <c r="J79" s="536">
        <f t="shared" ref="J79:J80" si="24">D79-E79-F79-G79</f>
        <v>53000</v>
      </c>
      <c r="K79" s="560"/>
      <c r="L79" s="9"/>
    </row>
    <row r="80" spans="1:12" ht="21" hidden="1" customHeight="1" x14ac:dyDescent="0.6">
      <c r="A80" s="1144"/>
      <c r="B80" s="1142" t="str">
        <f>+[6]ระบบการควบคุมฯ!B359</f>
        <v>งวด6 384,150 บาท ครบ 29 ตค 67</v>
      </c>
      <c r="C80" s="1145"/>
      <c r="D80" s="520">
        <f>+[6]ระบบการควบคุมฯ!AA360</f>
        <v>0</v>
      </c>
      <c r="E80" s="507">
        <f>+[6]ระบบการควบคุมฯ!Q360+[6]ระบบการควบคุมฯ!R360</f>
        <v>0</v>
      </c>
      <c r="F80" s="529">
        <f>+[6]ระบบการควบคุมฯ!J360</f>
        <v>0</v>
      </c>
      <c r="G80" s="498">
        <f>+[6]ระบบการควบคุมฯ!U360+[6]ระบบการควบคุมฯ!V360</f>
        <v>0</v>
      </c>
      <c r="H80" s="535"/>
      <c r="I80" s="527"/>
      <c r="J80" s="536">
        <f t="shared" si="24"/>
        <v>0</v>
      </c>
      <c r="K80" s="560"/>
      <c r="L80" s="9"/>
    </row>
    <row r="81" spans="1:12" ht="42" hidden="1" customHeight="1" x14ac:dyDescent="0.25">
      <c r="A81" s="1138" t="s">
        <v>187</v>
      </c>
      <c r="B81" s="552" t="str">
        <f>+[6]ระบบการควบคุมฯ!B361</f>
        <v xml:space="preserve">อาคาร สพฐ. 4 (ห้องส้วม 4 ห้อง) </v>
      </c>
      <c r="C81" s="553" t="str">
        <f>+[6]ระบบการควบคุมฯ!C361</f>
        <v>ศธ 04002/ว5190 ลว.14/11/2022 โอนครั้งที่ 64</v>
      </c>
      <c r="D81" s="554">
        <f>SUM(D82)</f>
        <v>0</v>
      </c>
      <c r="E81" s="554">
        <f t="shared" ref="E81:J81" si="25">SUM(E82)</f>
        <v>0</v>
      </c>
      <c r="F81" s="554">
        <f t="shared" si="25"/>
        <v>0</v>
      </c>
      <c r="G81" s="554">
        <f t="shared" si="25"/>
        <v>0</v>
      </c>
      <c r="H81" s="554">
        <f t="shared" si="25"/>
        <v>0</v>
      </c>
      <c r="I81" s="554">
        <f t="shared" si="25"/>
        <v>0</v>
      </c>
      <c r="J81" s="554">
        <f t="shared" si="25"/>
        <v>0</v>
      </c>
      <c r="K81" s="566"/>
      <c r="L81" s="9"/>
    </row>
    <row r="82" spans="1:12" ht="42" hidden="1" customHeight="1" x14ac:dyDescent="0.6">
      <c r="A82" s="1141" t="str">
        <f>+[6]ระบบการควบคุมฯ!A362</f>
        <v>1)</v>
      </c>
      <c r="B82" s="1142">
        <f>+[6]ระบบการควบคุมฯ!B362</f>
        <v>0</v>
      </c>
      <c r="C82" s="1146">
        <f>+[6]ระบบการควบคุมฯ!C362</f>
        <v>0</v>
      </c>
      <c r="D82" s="1147">
        <f>+[6]ระบบการควบคุมฯ!F362</f>
        <v>0</v>
      </c>
      <c r="E82" s="1148">
        <f>+[6]ระบบการควบคุมฯ!H362</f>
        <v>0</v>
      </c>
      <c r="F82" s="1105">
        <f>+[6]ระบบการควบคุมฯ!J362</f>
        <v>0</v>
      </c>
      <c r="G82" s="1106">
        <f>+[6]ระบบการควบคุมฯ!L362</f>
        <v>0</v>
      </c>
      <c r="H82" s="1125"/>
      <c r="I82" s="1126"/>
      <c r="J82" s="1127">
        <f>D82-E82-F82-G82</f>
        <v>0</v>
      </c>
      <c r="K82" s="1149"/>
      <c r="L82" s="9"/>
    </row>
    <row r="83" spans="1:12" ht="21" hidden="1" customHeight="1" x14ac:dyDescent="0.6">
      <c r="A83" s="1141"/>
      <c r="B83" s="1142" t="str">
        <f>+[6]ยุธศาสตร์เรียนดีปร3100116003211!D233</f>
        <v>ทำสัญญา 19 ธค 65 ครบ 16 มีค 66</v>
      </c>
      <c r="C83" s="1143"/>
      <c r="D83" s="1147"/>
      <c r="E83" s="1105"/>
      <c r="F83" s="1105"/>
      <c r="G83" s="1106"/>
      <c r="H83" s="1125"/>
      <c r="I83" s="1126"/>
      <c r="J83" s="1127">
        <f>D83-E83-F83-G83</f>
        <v>0</v>
      </c>
      <c r="K83" s="1149"/>
      <c r="L83" s="9"/>
    </row>
    <row r="84" spans="1:12" ht="42" hidden="1" customHeight="1" x14ac:dyDescent="0.25">
      <c r="A84" s="1138" t="str">
        <f>+[6]ระบบการควบคุมฯ!A363</f>
        <v>5.2.4</v>
      </c>
      <c r="B84" s="552" t="str">
        <f>+[6]ระบบการควบคุมฯ!B363</f>
        <v>ปรับปรุงซ่อมแซมอาคารเรียนและสิ่งก่ออสร้างอื่นที่ชำรุด</v>
      </c>
      <c r="C84" s="553" t="str">
        <f>+[6]ระบบการควบคุมฯ!C363</f>
        <v>ศธ 04002/ว2729 ลว.7/7/2022 โอนครั้งที่ 648</v>
      </c>
      <c r="D84" s="554">
        <f>SUM(D85)</f>
        <v>0</v>
      </c>
      <c r="E84" s="554">
        <f t="shared" ref="E84:J84" si="26">SUM(E85)</f>
        <v>0</v>
      </c>
      <c r="F84" s="554">
        <f t="shared" si="26"/>
        <v>0</v>
      </c>
      <c r="G84" s="554">
        <f t="shared" si="26"/>
        <v>0</v>
      </c>
      <c r="H84" s="554">
        <f t="shared" si="26"/>
        <v>0</v>
      </c>
      <c r="I84" s="554">
        <f t="shared" si="26"/>
        <v>0</v>
      </c>
      <c r="J84" s="554">
        <f t="shared" si="26"/>
        <v>0</v>
      </c>
      <c r="K84" s="566"/>
      <c r="L84" s="9"/>
    </row>
    <row r="85" spans="1:12" ht="21" hidden="1" customHeight="1" x14ac:dyDescent="0.6">
      <c r="A85" s="1150" t="str">
        <f>+[6]ระบบการควบคุมฯ!A364</f>
        <v>1)</v>
      </c>
      <c r="B85" s="1151" t="str">
        <f>+[6]ระบบการควบคุมฯ!B364</f>
        <v>วัดลาดสนุ่น</v>
      </c>
      <c r="C85" s="1152" t="str">
        <f>+[6]ระบบการควบคุมฯ!C364</f>
        <v>2000431011600321ZZZZ</v>
      </c>
      <c r="D85" s="1153">
        <f>+[6]ระบบการควบคุมฯ!F364</f>
        <v>0</v>
      </c>
      <c r="E85" s="1154">
        <f>+[6]ระบบการควบคุมฯ!G364+[6]ระบบการควบคุมฯ!H364</f>
        <v>0</v>
      </c>
      <c r="F85" s="1123">
        <f>+[6]ระบบการควบคุมฯ!I364+[6]ระบบการควบคุมฯ!J364</f>
        <v>0</v>
      </c>
      <c r="G85" s="1124">
        <f>+[6]ระบบการควบคุมฯ!K364+[6]ระบบการควบคุมฯ!L364</f>
        <v>0</v>
      </c>
      <c r="H85" s="1125"/>
      <c r="I85" s="1126"/>
      <c r="J85" s="1127">
        <f>D85-E85-F85-G85</f>
        <v>0</v>
      </c>
      <c r="K85" s="1149"/>
      <c r="L85" s="9"/>
    </row>
    <row r="86" spans="1:12" ht="21" hidden="1" customHeight="1" x14ac:dyDescent="0.6">
      <c r="A86" s="1150"/>
      <c r="B86" s="1151" t="s">
        <v>188</v>
      </c>
      <c r="C86" s="1155"/>
      <c r="D86" s="1153"/>
      <c r="E86" s="1123"/>
      <c r="F86" s="1123"/>
      <c r="G86" s="1124"/>
      <c r="H86" s="1125"/>
      <c r="I86" s="1126"/>
      <c r="J86" s="1127">
        <f>D86-E86-F86-G86</f>
        <v>0</v>
      </c>
      <c r="K86" s="1149"/>
      <c r="L86" s="9"/>
    </row>
    <row r="87" spans="1:12" ht="42" x14ac:dyDescent="0.6">
      <c r="A87" s="1073">
        <v>1.3</v>
      </c>
      <c r="B87" s="551" t="str">
        <f>+[6]ระบบการควบคุมฯ!B366</f>
        <v xml:space="preserve">กิจกรรมการยกระดับคุณภาพการศึกษา (โรงเรียนคุณภาพของชุมชนโรงเรียนมัธยมดีสี่มุมเมือง)     </v>
      </c>
      <c r="C87" s="567" t="str">
        <f>+[6]ระบบการควบคุมฯ!C366</f>
        <v>20004 67 00079 00000</v>
      </c>
      <c r="D87" s="477">
        <f>+D88+D92</f>
        <v>360000</v>
      </c>
      <c r="E87" s="477">
        <f t="shared" ref="E87:J87" si="27">+E88+E92</f>
        <v>0</v>
      </c>
      <c r="F87" s="477">
        <f t="shared" si="27"/>
        <v>0</v>
      </c>
      <c r="G87" s="477">
        <f t="shared" si="27"/>
        <v>348000</v>
      </c>
      <c r="H87" s="477">
        <f t="shared" si="27"/>
        <v>0</v>
      </c>
      <c r="I87" s="477">
        <f t="shared" si="27"/>
        <v>0</v>
      </c>
      <c r="J87" s="477">
        <f t="shared" si="27"/>
        <v>12000</v>
      </c>
      <c r="K87" s="1133"/>
      <c r="L87" s="9"/>
    </row>
    <row r="88" spans="1:12" ht="21" x14ac:dyDescent="0.6">
      <c r="A88" s="1066"/>
      <c r="B88" s="1067" t="str">
        <f>+B28</f>
        <v>งบลงทุน ค่าครุภัณฑ์   6711310</v>
      </c>
      <c r="C88" s="1068"/>
      <c r="D88" s="1069">
        <f>+D89+D94</f>
        <v>180000</v>
      </c>
      <c r="E88" s="1069">
        <f t="shared" ref="E88:J88" si="28">+E89+E94</f>
        <v>0</v>
      </c>
      <c r="F88" s="1069">
        <f t="shared" si="28"/>
        <v>0</v>
      </c>
      <c r="G88" s="1069">
        <f t="shared" si="28"/>
        <v>174000</v>
      </c>
      <c r="H88" s="1069">
        <f t="shared" si="28"/>
        <v>0</v>
      </c>
      <c r="I88" s="1069">
        <f t="shared" si="28"/>
        <v>0</v>
      </c>
      <c r="J88" s="1069">
        <f t="shared" si="28"/>
        <v>6000</v>
      </c>
      <c r="K88" s="1071"/>
      <c r="L88" s="9"/>
    </row>
    <row r="89" spans="1:12" ht="42" hidden="1" customHeight="1" x14ac:dyDescent="0.25">
      <c r="A89" s="1156" t="s">
        <v>189</v>
      </c>
      <c r="B89" s="568" t="str">
        <f>+[6]ระบบการควบคุมฯ!B373</f>
        <v xml:space="preserve">ปรับปรุงซ่อมแซมอาคารเรียน อาคารประกอบและสิ่งก่อสร้างอื่น </v>
      </c>
      <c r="C89" s="553" t="str">
        <f>+[6]ระบบการควบคุมฯ!C373</f>
        <v>ศธ 04002/ว5190 ลว.14 พ.ย. 2565 โอนครั้งที่ 64</v>
      </c>
      <c r="D89" s="569">
        <f>+D90</f>
        <v>0</v>
      </c>
      <c r="E89" s="569">
        <f t="shared" ref="E89:J89" si="29">+E90</f>
        <v>0</v>
      </c>
      <c r="F89" s="569">
        <f t="shared" si="29"/>
        <v>0</v>
      </c>
      <c r="G89" s="569">
        <f t="shared" si="29"/>
        <v>0</v>
      </c>
      <c r="H89" s="569">
        <f t="shared" si="29"/>
        <v>0</v>
      </c>
      <c r="I89" s="569">
        <f t="shared" si="29"/>
        <v>0</v>
      </c>
      <c r="J89" s="569">
        <f t="shared" si="29"/>
        <v>0</v>
      </c>
      <c r="K89" s="555"/>
      <c r="L89" s="9"/>
    </row>
    <row r="90" spans="1:12" ht="21" hidden="1" customHeight="1" x14ac:dyDescent="0.25">
      <c r="A90" s="1139" t="str">
        <f>+[6]ระบบการควบคุมฯ!A374</f>
        <v>1)</v>
      </c>
      <c r="B90" s="570" t="str">
        <f>+[6]ระบบการควบคุมฯ!B374</f>
        <v xml:space="preserve">โรงเรียนชุมชนบึงบา </v>
      </c>
      <c r="C90" s="571" t="str">
        <f>+[6]ระบบการควบคุมฯ!C374</f>
        <v>20004310116003215607</v>
      </c>
      <c r="D90" s="546">
        <f>+[6]ระบบการควบคุมฯ!D374</f>
        <v>0</v>
      </c>
      <c r="E90" s="546">
        <f>+[6]ระบบการควบคุมฯ!E374</f>
        <v>0</v>
      </c>
      <c r="F90" s="546">
        <f>+[6]ระบบการควบคุมฯ!F374</f>
        <v>0</v>
      </c>
      <c r="G90" s="546">
        <f>+[6]ระบบการควบคุมฯ!G374</f>
        <v>0</v>
      </c>
      <c r="H90" s="546">
        <f>+[6]ระบบการควบคุมฯ!H374</f>
        <v>0</v>
      </c>
      <c r="I90" s="546">
        <f>+[6]ระบบการควบคุมฯ!I374</f>
        <v>0</v>
      </c>
      <c r="J90" s="546">
        <f>+[6]ระบบการควบคุมฯ!J374</f>
        <v>0</v>
      </c>
      <c r="K90" s="558"/>
      <c r="L90" s="9"/>
    </row>
    <row r="91" spans="1:12" ht="21" hidden="1" customHeight="1" x14ac:dyDescent="0.25">
      <c r="A91" s="1139"/>
      <c r="B91" s="572" t="str">
        <f>+[6]ยุธศาสตร์เรียนดีปร3100116003211!E282</f>
        <v>ทำสัญญญา  9 มค 66 ครบ 25 มีค 66</v>
      </c>
      <c r="C91" s="571"/>
      <c r="D91" s="546"/>
      <c r="E91" s="546"/>
      <c r="F91" s="546"/>
      <c r="G91" s="546"/>
      <c r="H91" s="546"/>
      <c r="I91" s="546"/>
      <c r="J91" s="546"/>
      <c r="K91" s="559"/>
      <c r="L91" s="9"/>
    </row>
    <row r="92" spans="1:12" ht="21" x14ac:dyDescent="0.6">
      <c r="A92" s="1134"/>
      <c r="B92" s="1070" t="str">
        <f>+[6]ระบบการควบคุมฯ!B367</f>
        <v>งบลงทุน  ค่าครุภัณฑ์ 6711310</v>
      </c>
      <c r="C92" s="1157">
        <f>+C88</f>
        <v>0</v>
      </c>
      <c r="D92" s="1136">
        <f>+D94</f>
        <v>180000</v>
      </c>
      <c r="E92" s="1136">
        <f t="shared" ref="E92:J92" si="30">+E94</f>
        <v>0</v>
      </c>
      <c r="F92" s="1136">
        <f t="shared" si="30"/>
        <v>0</v>
      </c>
      <c r="G92" s="1136">
        <f t="shared" si="30"/>
        <v>174000</v>
      </c>
      <c r="H92" s="1136">
        <f t="shared" si="30"/>
        <v>0</v>
      </c>
      <c r="I92" s="1136">
        <f t="shared" si="30"/>
        <v>0</v>
      </c>
      <c r="J92" s="1136">
        <f t="shared" si="30"/>
        <v>6000</v>
      </c>
      <c r="K92" s="1137"/>
      <c r="L92" s="9"/>
    </row>
    <row r="93" spans="1:12" ht="21" x14ac:dyDescent="0.6">
      <c r="A93" s="1158"/>
      <c r="B93" s="1159" t="str">
        <f>+[6]ระบบการควบคุมฯ!B368</f>
        <v>ครุภัณฑ์การศึกษา 120611</v>
      </c>
      <c r="C93" s="1160"/>
      <c r="D93" s="1161">
        <f>+D94</f>
        <v>180000</v>
      </c>
      <c r="E93" s="1161">
        <f t="shared" ref="E93:J94" si="31">+E94</f>
        <v>0</v>
      </c>
      <c r="F93" s="1161">
        <f t="shared" si="31"/>
        <v>0</v>
      </c>
      <c r="G93" s="1161">
        <f t="shared" si="31"/>
        <v>174000</v>
      </c>
      <c r="H93" s="1161">
        <f t="shared" si="31"/>
        <v>0</v>
      </c>
      <c r="I93" s="1161">
        <f t="shared" si="31"/>
        <v>0</v>
      </c>
      <c r="J93" s="1161">
        <f t="shared" si="31"/>
        <v>6000</v>
      </c>
      <c r="K93" s="1162"/>
      <c r="L93" s="9"/>
    </row>
    <row r="94" spans="1:12" ht="42" x14ac:dyDescent="0.25">
      <c r="A94" s="1156" t="s">
        <v>190</v>
      </c>
      <c r="B94" s="568" t="str">
        <f>+[6]ระบบการควบคุมฯ!B369</f>
        <v xml:space="preserve">โต๊ะเก้าอี้นักเรียนระดับประถมศึกษา ชุดละ 1,500 บาท </v>
      </c>
      <c r="C94" s="553" t="str">
        <f>+[6]ระบบการควบคุมฯ!C369</f>
        <v>ศธ04002/ว1802 ลว.8 พค 67 โอนครั้งที่ 7</v>
      </c>
      <c r="D94" s="569">
        <f>+D95</f>
        <v>180000</v>
      </c>
      <c r="E94" s="569">
        <f t="shared" si="31"/>
        <v>0</v>
      </c>
      <c r="F94" s="569">
        <f t="shared" si="31"/>
        <v>0</v>
      </c>
      <c r="G94" s="569">
        <f t="shared" si="31"/>
        <v>174000</v>
      </c>
      <c r="H94" s="569">
        <f t="shared" si="31"/>
        <v>0</v>
      </c>
      <c r="I94" s="569">
        <f t="shared" si="31"/>
        <v>0</v>
      </c>
      <c r="J94" s="569">
        <f t="shared" si="31"/>
        <v>6000</v>
      </c>
      <c r="K94" s="555"/>
      <c r="L94" s="9"/>
    </row>
    <row r="95" spans="1:12" ht="21" x14ac:dyDescent="0.6">
      <c r="A95" s="1139" t="str">
        <f>+[6]ระบบการควบคุมฯ!A382</f>
        <v>1)</v>
      </c>
      <c r="B95" s="573" t="str">
        <f>+[6]ระบบการควบคุมฯ!B370</f>
        <v xml:space="preserve">โรงเรียนชุมชนบึงบา </v>
      </c>
      <c r="C95" s="574" t="str">
        <f>+[6]ระบบการควบคุมฯ!C370</f>
        <v>200043100B6003113826</v>
      </c>
      <c r="D95" s="520">
        <f>+[6]ระบบการควบคุมฯ!AA370</f>
        <v>180000</v>
      </c>
      <c r="E95" s="507">
        <f>+[6]ระบบการควบคุมฯ!Q370+[6]ระบบการควบคุมฯ!R370</f>
        <v>0</v>
      </c>
      <c r="F95" s="529">
        <f>+[6]ระบบการควบคุมฯ!J377</f>
        <v>0</v>
      </c>
      <c r="G95" s="498">
        <f>+[6]ระบบการควบคุมฯ!U370+[6]ระบบการควบคุมฯ!V370</f>
        <v>174000</v>
      </c>
      <c r="H95" s="535"/>
      <c r="I95" s="527"/>
      <c r="J95" s="536">
        <f t="shared" ref="J95" si="32">D95-E95-F95-G95</f>
        <v>6000</v>
      </c>
      <c r="K95" s="1130"/>
      <c r="L95" s="9"/>
    </row>
    <row r="96" spans="1:12" ht="42" customHeight="1" x14ac:dyDescent="0.6">
      <c r="A96" s="1141"/>
      <c r="B96" s="573" t="str">
        <f>+[6]ระบบการควบคุมฯ!B371</f>
        <v>ผูกพันครบ 19 มิย 67</v>
      </c>
      <c r="C96" s="574">
        <f>+[6]ระบบการควบคุมฯ!C371</f>
        <v>4100392644</v>
      </c>
      <c r="D96" s="1147"/>
      <c r="E96" s="1105"/>
      <c r="F96" s="1105"/>
      <c r="G96" s="1106"/>
      <c r="H96" s="1125"/>
      <c r="I96" s="1126"/>
      <c r="J96" s="1127"/>
      <c r="K96" s="1163"/>
      <c r="L96" s="9"/>
    </row>
    <row r="97" spans="1:12" ht="21" hidden="1" customHeight="1" x14ac:dyDescent="0.6">
      <c r="A97" s="1141"/>
      <c r="B97" s="1142"/>
      <c r="C97" s="1143"/>
      <c r="D97" s="1147"/>
      <c r="E97" s="1105"/>
      <c r="F97" s="1105"/>
      <c r="G97" s="1106"/>
      <c r="H97" s="1125"/>
      <c r="I97" s="1126"/>
      <c r="J97" s="1127"/>
      <c r="K97" s="1149"/>
      <c r="L97" s="9"/>
    </row>
    <row r="98" spans="1:12" ht="21" hidden="1" customHeight="1" x14ac:dyDescent="0.6">
      <c r="A98" s="1141"/>
      <c r="B98" s="1142"/>
      <c r="C98" s="1143"/>
      <c r="D98" s="1147"/>
      <c r="E98" s="1105"/>
      <c r="F98" s="1105"/>
      <c r="G98" s="1106"/>
      <c r="H98" s="1125"/>
      <c r="I98" s="1126"/>
      <c r="J98" s="1127">
        <f>D98-E98-F98-G98</f>
        <v>0</v>
      </c>
      <c r="K98" s="1149"/>
      <c r="L98" s="9"/>
    </row>
    <row r="99" spans="1:12" ht="42" x14ac:dyDescent="0.6">
      <c r="A99" s="1164" t="str">
        <f>+[6]ระบบการควบคุมฯ!A512</f>
        <v>ง</v>
      </c>
      <c r="B99" s="575" t="str">
        <f>+[6]ระบบการควบคุมฯ!B512</f>
        <v>แผนงานพื้นฐานด้านการพัฒนาและเสริมสร้างศักยภาพทรัพยากรมนุษย์</v>
      </c>
      <c r="C99" s="1165"/>
      <c r="D99" s="1166">
        <f>+D100+D116</f>
        <v>18436400</v>
      </c>
      <c r="E99" s="1166">
        <f t="shared" ref="E99:J99" si="33">+E100+E116</f>
        <v>4569779.4000000004</v>
      </c>
      <c r="F99" s="1166">
        <f t="shared" si="33"/>
        <v>0</v>
      </c>
      <c r="G99" s="1166">
        <f t="shared" si="33"/>
        <v>7096644.1599999992</v>
      </c>
      <c r="H99" s="1166">
        <f t="shared" si="33"/>
        <v>0</v>
      </c>
      <c r="I99" s="1166">
        <f t="shared" si="33"/>
        <v>0</v>
      </c>
      <c r="J99" s="1166">
        <f t="shared" si="33"/>
        <v>6769976.4399999995</v>
      </c>
      <c r="K99" s="1166">
        <f t="shared" ref="E99:K102" si="34">+K100</f>
        <v>0</v>
      </c>
      <c r="L99" s="9"/>
    </row>
    <row r="100" spans="1:12" ht="42" x14ac:dyDescent="0.25">
      <c r="A100" s="1167">
        <f>+[6]ระบบการควบคุมฯ!A514</f>
        <v>1</v>
      </c>
      <c r="B100" s="576" t="str">
        <f>+[6]ระบบการควบคุมฯ!B514</f>
        <v xml:space="preserve">ผลผลิตผู้จบการศึกษาก่อนประถมศึกษา </v>
      </c>
      <c r="C100" s="576" t="str">
        <f>+[6]ระบบการควบคุมฯ!C514</f>
        <v>20004 35000170 2000000</v>
      </c>
      <c r="D100" s="577">
        <f>+D101</f>
        <v>306500</v>
      </c>
      <c r="E100" s="577">
        <f t="shared" si="34"/>
        <v>79500</v>
      </c>
      <c r="F100" s="577">
        <f t="shared" si="34"/>
        <v>0</v>
      </c>
      <c r="G100" s="577">
        <f t="shared" si="34"/>
        <v>226000</v>
      </c>
      <c r="H100" s="577">
        <f t="shared" si="34"/>
        <v>0</v>
      </c>
      <c r="I100" s="577">
        <f t="shared" si="34"/>
        <v>0</v>
      </c>
      <c r="J100" s="577">
        <f t="shared" si="34"/>
        <v>1000</v>
      </c>
      <c r="K100" s="577">
        <f t="shared" si="34"/>
        <v>0</v>
      </c>
      <c r="L100" s="9"/>
    </row>
    <row r="101" spans="1:12" ht="42" customHeight="1" x14ac:dyDescent="0.25">
      <c r="A101" s="1168">
        <v>1.1000000000000001</v>
      </c>
      <c r="B101" s="578" t="str">
        <f>+[6]ระบบการควบคุมฯ!B520</f>
        <v xml:space="preserve">กิจกรรมการจัดการศึกษาก่อนประถมศึกษา  </v>
      </c>
      <c r="C101" s="579" t="str">
        <f>+[6]ระบบการควบคุมฯ!C520</f>
        <v>20004 66 05162 00000</v>
      </c>
      <c r="D101" s="580">
        <f>+D102</f>
        <v>306500</v>
      </c>
      <c r="E101" s="580">
        <f t="shared" si="34"/>
        <v>79500</v>
      </c>
      <c r="F101" s="580">
        <f t="shared" si="34"/>
        <v>0</v>
      </c>
      <c r="G101" s="580">
        <f t="shared" si="34"/>
        <v>226000</v>
      </c>
      <c r="H101" s="580">
        <f t="shared" si="34"/>
        <v>0</v>
      </c>
      <c r="I101" s="580">
        <f t="shared" si="34"/>
        <v>0</v>
      </c>
      <c r="J101" s="580">
        <f t="shared" si="34"/>
        <v>1000</v>
      </c>
      <c r="K101" s="580">
        <f t="shared" si="34"/>
        <v>0</v>
      </c>
      <c r="L101" s="9"/>
    </row>
    <row r="102" spans="1:12" ht="42" customHeight="1" x14ac:dyDescent="0.6">
      <c r="A102" s="1169"/>
      <c r="B102" s="1170" t="str">
        <f>+[6]ระบบการควบคุมฯ!B518</f>
        <v>ค่าครุภัณฑ์ 6711310</v>
      </c>
      <c r="C102" s="1068"/>
      <c r="D102" s="1069">
        <f>+D103</f>
        <v>306500</v>
      </c>
      <c r="E102" s="1069">
        <f t="shared" si="34"/>
        <v>79500</v>
      </c>
      <c r="F102" s="1069">
        <f t="shared" si="34"/>
        <v>0</v>
      </c>
      <c r="G102" s="1069">
        <f t="shared" si="34"/>
        <v>226000</v>
      </c>
      <c r="H102" s="1069">
        <f t="shared" si="34"/>
        <v>0</v>
      </c>
      <c r="I102" s="1069">
        <f t="shared" si="34"/>
        <v>0</v>
      </c>
      <c r="J102" s="1069">
        <f t="shared" si="34"/>
        <v>1000</v>
      </c>
      <c r="K102" s="1170"/>
      <c r="L102" s="9"/>
    </row>
    <row r="103" spans="1:12" ht="42" customHeight="1" x14ac:dyDescent="0.6">
      <c r="A103" s="1169"/>
      <c r="B103" s="1170" t="str">
        <f>+[6]ระบบการควบคุมฯ!B577</f>
        <v>ครุภัณฑ์การศึกษา 120611</v>
      </c>
      <c r="C103" s="1068"/>
      <c r="D103" s="1069">
        <f>+D104+D111</f>
        <v>306500</v>
      </c>
      <c r="E103" s="1069">
        <f t="shared" ref="E103:J103" si="35">+E104+E111</f>
        <v>79500</v>
      </c>
      <c r="F103" s="1069">
        <f t="shared" si="35"/>
        <v>0</v>
      </c>
      <c r="G103" s="1069">
        <f t="shared" si="35"/>
        <v>226000</v>
      </c>
      <c r="H103" s="1069">
        <f t="shared" si="35"/>
        <v>0</v>
      </c>
      <c r="I103" s="1069">
        <f t="shared" si="35"/>
        <v>0</v>
      </c>
      <c r="J103" s="1069">
        <f t="shared" si="35"/>
        <v>1000</v>
      </c>
      <c r="K103" s="1170"/>
      <c r="L103" s="9"/>
    </row>
    <row r="104" spans="1:12" ht="42" x14ac:dyDescent="0.25">
      <c r="A104" s="1171" t="s">
        <v>39</v>
      </c>
      <c r="B104" s="1172" t="str">
        <f>+[6]ระบบการควบคุมฯ!B578</f>
        <v>เครื่องเล่นสนามระดับก่อนประถมศึกษาแบบ 2</v>
      </c>
      <c r="C104" s="1173" t="str">
        <f>+[6]ระบบการควบคุมฯ!C578</f>
        <v>ศธ04002/ว1802 ลว.8 พค 67 โอนครั้งที่ 7</v>
      </c>
      <c r="D104" s="1174">
        <f>SUM(D105:D110)</f>
        <v>236500</v>
      </c>
      <c r="E104" s="1174">
        <f t="shared" ref="E104:J104" si="36">SUM(E105:E110)</f>
        <v>79500</v>
      </c>
      <c r="F104" s="1174">
        <f t="shared" si="36"/>
        <v>0</v>
      </c>
      <c r="G104" s="1174">
        <f t="shared" si="36"/>
        <v>156000</v>
      </c>
      <c r="H104" s="1174">
        <f t="shared" si="36"/>
        <v>0</v>
      </c>
      <c r="I104" s="1174">
        <f t="shared" si="36"/>
        <v>0</v>
      </c>
      <c r="J104" s="1174">
        <f t="shared" si="36"/>
        <v>1000</v>
      </c>
      <c r="K104" s="1175"/>
      <c r="L104" s="9"/>
    </row>
    <row r="105" spans="1:12" ht="21" x14ac:dyDescent="0.6">
      <c r="A105" s="1176" t="str">
        <f>+[6]ระบบการควบคุมฯ!A579</f>
        <v>1)</v>
      </c>
      <c r="B105" s="1177" t="str">
        <f>+[6]ระบบการควบคุมฯ!B579</f>
        <v>โรงเรียนทองพูลอุทิศ</v>
      </c>
      <c r="C105" s="1178" t="str">
        <f>+[6]ระบบการควบคุมฯ!C579</f>
        <v>20004350001003110490</v>
      </c>
      <c r="D105" s="520">
        <f>+[6]ระบบการควบคุมฯ!AA579</f>
        <v>80000</v>
      </c>
      <c r="E105" s="507">
        <f>+[6]ระบบการควบคุมฯ!Q579+[6]ระบบการควบคุมฯ!R579</f>
        <v>79500</v>
      </c>
      <c r="F105" s="529">
        <f>+[6]ระบบการควบคุมฯ!J387</f>
        <v>0</v>
      </c>
      <c r="G105" s="498">
        <f>+[6]ระบบการควบคุมฯ!U579+[6]ระบบการควบคุมฯ!V579</f>
        <v>0</v>
      </c>
      <c r="H105" s="535"/>
      <c r="I105" s="527"/>
      <c r="J105" s="536">
        <f t="shared" ref="J105:J115" si="37">D105-E105-F105-G105</f>
        <v>500</v>
      </c>
      <c r="K105" s="1130"/>
      <c r="L105" s="9"/>
    </row>
    <row r="106" spans="1:12" ht="21" x14ac:dyDescent="0.6">
      <c r="A106" s="1176"/>
      <c r="B106" s="1177" t="str">
        <f>+[6]ระบบการควบคุมฯ!B580</f>
        <v>ผูกพัน ครบ 16 กค 67</v>
      </c>
      <c r="C106" s="1178">
        <f>+[6]ระบบการควบคุมฯ!C580</f>
        <v>4100385427</v>
      </c>
      <c r="D106" s="520">
        <f>+[6]ระบบการควบคุมฯ!AA580</f>
        <v>0</v>
      </c>
      <c r="E106" s="507">
        <f>+[6]ระบบการควบคุมฯ!Q580+[6]ระบบการควบคุมฯ!R580</f>
        <v>0</v>
      </c>
      <c r="F106" s="529">
        <f>+[6]ระบบการควบคุมฯ!J388</f>
        <v>0</v>
      </c>
      <c r="G106" s="498">
        <f>+[6]ระบบการควบคุมฯ!U580+[6]ระบบการควบคุมฯ!V580</f>
        <v>0</v>
      </c>
      <c r="H106" s="535"/>
      <c r="I106" s="527"/>
      <c r="J106" s="536">
        <f t="shared" si="37"/>
        <v>0</v>
      </c>
      <c r="K106" s="1130"/>
      <c r="L106" s="9"/>
    </row>
    <row r="107" spans="1:12" ht="21" x14ac:dyDescent="0.6">
      <c r="A107" s="1176" t="str">
        <f>+[6]ระบบการควบคุมฯ!A581</f>
        <v>2)</v>
      </c>
      <c r="B107" s="1177" t="str">
        <f>+[6]ระบบการควบคุมฯ!B581</f>
        <v>โรงเรียนวัดชัยมังคลาราม</v>
      </c>
      <c r="C107" s="1178" t="str">
        <f>+[6]ระบบการควบคุมฯ!C581</f>
        <v>20004350001003110491</v>
      </c>
      <c r="D107" s="520">
        <f>+[6]ระบบการควบคุมฯ!AA581</f>
        <v>80000</v>
      </c>
      <c r="E107" s="507">
        <f>+[6]ระบบการควบคุมฯ!Q581+[6]ระบบการควบคุมฯ!R581</f>
        <v>0</v>
      </c>
      <c r="F107" s="529">
        <f>+[6]ระบบการควบคุมฯ!J389</f>
        <v>0</v>
      </c>
      <c r="G107" s="498">
        <f>+[6]ระบบการควบคุมฯ!U581+[6]ระบบการควบคุมฯ!V581</f>
        <v>79500</v>
      </c>
      <c r="H107" s="535"/>
      <c r="I107" s="527"/>
      <c r="J107" s="536">
        <f t="shared" si="37"/>
        <v>500</v>
      </c>
      <c r="K107" s="1163"/>
      <c r="L107" s="9"/>
    </row>
    <row r="108" spans="1:12" ht="21" x14ac:dyDescent="0.6">
      <c r="A108" s="1176"/>
      <c r="B108" s="1177" t="str">
        <f>+[6]ระบบการควบคุมฯ!B582</f>
        <v>ผูกพัน ครบ 16 กค 67</v>
      </c>
      <c r="C108" s="1178">
        <f>+[6]ระบบการควบคุมฯ!C582</f>
        <v>4100398102</v>
      </c>
      <c r="D108" s="520">
        <f>+[6]ระบบการควบคุมฯ!AA582</f>
        <v>0</v>
      </c>
      <c r="E108" s="507">
        <f>+[6]ระบบการควบคุมฯ!Q582+[6]ระบบการควบคุมฯ!R582</f>
        <v>0</v>
      </c>
      <c r="F108" s="529">
        <f>+[6]ระบบการควบคุมฯ!J390</f>
        <v>0</v>
      </c>
      <c r="G108" s="498">
        <f>+[6]ระบบการควบคุมฯ!U582+[6]ระบบการควบคุมฯ!V582</f>
        <v>0</v>
      </c>
      <c r="H108" s="535"/>
      <c r="I108" s="527"/>
      <c r="J108" s="536">
        <f t="shared" si="37"/>
        <v>0</v>
      </c>
      <c r="K108" s="1163"/>
      <c r="L108" s="9"/>
    </row>
    <row r="109" spans="1:12" ht="21" x14ac:dyDescent="0.6">
      <c r="A109" s="1176" t="str">
        <f>+[6]ระบบการควบคุมฯ!A583</f>
        <v>3)</v>
      </c>
      <c r="B109" s="1177" t="str">
        <f>+[6]ระบบการควบคุมฯ!B583</f>
        <v>โรงเรียนวัดดอนใหญ่</v>
      </c>
      <c r="C109" s="1178" t="str">
        <f>+[6]ระบบการควบคุมฯ!C583</f>
        <v>20004350001003110492</v>
      </c>
      <c r="D109" s="520">
        <f>+[6]ระบบการควบคุมฯ!AA583</f>
        <v>76500</v>
      </c>
      <c r="E109" s="507">
        <f>+[6]ระบบการควบคุมฯ!Q583+[6]ระบบการควบคุมฯ!R583</f>
        <v>0</v>
      </c>
      <c r="F109" s="529">
        <f>+[6]ระบบการควบคุมฯ!J391</f>
        <v>0</v>
      </c>
      <c r="G109" s="498">
        <f>+[6]ระบบการควบคุมฯ!U583+[6]ระบบการควบคุมฯ!V583</f>
        <v>76500</v>
      </c>
      <c r="H109" s="535"/>
      <c r="I109" s="527"/>
      <c r="J109" s="536">
        <f t="shared" si="37"/>
        <v>0</v>
      </c>
      <c r="K109" s="1163"/>
      <c r="L109" s="9"/>
    </row>
    <row r="110" spans="1:12" ht="21" x14ac:dyDescent="0.6">
      <c r="A110" s="1176"/>
      <c r="B110" s="1177" t="str">
        <f>+[6]ระบบการควบคุมฯ!B584</f>
        <v>ผูกพัน ครบ 19 กค 67</v>
      </c>
      <c r="C110" s="1178">
        <f>+[6]ระบบการควบคุมฯ!C584</f>
        <v>410034351</v>
      </c>
      <c r="D110" s="520">
        <f>+[6]ระบบการควบคุมฯ!AA584</f>
        <v>0</v>
      </c>
      <c r="E110" s="507">
        <f>+[6]ระบบการควบคุมฯ!Q584+[6]ระบบการควบคุมฯ!R584</f>
        <v>0</v>
      </c>
      <c r="F110" s="529">
        <f>+[6]ระบบการควบคุมฯ!J392</f>
        <v>0</v>
      </c>
      <c r="G110" s="498">
        <f>+[6]ระบบการควบคุมฯ!U584+[6]ระบบการควบคุมฯ!V584</f>
        <v>0</v>
      </c>
      <c r="H110" s="535"/>
      <c r="I110" s="527"/>
      <c r="J110" s="536">
        <f t="shared" si="37"/>
        <v>0</v>
      </c>
      <c r="K110" s="1163"/>
      <c r="L110" s="9"/>
    </row>
    <row r="111" spans="1:12" ht="42" x14ac:dyDescent="0.25">
      <c r="A111" s="1171" t="str">
        <f>+[6]ระบบการควบคุมฯ!A591</f>
        <v>1.1.2</v>
      </c>
      <c r="B111" s="1172" t="str">
        <f>+[6]ระบบการควบคุมฯ!B591</f>
        <v xml:space="preserve">เครื่องเล่นสนามระดับก่อนประถมศึกษา แบบ 1 </v>
      </c>
      <c r="C111" s="1173" t="str">
        <f>+[6]ระบบการควบคุมฯ!C591</f>
        <v>ศธ04002/ว1802 ลว.8 พค 67 โอนครั้งที่ 7</v>
      </c>
      <c r="D111" s="1174">
        <f>SUM(D112:D113)</f>
        <v>70000</v>
      </c>
      <c r="E111" s="1174">
        <f t="shared" ref="E111:J111" si="38">SUM(E112:E113)</f>
        <v>0</v>
      </c>
      <c r="F111" s="1174">
        <f t="shared" si="38"/>
        <v>0</v>
      </c>
      <c r="G111" s="1174">
        <f t="shared" si="38"/>
        <v>70000</v>
      </c>
      <c r="H111" s="1174">
        <f t="shared" si="38"/>
        <v>0</v>
      </c>
      <c r="I111" s="1174">
        <f t="shared" si="38"/>
        <v>0</v>
      </c>
      <c r="J111" s="1174">
        <f t="shared" si="38"/>
        <v>0</v>
      </c>
      <c r="K111" s="1175"/>
      <c r="L111" s="9"/>
    </row>
    <row r="112" spans="1:12" ht="21" x14ac:dyDescent="0.6">
      <c r="A112" s="1176" t="str">
        <f>+[6]ระบบการควบคุมฯ!A592</f>
        <v>1)</v>
      </c>
      <c r="B112" s="1179" t="str">
        <f>+[6]ระบบการควบคุมฯ!B592</f>
        <v>โรงเรียนวัดแสงมณี</v>
      </c>
      <c r="C112" s="1178" t="str">
        <f>+[6]ระบบการควบคุมฯ!C592</f>
        <v>20004350001003110493</v>
      </c>
      <c r="D112" s="520">
        <f>+[6]ระบบการควบคุมฯ!AA592</f>
        <v>70000</v>
      </c>
      <c r="E112" s="507">
        <f>+[6]ระบบการควบคุมฯ!Q592+[6]ระบบการควบคุมฯ!R592</f>
        <v>0</v>
      </c>
      <c r="F112" s="529">
        <f>+[6]ระบบการควบคุมฯ!J592</f>
        <v>0</v>
      </c>
      <c r="G112" s="498">
        <f>+[6]ระบบการควบคุมฯ!U592+[6]ระบบการควบคุมฯ!V592</f>
        <v>70000</v>
      </c>
      <c r="H112" s="535"/>
      <c r="I112" s="527"/>
      <c r="J112" s="536">
        <f t="shared" ref="J112:J113" si="39">D112-E112-F112-G112</f>
        <v>0</v>
      </c>
      <c r="K112" s="1130"/>
      <c r="L112" s="9"/>
    </row>
    <row r="113" spans="1:12" ht="42" customHeight="1" x14ac:dyDescent="0.6">
      <c r="A113" s="1176"/>
      <c r="B113" s="1179" t="str">
        <f>+[6]ระบบการควบคุมฯ!B593</f>
        <v>ผูกพัน ครบ 9 กค 67</v>
      </c>
      <c r="C113" s="1178">
        <f>+[6]ระบบการควบคุมฯ!C593</f>
        <v>4100394811</v>
      </c>
      <c r="D113" s="520">
        <f>+[6]ระบบการควบคุมฯ!AA587</f>
        <v>0</v>
      </c>
      <c r="E113" s="507">
        <f>+[6]ระบบการควบคุมฯ!Q587+[6]ระบบการควบคุมฯ!R587</f>
        <v>0</v>
      </c>
      <c r="F113" s="529">
        <f>+[6]ระบบการควบคุมฯ!J395</f>
        <v>0</v>
      </c>
      <c r="G113" s="498">
        <f>+[6]ระบบการควบคุมฯ!U587+[6]ระบบการควบคุมฯ!V587</f>
        <v>0</v>
      </c>
      <c r="H113" s="535"/>
      <c r="I113" s="527"/>
      <c r="J113" s="536">
        <f t="shared" si="39"/>
        <v>0</v>
      </c>
      <c r="K113" s="1130"/>
      <c r="L113" s="9"/>
    </row>
    <row r="114" spans="1:12" ht="42" hidden="1" customHeight="1" x14ac:dyDescent="0.6">
      <c r="A114" s="1176">
        <f>+[6]ระบบการควบคุมฯ!A585</f>
        <v>0</v>
      </c>
      <c r="B114" s="1177">
        <f>+[6]ระบบการควบคุมฯ!B585</f>
        <v>0</v>
      </c>
      <c r="C114" s="1178">
        <f>+[6]ระบบการควบคุมฯ!C585</f>
        <v>0</v>
      </c>
      <c r="D114" s="520">
        <f>+[6]ระบบการควบคุมฯ!AA585</f>
        <v>0</v>
      </c>
      <c r="E114" s="507">
        <f>+[6]ระบบการควบคุมฯ!Q585+[6]ระบบการควบคุมฯ!R585</f>
        <v>0</v>
      </c>
      <c r="F114" s="529">
        <f>+[6]ระบบการควบคุมฯ!J393</f>
        <v>0</v>
      </c>
      <c r="G114" s="498">
        <f>+[6]ระบบการควบคุมฯ!U585+[6]ระบบการควบคุมฯ!V585</f>
        <v>0</v>
      </c>
      <c r="H114" s="535"/>
      <c r="I114" s="527"/>
      <c r="J114" s="536">
        <f t="shared" si="37"/>
        <v>0</v>
      </c>
      <c r="K114" s="1163"/>
      <c r="L114" s="9"/>
    </row>
    <row r="115" spans="1:12" ht="42" hidden="1" customHeight="1" x14ac:dyDescent="0.6">
      <c r="A115" s="1176"/>
      <c r="B115" s="1177">
        <f>+[6]ระบบการควบคุมฯ!B586</f>
        <v>0</v>
      </c>
      <c r="C115" s="1178">
        <f>+[6]ระบบการควบคุมฯ!C586</f>
        <v>0</v>
      </c>
      <c r="D115" s="520">
        <f>+[6]ระบบการควบคุมฯ!AA586</f>
        <v>0</v>
      </c>
      <c r="E115" s="507">
        <f>+[6]ระบบการควบคุมฯ!Q586+[6]ระบบการควบคุมฯ!R586</f>
        <v>0</v>
      </c>
      <c r="F115" s="529">
        <f>+[6]ระบบการควบคุมฯ!J394</f>
        <v>0</v>
      </c>
      <c r="G115" s="498">
        <f>+[6]ระบบการควบคุมฯ!U586+[6]ระบบการควบคุมฯ!V586</f>
        <v>0</v>
      </c>
      <c r="H115" s="535"/>
      <c r="I115" s="527"/>
      <c r="J115" s="536">
        <f t="shared" si="37"/>
        <v>0</v>
      </c>
      <c r="K115" s="1163"/>
      <c r="L115" s="9"/>
    </row>
    <row r="116" spans="1:12" ht="42" customHeight="1" x14ac:dyDescent="0.25">
      <c r="A116" s="1180">
        <f>+[6]ระบบการควบคุมฯ!A606</f>
        <v>2</v>
      </c>
      <c r="B116" s="581" t="str">
        <f>+[6]ระบบการควบคุมฯ!B606</f>
        <v xml:space="preserve">ผลผลิตผู้จบการศึกษาภาคบังคับ  </v>
      </c>
      <c r="C116" s="553" t="str">
        <f>+[6]ระบบการควบคุมฯ!C606</f>
        <v>20004 35000270 2000000</v>
      </c>
      <c r="D116" s="582">
        <f>SUM(D117:D118)</f>
        <v>18129900</v>
      </c>
      <c r="E116" s="582">
        <f t="shared" ref="E116:J116" si="40">SUM(E117:E118)</f>
        <v>4490279.4000000004</v>
      </c>
      <c r="F116" s="582">
        <f t="shared" si="40"/>
        <v>0</v>
      </c>
      <c r="G116" s="582">
        <f t="shared" si="40"/>
        <v>6870644.1599999992</v>
      </c>
      <c r="H116" s="582">
        <f t="shared" si="40"/>
        <v>0</v>
      </c>
      <c r="I116" s="582">
        <f t="shared" si="40"/>
        <v>0</v>
      </c>
      <c r="J116" s="582">
        <f t="shared" si="40"/>
        <v>6768976.4399999995</v>
      </c>
      <c r="K116" s="582"/>
      <c r="L116" s="9"/>
    </row>
    <row r="117" spans="1:12" ht="42" customHeight="1" x14ac:dyDescent="0.6">
      <c r="A117" s="1181"/>
      <c r="B117" s="1182" t="str">
        <f>+[6]ระบบการควบคุมฯ!B610</f>
        <v>งบลงทุน ครุภัณฑ์ 6711310</v>
      </c>
      <c r="C117" s="1183"/>
      <c r="D117" s="1184">
        <f>+D120+D151+D162+D258</f>
        <v>1887200</v>
      </c>
      <c r="E117" s="1184">
        <f t="shared" ref="E117:J117" si="41">+E120+E151+E162+E258</f>
        <v>950880</v>
      </c>
      <c r="F117" s="1184">
        <f t="shared" si="41"/>
        <v>0</v>
      </c>
      <c r="G117" s="1184">
        <f t="shared" si="41"/>
        <v>920250</v>
      </c>
      <c r="H117" s="1184">
        <f t="shared" si="41"/>
        <v>0</v>
      </c>
      <c r="I117" s="1184">
        <f t="shared" si="41"/>
        <v>0</v>
      </c>
      <c r="J117" s="1184">
        <f t="shared" si="41"/>
        <v>16070</v>
      </c>
      <c r="K117" s="1185"/>
      <c r="L117" s="9"/>
    </row>
    <row r="118" spans="1:12" ht="42" customHeight="1" x14ac:dyDescent="0.25">
      <c r="A118" s="1186"/>
      <c r="B118" s="583" t="str">
        <f>+[6]ระบบการควบคุมฯ!B611</f>
        <v>งบลงทุน สิ่งก่อสร้าง 6711320</v>
      </c>
      <c r="C118" s="584"/>
      <c r="D118" s="585">
        <f>+D179+D259</f>
        <v>16242700</v>
      </c>
      <c r="E118" s="585">
        <f t="shared" ref="E118:J118" si="42">+E179+E259</f>
        <v>3539399.4</v>
      </c>
      <c r="F118" s="585">
        <f t="shared" si="42"/>
        <v>0</v>
      </c>
      <c r="G118" s="585">
        <f t="shared" si="42"/>
        <v>5950394.1599999992</v>
      </c>
      <c r="H118" s="585">
        <f t="shared" si="42"/>
        <v>0</v>
      </c>
      <c r="I118" s="585">
        <f t="shared" si="42"/>
        <v>0</v>
      </c>
      <c r="J118" s="585">
        <f t="shared" si="42"/>
        <v>6752906.4399999995</v>
      </c>
      <c r="K118" s="586"/>
      <c r="L118" s="9"/>
    </row>
    <row r="119" spans="1:12" ht="42" customHeight="1" x14ac:dyDescent="0.6">
      <c r="A119" s="1187">
        <v>2.1</v>
      </c>
      <c r="B119" s="1188" t="str">
        <f>+[6]ระบบการควบคุมฯ!B612</f>
        <v>กิจกรรมการจัดการศึกษาประถมศึกษาสำหรับโรงเรียนปกติ</v>
      </c>
      <c r="C119" s="1189" t="str">
        <f>+[6]ระบบการควบคุมฯ!C613</f>
        <v>20005 67 05164 00000</v>
      </c>
      <c r="D119" s="1190">
        <f>+D120</f>
        <v>822000</v>
      </c>
      <c r="E119" s="1190">
        <f t="shared" ref="E119:J119" si="43">+E120</f>
        <v>33000</v>
      </c>
      <c r="F119" s="1190">
        <f t="shared" si="43"/>
        <v>0</v>
      </c>
      <c r="G119" s="1190">
        <f t="shared" si="43"/>
        <v>779850</v>
      </c>
      <c r="H119" s="1190">
        <f t="shared" si="43"/>
        <v>0</v>
      </c>
      <c r="I119" s="1190">
        <f t="shared" si="43"/>
        <v>0</v>
      </c>
      <c r="J119" s="1190">
        <f t="shared" si="43"/>
        <v>9150</v>
      </c>
      <c r="K119" s="1190"/>
      <c r="L119" s="9"/>
    </row>
    <row r="120" spans="1:12" ht="42" customHeight="1" x14ac:dyDescent="0.6">
      <c r="A120" s="1181"/>
      <c r="B120" s="1191" t="str">
        <f>+[6]ระบบการควบคุมฯ!B724</f>
        <v>งบลงทุน  ค่าครุภัณฑ์  6711310</v>
      </c>
      <c r="C120" s="1183"/>
      <c r="D120" s="1184">
        <f>+D121+D130+D139</f>
        <v>822000</v>
      </c>
      <c r="E120" s="1184">
        <f t="shared" ref="E120:J120" si="44">+E121+E130+E139</f>
        <v>33000</v>
      </c>
      <c r="F120" s="1184">
        <f t="shared" si="44"/>
        <v>0</v>
      </c>
      <c r="G120" s="1184">
        <f t="shared" si="44"/>
        <v>779850</v>
      </c>
      <c r="H120" s="1184">
        <f t="shared" si="44"/>
        <v>0</v>
      </c>
      <c r="I120" s="1184">
        <f t="shared" si="44"/>
        <v>0</v>
      </c>
      <c r="J120" s="1184">
        <f t="shared" si="44"/>
        <v>9150</v>
      </c>
      <c r="K120" s="1184"/>
      <c r="L120" s="9"/>
    </row>
    <row r="121" spans="1:12" ht="42" customHeight="1" x14ac:dyDescent="0.6">
      <c r="A121" s="1192" t="str">
        <f>+[6]ระบบการควบคุมฯ!A748</f>
        <v>2.1.5.2</v>
      </c>
      <c r="B121" s="1193" t="str">
        <f>+[6]ระบบการควบคุมฯ!B814</f>
        <v>ครุภัณฑ์โฆษณาและเผยแพร่ 120604</v>
      </c>
      <c r="C121" s="1194"/>
      <c r="D121" s="1195">
        <f>+D122</f>
        <v>299000</v>
      </c>
      <c r="E121" s="1195">
        <f t="shared" ref="E121:K121" si="45">+E122</f>
        <v>0</v>
      </c>
      <c r="F121" s="1195">
        <f t="shared" si="45"/>
        <v>0</v>
      </c>
      <c r="G121" s="1195">
        <f t="shared" si="45"/>
        <v>296500</v>
      </c>
      <c r="H121" s="1195">
        <f t="shared" si="45"/>
        <v>0</v>
      </c>
      <c r="I121" s="1195">
        <f t="shared" si="45"/>
        <v>0</v>
      </c>
      <c r="J121" s="1195">
        <f t="shared" si="45"/>
        <v>2500</v>
      </c>
      <c r="K121" s="1195">
        <f t="shared" si="45"/>
        <v>0</v>
      </c>
      <c r="L121" s="9"/>
    </row>
    <row r="122" spans="1:12" ht="42" customHeight="1" x14ac:dyDescent="0.25">
      <c r="A122" s="1196" t="str">
        <f>+[6]ระบบการควบคุมฯ!A749</f>
        <v>2.1.5.2.1</v>
      </c>
      <c r="B122" s="587" t="str">
        <f>+[6]ระบบการควบคุมฯ!B749</f>
        <v>โทรทัศน์แอลอีดี(LEDTV)แบบSmartTVระดับความละเอียดจอภาพ3840x2160พิกเซล ขนาด 55 นิ้ว เครื่องละ 23,3000 บาท</v>
      </c>
      <c r="C122" s="588" t="str">
        <f>+[6]ระบบการควบคุมฯ!C749</f>
        <v>ศธ04002/ว1802 ลว.8 พค 67 โอนครั้งที่ 7</v>
      </c>
      <c r="D122" s="483">
        <f>+[6]ระบบการควบคุมฯ!AA749</f>
        <v>299000</v>
      </c>
      <c r="E122" s="589">
        <f>+[6]ระบบการควบคุมฯ!Q749+[6]ระบบการควบคุมฯ!R749</f>
        <v>0</v>
      </c>
      <c r="F122" s="590">
        <f>+[6]ระบบการควบคุมฯ!J749</f>
        <v>0</v>
      </c>
      <c r="G122" s="589">
        <f>+[6]ระบบการควบคุมฯ!U749+[6]ระบบการควบคุมฯ!V749</f>
        <v>296500</v>
      </c>
      <c r="H122" s="591"/>
      <c r="I122" s="592"/>
      <c r="J122" s="593">
        <f t="shared" ref="J122:J123" si="46">D122-E122-F122-G122</f>
        <v>2500</v>
      </c>
      <c r="K122" s="594"/>
      <c r="L122" s="9"/>
    </row>
    <row r="123" spans="1:12" ht="42" customHeight="1" x14ac:dyDescent="0.25">
      <c r="A123" s="1197" t="str">
        <f>+[6]ระบบการควบคุมฯ!A750</f>
        <v>1)</v>
      </c>
      <c r="B123" s="595" t="str">
        <f>+[6]ระบบการควบคุมฯ!B750</f>
        <v>โรงเรียนวัดทศทิศ</v>
      </c>
      <c r="C123" s="574" t="str">
        <f>+[6]ระบบการควบคุมฯ!C750</f>
        <v>20004350002003112042</v>
      </c>
      <c r="D123" s="520">
        <f>+[6]ระบบการควบคุมฯ!AA750</f>
        <v>69000</v>
      </c>
      <c r="E123" s="507">
        <f>+[6]ระบบการควบคุมฯ!Q750+[6]ระบบการควบคุมฯ!R750</f>
        <v>0</v>
      </c>
      <c r="F123" s="529">
        <f>+[6]ระบบการควบคุมฯ!J750</f>
        <v>0</v>
      </c>
      <c r="G123" s="498">
        <f>+[6]ระบบการควบคุมฯ!U750+[6]ระบบการควบคุมฯ!V750</f>
        <v>67500</v>
      </c>
      <c r="H123" s="535"/>
      <c r="I123" s="527"/>
      <c r="J123" s="536">
        <f t="shared" si="46"/>
        <v>1500</v>
      </c>
      <c r="K123" s="518"/>
      <c r="L123" s="9"/>
    </row>
    <row r="124" spans="1:12" ht="42" customHeight="1" x14ac:dyDescent="0.25">
      <c r="A124" s="1197">
        <f>+[6]ระบบการควบคุมฯ!A751</f>
        <v>0</v>
      </c>
      <c r="B124" s="595" t="str">
        <f>+[6]ระบบการควบคุมฯ!B751</f>
        <v>ผูกพัน ครบ 26 มิย 67</v>
      </c>
      <c r="C124" s="574">
        <f>+[6]ระบบการควบคุมฯ!C751</f>
        <v>4100395240</v>
      </c>
      <c r="D124" s="529"/>
      <c r="E124" s="529"/>
      <c r="F124" s="529"/>
      <c r="G124" s="538"/>
      <c r="H124" s="535"/>
      <c r="I124" s="527"/>
      <c r="J124" s="529"/>
      <c r="K124" s="518"/>
      <c r="L124" s="9"/>
    </row>
    <row r="125" spans="1:12" ht="42" customHeight="1" x14ac:dyDescent="0.25">
      <c r="A125" s="1197" t="str">
        <f>+[6]ระบบการควบคุมฯ!A752</f>
        <v>2)</v>
      </c>
      <c r="B125" s="595" t="str">
        <f>+[6]ระบบการควบคุมฯ!B752</f>
        <v>โรงเรียนวัดนิเทศน์</v>
      </c>
      <c r="C125" s="574" t="str">
        <f>+[6]ระบบการควบคุมฯ!C752</f>
        <v>20004350002003112043</v>
      </c>
      <c r="D125" s="520">
        <f>+[6]ระบบการควบคุมฯ!AA752</f>
        <v>184000</v>
      </c>
      <c r="E125" s="507">
        <f>+[6]ระบบการควบคุมฯ!Q752+[6]ระบบการควบคุมฯ!R752</f>
        <v>0</v>
      </c>
      <c r="F125" s="529">
        <f>+[6]ระบบการควบคุมฯ!J752</f>
        <v>0</v>
      </c>
      <c r="G125" s="498">
        <f>+[6]ระบบการควบคุมฯ!U752+[6]ระบบการควบคุมฯ!V752</f>
        <v>184000</v>
      </c>
      <c r="H125" s="535"/>
      <c r="I125" s="527"/>
      <c r="J125" s="536">
        <f t="shared" ref="J125" si="47">D125-E125-F125-G125</f>
        <v>0</v>
      </c>
      <c r="K125" s="518"/>
      <c r="L125" s="9"/>
    </row>
    <row r="126" spans="1:12" ht="21" hidden="1" customHeight="1" x14ac:dyDescent="0.25">
      <c r="A126" s="1197">
        <f>+[6]ระบบการควบคุมฯ!A753</f>
        <v>0</v>
      </c>
      <c r="B126" s="595" t="str">
        <f>+[6]ระบบการควบคุมฯ!B753</f>
        <v>ผูกพัน ครบ 27 พค 67</v>
      </c>
      <c r="C126" s="574">
        <f>+[6]ระบบการควบคุมฯ!C753</f>
        <v>4100397975</v>
      </c>
      <c r="D126" s="529"/>
      <c r="E126" s="529"/>
      <c r="F126" s="529"/>
      <c r="G126" s="538"/>
      <c r="H126" s="535"/>
      <c r="I126" s="527"/>
      <c r="J126" s="529"/>
      <c r="K126" s="518"/>
      <c r="L126" s="9"/>
    </row>
    <row r="127" spans="1:12" ht="21" hidden="1" customHeight="1" x14ac:dyDescent="0.25">
      <c r="A127" s="1197" t="str">
        <f>+[6]ระบบการควบคุมฯ!A754</f>
        <v>3)</v>
      </c>
      <c r="B127" s="595" t="str">
        <f>+[6]ระบบการควบคุมฯ!B754</f>
        <v>โรงเรียนวัดสอนดีศรีเจริญ</v>
      </c>
      <c r="C127" s="574" t="str">
        <f>+[6]ระบบการควบคุมฯ!C754</f>
        <v>20004350002003112047</v>
      </c>
      <c r="D127" s="520">
        <f>+[6]ระบบการควบคุมฯ!AA754</f>
        <v>46000</v>
      </c>
      <c r="E127" s="507">
        <f>+[6]ระบบการควบคุมฯ!Q754+[6]ระบบการควบคุมฯ!R754</f>
        <v>0</v>
      </c>
      <c r="F127" s="529">
        <f>+[6]ระบบการควบคุมฯ!J754</f>
        <v>0</v>
      </c>
      <c r="G127" s="498">
        <f>+[6]ระบบการควบคุมฯ!U754+[6]ระบบการควบคุมฯ!V754</f>
        <v>45000</v>
      </c>
      <c r="H127" s="535"/>
      <c r="I127" s="527"/>
      <c r="J127" s="536">
        <f t="shared" ref="J127" si="48">D127-E127-F127-G127</f>
        <v>1000</v>
      </c>
      <c r="K127" s="518"/>
      <c r="L127" s="9"/>
    </row>
    <row r="128" spans="1:12" ht="21" hidden="1" customHeight="1" x14ac:dyDescent="0.25">
      <c r="A128" s="1197">
        <f>+[6]ระบบการควบคุมฯ!A755</f>
        <v>0</v>
      </c>
      <c r="B128" s="595" t="str">
        <f>+[6]ระบบการควบคุมฯ!B755</f>
        <v>ผูกพัน ครบ 27 พค 67</v>
      </c>
      <c r="C128" s="574">
        <f>+[6]ระบบการควบคุมฯ!C755</f>
        <v>4100396028</v>
      </c>
      <c r="D128" s="529"/>
      <c r="E128" s="529"/>
      <c r="F128" s="529"/>
      <c r="G128" s="538"/>
      <c r="H128" s="535"/>
      <c r="I128" s="527"/>
      <c r="J128" s="529"/>
      <c r="K128" s="518"/>
      <c r="L128" s="9"/>
    </row>
    <row r="129" spans="1:12" ht="21" hidden="1" customHeight="1" x14ac:dyDescent="0.25">
      <c r="A129" s="1129"/>
      <c r="B129" s="527"/>
      <c r="C129" s="596"/>
      <c r="D129" s="529"/>
      <c r="E129" s="529"/>
      <c r="F129" s="529"/>
      <c r="G129" s="538"/>
      <c r="H129" s="535"/>
      <c r="I129" s="527"/>
      <c r="J129" s="529"/>
      <c r="K129" s="518"/>
      <c r="L129" s="9"/>
    </row>
    <row r="130" spans="1:12" ht="21" hidden="1" customHeight="1" x14ac:dyDescent="0.6">
      <c r="A130" s="1192" t="str">
        <f>+[6]ระบบการควบคุมฯ!A772</f>
        <v>2.1.5.3</v>
      </c>
      <c r="B130" s="1193" t="str">
        <f>+[6]ระบบการควบคุมฯ!B772</f>
        <v>ครุภัณฑ์งานบ้านงานครัว 120605</v>
      </c>
      <c r="C130" s="1194"/>
      <c r="D130" s="1195">
        <f>+D131+D134</f>
        <v>170500</v>
      </c>
      <c r="E130" s="1195">
        <f t="shared" ref="E130:K130" si="49">+E131+E134</f>
        <v>0</v>
      </c>
      <c r="F130" s="1195">
        <f t="shared" si="49"/>
        <v>0</v>
      </c>
      <c r="G130" s="1195">
        <f t="shared" si="49"/>
        <v>170500</v>
      </c>
      <c r="H130" s="1195">
        <f t="shared" si="49"/>
        <v>0</v>
      </c>
      <c r="I130" s="1195">
        <f t="shared" si="49"/>
        <v>0</v>
      </c>
      <c r="J130" s="1195">
        <f t="shared" si="49"/>
        <v>0</v>
      </c>
      <c r="K130" s="1195">
        <f t="shared" si="49"/>
        <v>0</v>
      </c>
      <c r="L130" s="9"/>
    </row>
    <row r="131" spans="1:12" ht="21" hidden="1" customHeight="1" x14ac:dyDescent="0.25">
      <c r="A131" s="1196" t="str">
        <f>+[6]ระบบการควบคุมฯ!A773</f>
        <v>2.1.5.3.1</v>
      </c>
      <c r="B131" s="597" t="str">
        <f>+[6]ระบบการควบคุมฯ!B773</f>
        <v>เครื่องสูบน้ำแบบท่อพญานาค เครื่องละ 105,0000 บาท</v>
      </c>
      <c r="C131" s="588" t="str">
        <f>+[6]ระบบการควบคุมฯ!C773</f>
        <v>ศธ04002/ว1802 ลว.8 พค 67 โอนครั้งที่ 7</v>
      </c>
      <c r="D131" s="483">
        <f>SUM(D132:D133)</f>
        <v>105000</v>
      </c>
      <c r="E131" s="483">
        <f t="shared" ref="E131:J131" si="50">SUM(E132:E133)</f>
        <v>0</v>
      </c>
      <c r="F131" s="483">
        <f t="shared" si="50"/>
        <v>0</v>
      </c>
      <c r="G131" s="483">
        <f t="shared" si="50"/>
        <v>105000</v>
      </c>
      <c r="H131" s="483">
        <f t="shared" si="50"/>
        <v>0</v>
      </c>
      <c r="I131" s="483">
        <f t="shared" si="50"/>
        <v>0</v>
      </c>
      <c r="J131" s="483">
        <f t="shared" si="50"/>
        <v>0</v>
      </c>
      <c r="K131" s="598"/>
      <c r="L131" s="9"/>
    </row>
    <row r="132" spans="1:12" ht="21" hidden="1" customHeight="1" x14ac:dyDescent="0.25">
      <c r="A132" s="1197" t="str">
        <f>+[6]ระบบการควบคุมฯ!A774</f>
        <v>1)</v>
      </c>
      <c r="B132" s="522" t="str">
        <f>+[6]ระบบการควบคุมฯ!B774</f>
        <v>โรงเรียนวัดแจ้งลําหิน</v>
      </c>
      <c r="C132" s="599" t="str">
        <f>+[6]ระบบการควบคุมฯ!C774</f>
        <v>20004350002003112041</v>
      </c>
      <c r="D132" s="520">
        <f>+[6]ระบบการควบคุมฯ!AA774</f>
        <v>105000</v>
      </c>
      <c r="E132" s="507">
        <f>+[6]ระบบการควบคุมฯ!Q774+[6]ระบบการควบคุมฯ!R774</f>
        <v>0</v>
      </c>
      <c r="F132" s="529">
        <f>+[6]ระบบการควบคุมฯ!J774</f>
        <v>0</v>
      </c>
      <c r="G132" s="498">
        <f>+[6]ระบบการควบคุมฯ!U774+[6]ระบบการควบคุมฯ!V774</f>
        <v>105000</v>
      </c>
      <c r="H132" s="535"/>
      <c r="I132" s="527"/>
      <c r="J132" s="536">
        <f t="shared" ref="J132" si="51">D132-E132-F132-G132</f>
        <v>0</v>
      </c>
      <c r="K132" s="600"/>
      <c r="L132" s="9"/>
    </row>
    <row r="133" spans="1:12" ht="21" hidden="1" customHeight="1" x14ac:dyDescent="0.25">
      <c r="A133" s="1197">
        <f>+[6]ระบบการควบคุมฯ!A775</f>
        <v>0</v>
      </c>
      <c r="B133" s="522" t="str">
        <f>+[6]ระบบการควบคุมฯ!B775</f>
        <v>ผูกพัน ครบ 29 มิย 67</v>
      </c>
      <c r="C133" s="599">
        <f>+[6]ระบบการควบคุมฯ!C775</f>
        <v>4100398975</v>
      </c>
      <c r="D133" s="529"/>
      <c r="E133" s="529"/>
      <c r="F133" s="529"/>
      <c r="G133" s="538"/>
      <c r="H133" s="535"/>
      <c r="I133" s="527"/>
      <c r="J133" s="529"/>
      <c r="K133" s="600"/>
      <c r="L133" s="9"/>
    </row>
    <row r="134" spans="1:12" ht="21" hidden="1" customHeight="1" x14ac:dyDescent="0.25">
      <c r="A134" s="1196" t="str">
        <f>+[6]ระบบการควบคุมฯ!A778</f>
        <v>2.1.5.3.2</v>
      </c>
      <c r="B134" s="597" t="str">
        <f>+[6]ระบบการควบคุมฯ!B778</f>
        <v>เครื่องสูบน้ำไฟฟ้าแบบจมใต้น้ำ(SubmersiblePump)มอเตอร์ขนาด3.0แรงม้า220V.AC เครื่องละ 65,500 บาท</v>
      </c>
      <c r="C134" s="588" t="str">
        <f>+[6]ระบบการควบคุมฯ!C778</f>
        <v>ศธ04002/ว1802 ลว.8 พค 67 โอนครั้งที่ 7</v>
      </c>
      <c r="D134" s="483">
        <f>SUM(D135:D136)</f>
        <v>65500</v>
      </c>
      <c r="E134" s="483">
        <f t="shared" ref="E134:J134" si="52">SUM(E135:E136)</f>
        <v>0</v>
      </c>
      <c r="F134" s="483">
        <f t="shared" si="52"/>
        <v>0</v>
      </c>
      <c r="G134" s="483">
        <f t="shared" si="52"/>
        <v>65500</v>
      </c>
      <c r="H134" s="483">
        <f t="shared" si="52"/>
        <v>0</v>
      </c>
      <c r="I134" s="483">
        <f t="shared" si="52"/>
        <v>0</v>
      </c>
      <c r="J134" s="483">
        <f t="shared" si="52"/>
        <v>0</v>
      </c>
      <c r="K134" s="598"/>
      <c r="L134" s="9"/>
    </row>
    <row r="135" spans="1:12" ht="21" hidden="1" customHeight="1" x14ac:dyDescent="0.25">
      <c r="A135" s="1197" t="str">
        <f>+[6]ระบบการควบคุมฯ!A779</f>
        <v>1)</v>
      </c>
      <c r="B135" s="573" t="str">
        <f>+[6]ระบบการควบคุมฯ!B779</f>
        <v>โรงเรียนวัดประยูรธรรมาราม</v>
      </c>
      <c r="C135" s="574" t="str">
        <f>+[6]ระบบการควบคุมฯ!C779</f>
        <v>20004350002003112044</v>
      </c>
      <c r="D135" s="520">
        <f>+[6]ระบบการควบคุมฯ!AA779</f>
        <v>65500</v>
      </c>
      <c r="E135" s="507">
        <f>+[6]ระบบการควบคุมฯ!Q779+[6]ระบบการควบคุมฯ!R779</f>
        <v>0</v>
      </c>
      <c r="F135" s="529">
        <f>+[6]ระบบการควบคุมฯ!J779</f>
        <v>0</v>
      </c>
      <c r="G135" s="498">
        <f>+[6]ระบบการควบคุมฯ!U779+[6]ระบบการควบคุมฯ!V779</f>
        <v>65500</v>
      </c>
      <c r="H135" s="535"/>
      <c r="I135" s="527"/>
      <c r="J135" s="536">
        <f t="shared" ref="J135" si="53">D135-E135-F135-G135</f>
        <v>0</v>
      </c>
      <c r="K135" s="600"/>
      <c r="L135" s="9"/>
    </row>
    <row r="136" spans="1:12" ht="21" hidden="1" customHeight="1" x14ac:dyDescent="0.25">
      <c r="A136" s="1197">
        <f>+[6]ระบบการควบคุมฯ!A780</f>
        <v>0</v>
      </c>
      <c r="B136" s="573" t="str">
        <f>+[6]ระบบการควบคุมฯ!B780</f>
        <v>ผูกพัน ครบ 29 กค 67</v>
      </c>
      <c r="C136" s="574">
        <f>+[6]ระบบการควบคุมฯ!C780</f>
        <v>4100398975</v>
      </c>
      <c r="D136" s="529"/>
      <c r="E136" s="529"/>
      <c r="F136" s="529"/>
      <c r="G136" s="538"/>
      <c r="H136" s="535"/>
      <c r="I136" s="527"/>
      <c r="J136" s="529"/>
      <c r="K136" s="600"/>
      <c r="L136" s="9"/>
    </row>
    <row r="137" spans="1:12" ht="21" hidden="1" customHeight="1" x14ac:dyDescent="0.25">
      <c r="A137" s="1197" t="str">
        <f>+[6]ระบบการควบคุมฯ!A761</f>
        <v>1.2.3.1</v>
      </c>
      <c r="B137" s="595">
        <f>+[6]ระบบการควบคุมฯ!B761</f>
        <v>0</v>
      </c>
      <c r="C137" s="574">
        <f>+[6]ระบบการควบคุมฯ!C761</f>
        <v>0</v>
      </c>
      <c r="D137" s="520">
        <f>+[6]ระบบการควบคุมฯ!AA761</f>
        <v>0</v>
      </c>
      <c r="E137" s="507">
        <f>+[6]ระบบการควบคุมฯ!Q761+[6]ระบบการควบคุมฯ!R761</f>
        <v>0</v>
      </c>
      <c r="F137" s="529">
        <f>+[6]ระบบการควบคุมฯ!J761</f>
        <v>0</v>
      </c>
      <c r="G137" s="498">
        <f>+[6]ระบบการควบคุมฯ!U761+[6]ระบบการควบคุมฯ!V761</f>
        <v>0</v>
      </c>
      <c r="H137" s="535"/>
      <c r="I137" s="527"/>
      <c r="J137" s="536">
        <f t="shared" ref="J137" si="54">D137-E137-F137-G137</f>
        <v>0</v>
      </c>
      <c r="K137" s="518"/>
      <c r="L137" s="9"/>
    </row>
    <row r="138" spans="1:12" ht="21" hidden="1" customHeight="1" x14ac:dyDescent="0.25">
      <c r="A138" s="1197" t="str">
        <f>+[6]ระบบการควบคุมฯ!A762</f>
        <v>1.2.3.2</v>
      </c>
      <c r="B138" s="595">
        <f>+[6]ระบบการควบคุมฯ!B762</f>
        <v>0</v>
      </c>
      <c r="C138" s="574">
        <f>+[6]ระบบการควบคุมฯ!C762</f>
        <v>0</v>
      </c>
      <c r="D138" s="529"/>
      <c r="E138" s="529"/>
      <c r="F138" s="529"/>
      <c r="G138" s="538"/>
      <c r="H138" s="535"/>
      <c r="I138" s="527"/>
      <c r="J138" s="529"/>
      <c r="K138" s="518"/>
      <c r="L138" s="9"/>
    </row>
    <row r="139" spans="1:12" ht="21" hidden="1" customHeight="1" x14ac:dyDescent="0.6">
      <c r="A139" s="1198" t="s">
        <v>31</v>
      </c>
      <c r="B139" s="1193" t="str">
        <f>+[6]ระบบการควบคุมฯ!B831</f>
        <v xml:space="preserve">ครุภัณฑ์การศึกษา 120611 </v>
      </c>
      <c r="C139" s="1194"/>
      <c r="D139" s="1195">
        <f>+D140+D143</f>
        <v>352500</v>
      </c>
      <c r="E139" s="1195">
        <f t="shared" ref="E139:J139" si="55">+E140+E143</f>
        <v>33000</v>
      </c>
      <c r="F139" s="1195">
        <f t="shared" si="55"/>
        <v>0</v>
      </c>
      <c r="G139" s="1195">
        <f>+G140+G143</f>
        <v>312850</v>
      </c>
      <c r="H139" s="1195">
        <f t="shared" si="55"/>
        <v>0</v>
      </c>
      <c r="I139" s="1195">
        <f t="shared" si="55"/>
        <v>0</v>
      </c>
      <c r="J139" s="1195">
        <f t="shared" si="55"/>
        <v>6650</v>
      </c>
      <c r="K139" s="1195">
        <f t="shared" ref="E139:K140" si="56">+K140</f>
        <v>0</v>
      </c>
      <c r="L139" s="9"/>
    </row>
    <row r="140" spans="1:12" ht="21" hidden="1" customHeight="1" x14ac:dyDescent="0.25">
      <c r="A140" s="1101" t="s">
        <v>177</v>
      </c>
      <c r="B140" s="601" t="str">
        <f>+[6]ระบบการควบคุมฯ!B832</f>
        <v>ครุภัณฑ์งานอาชีพระดับประถมศึกษา แบบ 2 จำนวน 1 ชุด</v>
      </c>
      <c r="C140" s="525" t="str">
        <f>+[6]ระบบการควบคุมฯ!C832</f>
        <v>ศธ04002/ว1802 ลว.8 พค 67 โอนครั้งที่ 7</v>
      </c>
      <c r="D140" s="505">
        <f>+D141</f>
        <v>120000</v>
      </c>
      <c r="E140" s="505">
        <f t="shared" si="56"/>
        <v>0</v>
      </c>
      <c r="F140" s="505">
        <f t="shared" si="56"/>
        <v>0</v>
      </c>
      <c r="G140" s="505">
        <f t="shared" si="56"/>
        <v>120000</v>
      </c>
      <c r="H140" s="505">
        <f t="shared" si="56"/>
        <v>0</v>
      </c>
      <c r="I140" s="505">
        <f t="shared" si="56"/>
        <v>0</v>
      </c>
      <c r="J140" s="505">
        <f t="shared" si="56"/>
        <v>0</v>
      </c>
      <c r="K140" s="524"/>
      <c r="L140" s="9"/>
    </row>
    <row r="141" spans="1:12" ht="21" x14ac:dyDescent="0.25">
      <c r="A141" s="1121" t="str">
        <f>+[6]ระบบการควบคุมฯ!A833</f>
        <v>1)</v>
      </c>
      <c r="B141" s="595" t="str">
        <f>+[6]ระบบการควบคุมฯ!B833</f>
        <v>โรงเรียนกลางคลองสิบ</v>
      </c>
      <c r="C141" s="574" t="str">
        <f>+[6]ระบบการควบคุมฯ!C833</f>
        <v>20004350002003112040</v>
      </c>
      <c r="D141" s="520">
        <f>+[6]ระบบการควบคุมฯ!AA833</f>
        <v>120000</v>
      </c>
      <c r="E141" s="507">
        <f>+[6]ระบบการควบคุมฯ!Q833+[6]ระบบการควบคุมฯ!R833</f>
        <v>0</v>
      </c>
      <c r="F141" s="529">
        <f>+[6]ระบบการควบคุมฯ!J833</f>
        <v>0</v>
      </c>
      <c r="G141" s="498">
        <f>+[6]ระบบการควบคุมฯ!U833+[6]ระบบการควบคุมฯ!V833</f>
        <v>120000</v>
      </c>
      <c r="H141" s="535"/>
      <c r="I141" s="527"/>
      <c r="J141" s="536">
        <f t="shared" ref="J141" si="57">D141-E141-F141-G141</f>
        <v>0</v>
      </c>
      <c r="K141" s="518"/>
      <c r="L141" s="9"/>
    </row>
    <row r="142" spans="1:12" ht="21" x14ac:dyDescent="0.25">
      <c r="A142" s="1199">
        <f>+[6]ระบบการควบคุมฯ!A834</f>
        <v>0</v>
      </c>
      <c r="B142" s="595" t="str">
        <f>+[6]ระบบการควบคุมฯ!B834</f>
        <v>ผูกพัน ครบ 16 มิย 67</v>
      </c>
      <c r="C142" s="574">
        <f>+[6]ระบบการควบคุมฯ!C834</f>
        <v>4100394375</v>
      </c>
      <c r="D142" s="529"/>
      <c r="E142" s="529"/>
      <c r="F142" s="529"/>
      <c r="G142" s="538"/>
      <c r="H142" s="535"/>
      <c r="I142" s="527"/>
      <c r="J142" s="529"/>
      <c r="K142" s="518"/>
      <c r="L142" s="9"/>
    </row>
    <row r="143" spans="1:12" ht="42" x14ac:dyDescent="0.25">
      <c r="A143" s="1200" t="s">
        <v>191</v>
      </c>
      <c r="B143" s="503" t="str">
        <f>+[6]ระบบการควบคุมฯ!B842</f>
        <v>โต๊ะเก้าอี้นักเรียน ระดับประถมศึกษา ชุดละ 1500 บาท</v>
      </c>
      <c r="C143" s="525" t="str">
        <f>+[6]ระบบการควบคุมฯ!C842</f>
        <v>ศธ04002/ว1802 ลว.8 พค 67 โอนครั้งที่ 7</v>
      </c>
      <c r="D143" s="505">
        <f>SUM(D144:D148)</f>
        <v>232500</v>
      </c>
      <c r="E143" s="505">
        <f t="shared" ref="E143:J143" si="58">SUM(E144:E148)</f>
        <v>33000</v>
      </c>
      <c r="F143" s="505">
        <f t="shared" si="58"/>
        <v>0</v>
      </c>
      <c r="G143" s="505">
        <f t="shared" si="58"/>
        <v>192850</v>
      </c>
      <c r="H143" s="505">
        <f t="shared" si="58"/>
        <v>0</v>
      </c>
      <c r="I143" s="505">
        <f t="shared" si="58"/>
        <v>0</v>
      </c>
      <c r="J143" s="505">
        <f t="shared" si="58"/>
        <v>6650</v>
      </c>
      <c r="K143" s="524"/>
      <c r="L143" s="9"/>
    </row>
    <row r="144" spans="1:12" ht="21" x14ac:dyDescent="0.6">
      <c r="A144" s="1199" t="str">
        <f>+[6]ระบบการควบคุมฯ!A843</f>
        <v>1)</v>
      </c>
      <c r="B144" s="602" t="str">
        <f>+[6]ระบบการควบคุมฯ!B843</f>
        <v>โรงเรียนคลองสิบสามผิวศรีราษฏร์บำรุง</v>
      </c>
      <c r="C144" s="599" t="str">
        <f>+[6]ระบบการควบคุมฯ!C843</f>
        <v>20004350002003112045</v>
      </c>
      <c r="D144" s="520">
        <f>+[6]ระบบการควบคุมฯ!AA843</f>
        <v>75000</v>
      </c>
      <c r="E144" s="507">
        <f>+[6]ระบบการควบคุมฯ!Q843+[6]ระบบการควบคุมฯ!R843</f>
        <v>0</v>
      </c>
      <c r="F144" s="529">
        <f>+[6]ระบบการควบคุมฯ!J843</f>
        <v>0</v>
      </c>
      <c r="G144" s="498">
        <f>+[6]ระบบการควบคุมฯ!U843+[6]ระบบการควบคุมฯ!V843</f>
        <v>72500</v>
      </c>
      <c r="H144" s="535"/>
      <c r="I144" s="527"/>
      <c r="J144" s="536">
        <f t="shared" ref="J144" si="59">D144-E144-F144-G144</f>
        <v>2500</v>
      </c>
      <c r="K144" s="1163"/>
      <c r="L144" s="9"/>
    </row>
    <row r="145" spans="1:12" ht="21" x14ac:dyDescent="0.6">
      <c r="A145" s="1199">
        <f>+[6]ระบบการควบคุมฯ!A844</f>
        <v>0</v>
      </c>
      <c r="B145" s="602" t="str">
        <f>+[6]ระบบการควบคุมฯ!B844</f>
        <v>ผูกพัน ครบ 19 มิย 67</v>
      </c>
      <c r="C145" s="599">
        <f>+[6]ระบบการควบคุมฯ!C844</f>
        <v>4100395365</v>
      </c>
      <c r="D145" s="529"/>
      <c r="E145" s="529"/>
      <c r="F145" s="529"/>
      <c r="G145" s="538"/>
      <c r="H145" s="535"/>
      <c r="I145" s="527"/>
      <c r="J145" s="529"/>
      <c r="K145" s="1163"/>
      <c r="L145" s="9"/>
    </row>
    <row r="146" spans="1:12" ht="21" x14ac:dyDescent="0.6">
      <c r="A146" s="1199" t="str">
        <f>+[6]ระบบการควบคุมฯ!A845</f>
        <v>2)</v>
      </c>
      <c r="B146" s="602" t="str">
        <f>+[6]ระบบการควบคุมฯ!B845</f>
        <v>โรงเรียนวัดพวงแก้ว</v>
      </c>
      <c r="C146" s="599" t="str">
        <f>+[6]ระบบการควบคุมฯ!C845</f>
        <v>20004350002003112046</v>
      </c>
      <c r="D146" s="520">
        <f>+[6]ระบบการควบคุมฯ!AA845</f>
        <v>124500</v>
      </c>
      <c r="E146" s="507">
        <f>+[6]ระบบการควบคุมฯ!Q845+[6]ระบบการควบคุมฯ!R845</f>
        <v>0</v>
      </c>
      <c r="F146" s="529">
        <f>+[6]ระบบการควบคุมฯ!J845</f>
        <v>0</v>
      </c>
      <c r="G146" s="498">
        <f>+[6]ระบบการควบคุมฯ!U845+[6]ระบบการควบคุมฯ!V845</f>
        <v>120350</v>
      </c>
      <c r="H146" s="535"/>
      <c r="I146" s="527"/>
      <c r="J146" s="536">
        <f t="shared" ref="J146" si="60">D146-E146-F146-G146</f>
        <v>4150</v>
      </c>
      <c r="K146" s="1163"/>
      <c r="L146" s="9"/>
    </row>
    <row r="147" spans="1:12" ht="21" x14ac:dyDescent="0.6">
      <c r="A147" s="1199">
        <f>+[6]ระบบการควบคุมฯ!A846</f>
        <v>0</v>
      </c>
      <c r="B147" s="602" t="str">
        <f>+[6]ระบบการควบคุมฯ!B846</f>
        <v>ผูกพัน ครบ 26 มิย 67</v>
      </c>
      <c r="C147" s="599">
        <f>+[6]ระบบการควบคุมฯ!C846</f>
        <v>4100395151</v>
      </c>
      <c r="D147" s="529"/>
      <c r="E147" s="529"/>
      <c r="F147" s="529"/>
      <c r="G147" s="538"/>
      <c r="H147" s="535"/>
      <c r="I147" s="527"/>
      <c r="J147" s="529"/>
      <c r="K147" s="1163"/>
      <c r="L147" s="9"/>
    </row>
    <row r="148" spans="1:12" ht="21" x14ac:dyDescent="0.25">
      <c r="A148" s="1199" t="str">
        <f>+[6]ระบบการควบคุมฯ!A847</f>
        <v>3)</v>
      </c>
      <c r="B148" s="602" t="str">
        <f>+[6]ระบบการควบคุมฯ!B847</f>
        <v>โรงเรียนหิรัญพงษ์อนุสรณ์</v>
      </c>
      <c r="C148" s="599" t="str">
        <f>+[6]ระบบการควบคุมฯ!C847</f>
        <v>20004350002003112048</v>
      </c>
      <c r="D148" s="520">
        <f>+[6]ระบบการควบคุมฯ!AA847</f>
        <v>33000</v>
      </c>
      <c r="E148" s="507">
        <f>+[6]ระบบการควบคุมฯ!Q847+[6]ระบบการควบคุมฯ!R847</f>
        <v>33000</v>
      </c>
      <c r="F148" s="529">
        <f>+[6]ระบบการควบคุมฯ!J847</f>
        <v>0</v>
      </c>
      <c r="G148" s="498">
        <f>+[6]ระบบการควบคุมฯ!U847+[6]ระบบการควบคุมฯ!V847</f>
        <v>0</v>
      </c>
      <c r="H148" s="535"/>
      <c r="I148" s="527"/>
      <c r="J148" s="536">
        <f t="shared" ref="J148" si="61">D148-E148-F148-G148</f>
        <v>0</v>
      </c>
      <c r="K148" s="518"/>
      <c r="L148" s="9"/>
    </row>
    <row r="149" spans="1:12" ht="21" x14ac:dyDescent="0.6">
      <c r="A149" s="1199">
        <f>+[6]ระบบการควบคุมฯ!A848</f>
        <v>0</v>
      </c>
      <c r="B149" s="602" t="str">
        <f>+[6]ระบบการควบคุมฯ!B848</f>
        <v>ผูกพัน ครบ 7 มิย 67</v>
      </c>
      <c r="C149" s="599">
        <f>+[6]ระบบการควบคุมฯ!C848</f>
        <v>4100392574</v>
      </c>
      <c r="D149" s="529"/>
      <c r="E149" s="529"/>
      <c r="F149" s="529"/>
      <c r="G149" s="538"/>
      <c r="H149" s="535"/>
      <c r="I149" s="527"/>
      <c r="J149" s="529"/>
      <c r="K149" s="1163"/>
      <c r="L149" s="9"/>
    </row>
    <row r="150" spans="1:12" ht="21" x14ac:dyDescent="0.6">
      <c r="A150" s="1187" t="str">
        <f>+[6]ระบบการควบคุมฯ!A854</f>
        <v>2.1.1</v>
      </c>
      <c r="B150" s="1188" t="str">
        <f>+[6]ระบบการควบคุมฯ!B854</f>
        <v xml:space="preserve">กิจกรรมรองเทคโนโลยีดิจิทัลเพื่อการศึกษาขั้นพื้นฐาน </v>
      </c>
      <c r="C150" s="1189" t="str">
        <f>+[6]ระบบการควบคุมฯ!C854</f>
        <v>20004 67 05164 00063</v>
      </c>
      <c r="D150" s="1190">
        <f>+D151</f>
        <v>786600</v>
      </c>
      <c r="E150" s="1190">
        <f t="shared" ref="E150:J150" si="62">+E151</f>
        <v>783800</v>
      </c>
      <c r="F150" s="1190">
        <f t="shared" si="62"/>
        <v>0</v>
      </c>
      <c r="G150" s="1190">
        <f t="shared" si="62"/>
        <v>0</v>
      </c>
      <c r="H150" s="1190">
        <f t="shared" si="62"/>
        <v>0</v>
      </c>
      <c r="I150" s="1190">
        <f t="shared" si="62"/>
        <v>0</v>
      </c>
      <c r="J150" s="1190">
        <f t="shared" si="62"/>
        <v>2800</v>
      </c>
      <c r="K150" s="1190"/>
      <c r="L150" s="9"/>
    </row>
    <row r="151" spans="1:12" ht="42" customHeight="1" x14ac:dyDescent="0.6">
      <c r="A151" s="1181"/>
      <c r="B151" s="1182" t="str">
        <f>+[6]ระบบการควบคุมฯ!B860</f>
        <v xml:space="preserve"> งบลงทุน ค่าครุภัณฑ์ 6711310</v>
      </c>
      <c r="C151" s="1183" t="str">
        <f>+[6]ระบบการควบคุมฯ!C860</f>
        <v>20004 35000200 2000000</v>
      </c>
      <c r="D151" s="1184">
        <f>+D152+D157</f>
        <v>786600</v>
      </c>
      <c r="E151" s="1184">
        <f t="shared" ref="E151:J151" si="63">+E152+E157</f>
        <v>783800</v>
      </c>
      <c r="F151" s="1184">
        <f t="shared" si="63"/>
        <v>0</v>
      </c>
      <c r="G151" s="1184">
        <f t="shared" si="63"/>
        <v>0</v>
      </c>
      <c r="H151" s="1184">
        <f t="shared" si="63"/>
        <v>0</v>
      </c>
      <c r="I151" s="1184">
        <f t="shared" si="63"/>
        <v>0</v>
      </c>
      <c r="J151" s="1184">
        <f t="shared" si="63"/>
        <v>2800</v>
      </c>
      <c r="K151" s="1184"/>
      <c r="L151" s="9"/>
    </row>
    <row r="152" spans="1:12" ht="21" hidden="1" customHeight="1" x14ac:dyDescent="0.6">
      <c r="A152" s="1198"/>
      <c r="B152" s="1193">
        <f>+[6]ระบบการควบคุมฯ!B828</f>
        <v>0</v>
      </c>
      <c r="C152" s="1194"/>
      <c r="D152" s="1195">
        <f>+D153</f>
        <v>0</v>
      </c>
      <c r="E152" s="1195">
        <f t="shared" ref="E152:K152" si="64">+E153</f>
        <v>0</v>
      </c>
      <c r="F152" s="1195">
        <f t="shared" si="64"/>
        <v>0</v>
      </c>
      <c r="G152" s="1195">
        <f t="shared" si="64"/>
        <v>0</v>
      </c>
      <c r="H152" s="1195">
        <f t="shared" si="64"/>
        <v>0</v>
      </c>
      <c r="I152" s="1195">
        <f t="shared" si="64"/>
        <v>0</v>
      </c>
      <c r="J152" s="1195">
        <f t="shared" si="64"/>
        <v>0</v>
      </c>
      <c r="K152" s="1195">
        <f t="shared" si="64"/>
        <v>0</v>
      </c>
      <c r="L152" s="9"/>
    </row>
    <row r="153" spans="1:12" ht="21" hidden="1" customHeight="1" x14ac:dyDescent="0.25">
      <c r="A153" s="1121" t="s">
        <v>31</v>
      </c>
      <c r="B153" s="573">
        <f>+[6]ระบบการควบคุมฯ!B829</f>
        <v>0</v>
      </c>
      <c r="C153" s="574">
        <f>+[6]ระบบการควบคุมฯ!C829</f>
        <v>0</v>
      </c>
      <c r="D153" s="520">
        <f>+[6]ระบบการควบคุมฯ!F829</f>
        <v>0</v>
      </c>
      <c r="E153" s="520">
        <f>+[6]ระบบการควบคุมฯ!G829+[6]ระบบการควบคุมฯ!H829</f>
        <v>0</v>
      </c>
      <c r="F153" s="520">
        <f>+[6]ระบบการควบคุมฯ!I829+[6]ระบบการควบคุมฯ!J829</f>
        <v>0</v>
      </c>
      <c r="G153" s="520">
        <f>+[6]ระบบการควบคุมฯ!K829+[6]ระบบการควบคุมฯ!L829</f>
        <v>0</v>
      </c>
      <c r="H153" s="520">
        <f>+[6]ระบบการควบคุมฯ!J829</f>
        <v>0</v>
      </c>
      <c r="I153" s="520">
        <f>+[6]ระบบการควบคุมฯ!K829</f>
        <v>0</v>
      </c>
      <c r="J153" s="520">
        <f>+D153-E153-G153</f>
        <v>0</v>
      </c>
      <c r="K153" s="518"/>
      <c r="L153" s="9"/>
    </row>
    <row r="154" spans="1:12" ht="21" hidden="1" customHeight="1" x14ac:dyDescent="0.25">
      <c r="A154" s="1121">
        <f>+[6]ระบบการควบคุมฯ!A830</f>
        <v>0</v>
      </c>
      <c r="B154" s="600">
        <f>+[6]ระบบการควบคุมฯ!B830</f>
        <v>0</v>
      </c>
      <c r="C154" s="519">
        <f>+[6]ระบบการควบคุมฯ!C830</f>
        <v>0</v>
      </c>
      <c r="D154" s="520">
        <f>+[6]ระบบการควบคุมฯ!D830</f>
        <v>0</v>
      </c>
      <c r="E154" s="529">
        <f>+[6]ระบบการควบคุมฯ!G830+[6]ระบบการควบคุมฯ!H830</f>
        <v>0</v>
      </c>
      <c r="F154" s="529">
        <f>+[6]ระบบการควบคุมฯ!I830+[6]ระบบการควบคุมฯ!J830</f>
        <v>0</v>
      </c>
      <c r="G154" s="538">
        <f>+[6]ระบบการควบคุมฯ!K830+[6]ระบบการควบคุมฯ!L830</f>
        <v>0</v>
      </c>
      <c r="H154" s="531"/>
      <c r="I154" s="518"/>
      <c r="J154" s="520">
        <f>+D154-E154-G154</f>
        <v>0</v>
      </c>
      <c r="K154" s="518"/>
      <c r="L154" s="9"/>
    </row>
    <row r="155" spans="1:12" ht="21" hidden="1" customHeight="1" x14ac:dyDescent="0.25">
      <c r="A155" s="1129"/>
      <c r="B155" s="603"/>
      <c r="C155" s="596"/>
      <c r="D155" s="529"/>
      <c r="E155" s="529"/>
      <c r="F155" s="529"/>
      <c r="G155" s="538"/>
      <c r="H155" s="535"/>
      <c r="I155" s="527"/>
      <c r="J155" s="529"/>
      <c r="K155" s="518"/>
      <c r="L155" s="9"/>
    </row>
    <row r="156" spans="1:12" ht="21" hidden="1" customHeight="1" x14ac:dyDescent="0.25">
      <c r="A156" s="1129"/>
      <c r="B156" s="603"/>
      <c r="C156" s="596"/>
      <c r="D156" s="529"/>
      <c r="E156" s="529"/>
      <c r="F156" s="529"/>
      <c r="G156" s="538"/>
      <c r="H156" s="535"/>
      <c r="I156" s="527"/>
      <c r="J156" s="529"/>
      <c r="K156" s="518"/>
      <c r="L156" s="9"/>
    </row>
    <row r="157" spans="1:12" ht="21" x14ac:dyDescent="0.6">
      <c r="A157" s="1192" t="str">
        <f>+[6]ระบบการควบคุมฯ!A861</f>
        <v>2.1.2.1</v>
      </c>
      <c r="B157" s="1193" t="str">
        <f>+[6]ระบบการควบคุมฯ!B861</f>
        <v>ครุภัณฑ์คอมพิวเตอร์  120610</v>
      </c>
      <c r="C157" s="1194"/>
      <c r="D157" s="1195">
        <f>+D158</f>
        <v>786600</v>
      </c>
      <c r="E157" s="1195">
        <f t="shared" ref="E157:K158" si="65">+E158</f>
        <v>783800</v>
      </c>
      <c r="F157" s="1195">
        <f t="shared" si="65"/>
        <v>0</v>
      </c>
      <c r="G157" s="1195">
        <f t="shared" si="65"/>
        <v>0</v>
      </c>
      <c r="H157" s="1195">
        <f t="shared" si="65"/>
        <v>0</v>
      </c>
      <c r="I157" s="1195">
        <f t="shared" si="65"/>
        <v>0</v>
      </c>
      <c r="J157" s="1195">
        <f t="shared" si="65"/>
        <v>2800</v>
      </c>
      <c r="K157" s="1195">
        <f t="shared" si="65"/>
        <v>0</v>
      </c>
      <c r="L157" s="9"/>
    </row>
    <row r="158" spans="1:12" ht="63" x14ac:dyDescent="0.25">
      <c r="A158" s="1101" t="s">
        <v>177</v>
      </c>
      <c r="B158" s="503" t="str">
        <f>+[6]ระบบการควบคุมฯ!B862</f>
        <v xml:space="preserve">ระบบคอมพิวเตอร์พร้อมอุปกรณ์สำหรับการเรียนการสอน ระบบคอมพิวเตอร์พร้อมอุปกรณ์สำหรับการเรียนการสอน IC30Type2 </v>
      </c>
      <c r="C158" s="525" t="str">
        <f>+[6]ระบบการควบคุมฯ!C862</f>
        <v>ศธ 04002/ว2002 ลว 23 พค 67 โอนครั้งที่ 46</v>
      </c>
      <c r="D158" s="505">
        <f>+D159</f>
        <v>786600</v>
      </c>
      <c r="E158" s="505">
        <f t="shared" si="65"/>
        <v>783800</v>
      </c>
      <c r="F158" s="505">
        <f t="shared" si="65"/>
        <v>0</v>
      </c>
      <c r="G158" s="505">
        <f t="shared" si="65"/>
        <v>0</v>
      </c>
      <c r="H158" s="505">
        <f t="shared" si="65"/>
        <v>0</v>
      </c>
      <c r="I158" s="505">
        <f t="shared" si="65"/>
        <v>0</v>
      </c>
      <c r="J158" s="505">
        <f t="shared" si="65"/>
        <v>2800</v>
      </c>
      <c r="K158" s="524"/>
      <c r="L158" s="9"/>
    </row>
    <row r="159" spans="1:12" ht="21" x14ac:dyDescent="0.25">
      <c r="A159" s="1121" t="str">
        <f>+[6]ระบบการควบคุมฯ!A863</f>
        <v>1)</v>
      </c>
      <c r="B159" s="573" t="str">
        <f>+[6]ระบบการควบคุมฯ!B863</f>
        <v xml:space="preserve">โรงเรียนชุมชนบึงบา </v>
      </c>
      <c r="C159" s="574" t="str">
        <f>+[6]ระบบการควบคุมฯ!C863</f>
        <v>20004350002003110247</v>
      </c>
      <c r="D159" s="520">
        <f>+[6]ระบบการควบคุมฯ!AA863</f>
        <v>786600</v>
      </c>
      <c r="E159" s="507">
        <f>+[6]ระบบการควบคุมฯ!Q863+[6]ระบบการควบคุมฯ!R863</f>
        <v>783800</v>
      </c>
      <c r="F159" s="529">
        <f>+[6]ระบบการควบคุมฯ!J863</f>
        <v>0</v>
      </c>
      <c r="G159" s="498">
        <f>+[6]ระบบการควบคุมฯ!U863+[6]ระบบการควบคุมฯ!V863</f>
        <v>0</v>
      </c>
      <c r="H159" s="535"/>
      <c r="I159" s="527"/>
      <c r="J159" s="536">
        <f t="shared" ref="J159" si="66">D159-E159-F159-G159</f>
        <v>2800</v>
      </c>
      <c r="K159" s="604"/>
      <c r="L159" s="9"/>
    </row>
    <row r="160" spans="1:12" ht="21" x14ac:dyDescent="0.25">
      <c r="A160" s="1121"/>
      <c r="B160" s="573"/>
      <c r="C160" s="574"/>
      <c r="D160" s="520"/>
      <c r="E160" s="530"/>
      <c r="F160" s="529"/>
      <c r="G160" s="538"/>
      <c r="H160" s="535"/>
      <c r="I160" s="527"/>
      <c r="J160" s="536"/>
      <c r="K160" s="604"/>
      <c r="L160" s="9"/>
    </row>
    <row r="161" spans="1:12" ht="42" x14ac:dyDescent="0.25">
      <c r="A161" s="1201">
        <v>2.2000000000000002</v>
      </c>
      <c r="B161" s="551" t="str">
        <f>+[6]ระบบการควบคุมฯ!B941</f>
        <v xml:space="preserve">กิจกรรมการจัดการศึกษามัธยมศึกษาตอนต้นสำหรับโรงเรียนปกติ  </v>
      </c>
      <c r="C161" s="605" t="str">
        <f>+[6]ระบบการควบคุมฯ!C941</f>
        <v>20004 67 0516500000</v>
      </c>
      <c r="D161" s="580">
        <f>+D162</f>
        <v>120000</v>
      </c>
      <c r="E161" s="580">
        <f t="shared" ref="E161:K162" si="67">+E162</f>
        <v>0</v>
      </c>
      <c r="F161" s="580">
        <f t="shared" si="67"/>
        <v>0</v>
      </c>
      <c r="G161" s="580">
        <f t="shared" si="67"/>
        <v>116000</v>
      </c>
      <c r="H161" s="580">
        <f t="shared" si="67"/>
        <v>0</v>
      </c>
      <c r="I161" s="580">
        <f t="shared" si="67"/>
        <v>0</v>
      </c>
      <c r="J161" s="580">
        <f t="shared" si="67"/>
        <v>4000</v>
      </c>
      <c r="K161" s="580">
        <f t="shared" si="67"/>
        <v>0</v>
      </c>
      <c r="L161" s="9"/>
    </row>
    <row r="162" spans="1:12" ht="21" x14ac:dyDescent="0.6">
      <c r="A162" s="1202"/>
      <c r="B162" s="1170" t="str">
        <f>+[6]ระบบการควบคุมฯ!B943</f>
        <v>งบลงทุน ค่าครุภัณฑ์ 6711310</v>
      </c>
      <c r="C162" s="1203"/>
      <c r="D162" s="1184">
        <f>+D163</f>
        <v>120000</v>
      </c>
      <c r="E162" s="1184">
        <f t="shared" si="67"/>
        <v>0</v>
      </c>
      <c r="F162" s="1184">
        <f t="shared" si="67"/>
        <v>0</v>
      </c>
      <c r="G162" s="1184">
        <f t="shared" si="67"/>
        <v>116000</v>
      </c>
      <c r="H162" s="1184">
        <f t="shared" si="67"/>
        <v>0</v>
      </c>
      <c r="I162" s="1184">
        <f t="shared" si="67"/>
        <v>0</v>
      </c>
      <c r="J162" s="1184">
        <f t="shared" si="67"/>
        <v>4000</v>
      </c>
      <c r="K162" s="1184">
        <f>+K163</f>
        <v>0</v>
      </c>
      <c r="L162" s="9"/>
    </row>
    <row r="163" spans="1:12" ht="21" x14ac:dyDescent="0.6">
      <c r="A163" s="1198" t="s">
        <v>46</v>
      </c>
      <c r="B163" s="1193" t="str">
        <f>+[6]ระบบการควบคุมฯ!B1004</f>
        <v>ครุภัณฑ์การศึกษา 120611</v>
      </c>
      <c r="C163" s="1194"/>
      <c r="D163" s="1195">
        <f>+D164+D166+D169</f>
        <v>120000</v>
      </c>
      <c r="E163" s="1195">
        <f t="shared" ref="E163:J163" si="68">+E164+E166+E169</f>
        <v>0</v>
      </c>
      <c r="F163" s="1195">
        <f t="shared" si="68"/>
        <v>0</v>
      </c>
      <c r="G163" s="1195">
        <f t="shared" si="68"/>
        <v>116000</v>
      </c>
      <c r="H163" s="1195">
        <f t="shared" si="68"/>
        <v>0</v>
      </c>
      <c r="I163" s="1195">
        <f t="shared" si="68"/>
        <v>0</v>
      </c>
      <c r="J163" s="1195">
        <f t="shared" si="68"/>
        <v>4000</v>
      </c>
      <c r="K163" s="1195">
        <f>+K164</f>
        <v>0</v>
      </c>
      <c r="L163" s="9"/>
    </row>
    <row r="164" spans="1:12" ht="21" x14ac:dyDescent="0.25">
      <c r="A164" s="1200" t="s">
        <v>192</v>
      </c>
      <c r="B164" s="503" t="str">
        <f>+[6]ระบบการควบคุมฯ!B1005</f>
        <v xml:space="preserve">ครุภัณฑ์สะเต็มศึกษา ระดับประถมศึกษา แบบ 2 </v>
      </c>
      <c r="C164" s="525">
        <f>+[6]ระบบการควบคุมฯ!C1004</f>
        <v>0</v>
      </c>
      <c r="D164" s="505">
        <f>+D165</f>
        <v>0</v>
      </c>
      <c r="E164" s="505">
        <f t="shared" ref="E164:J164" si="69">+E165</f>
        <v>0</v>
      </c>
      <c r="F164" s="505">
        <f t="shared" si="69"/>
        <v>0</v>
      </c>
      <c r="G164" s="505">
        <f t="shared" si="69"/>
        <v>0</v>
      </c>
      <c r="H164" s="505">
        <f t="shared" si="69"/>
        <v>0</v>
      </c>
      <c r="I164" s="505">
        <f t="shared" si="69"/>
        <v>0</v>
      </c>
      <c r="J164" s="505">
        <f t="shared" si="69"/>
        <v>0</v>
      </c>
      <c r="K164" s="524"/>
      <c r="L164" s="9"/>
    </row>
    <row r="165" spans="1:12" ht="21" x14ac:dyDescent="0.25">
      <c r="A165" s="1204" t="str">
        <f>+[6]ระบบการควบคุมฯ!A1006</f>
        <v>1)</v>
      </c>
      <c r="B165" s="573" t="str">
        <f>+[6]ระบบการควบคุมฯ!B1006</f>
        <v>ชุมชนเลิศพินิจพิทยาคม</v>
      </c>
      <c r="C165" s="574" t="str">
        <f>+[6]ระบบการควบคุมฯ!C1006</f>
        <v>20004350002003112994</v>
      </c>
      <c r="D165" s="520">
        <f>+[6]ระบบการควบคุมฯ!F1006</f>
        <v>0</v>
      </c>
      <c r="E165" s="520">
        <f>+[6]ระบบการควบคุมฯ!G1006+[6]ระบบการควบคุมฯ!H1006</f>
        <v>0</v>
      </c>
      <c r="F165" s="520">
        <f>+[6]ระบบการควบคุมฯ!I1006+[6]ระบบการควบคุมฯ!J1006</f>
        <v>0</v>
      </c>
      <c r="G165" s="564">
        <f>+[6]ระบบการควบคุมฯ!K1006+[6]ระบบการควบคุมฯ!L1006</f>
        <v>0</v>
      </c>
      <c r="H165" s="531"/>
      <c r="I165" s="521"/>
      <c r="J165" s="520">
        <f>+D165-E165-G165</f>
        <v>0</v>
      </c>
      <c r="K165" s="518"/>
      <c r="L165" s="9"/>
    </row>
    <row r="166" spans="1:12" ht="21" x14ac:dyDescent="0.25">
      <c r="A166" s="1200" t="s">
        <v>191</v>
      </c>
      <c r="B166" s="503" t="str">
        <f>+[6]ระบบการควบคุมฯ!B1007</f>
        <v>ครุภัณฑ์เทคโนโลยีดิจิตอล แบบ 2</v>
      </c>
      <c r="C166" s="525">
        <f>+[6]ระบบการควบคุมฯ!C1007</f>
        <v>0</v>
      </c>
      <c r="D166" s="505">
        <f>+D167+D168</f>
        <v>0</v>
      </c>
      <c r="E166" s="505">
        <f t="shared" ref="E166:J166" si="70">+E167+E168</f>
        <v>0</v>
      </c>
      <c r="F166" s="505">
        <f t="shared" si="70"/>
        <v>0</v>
      </c>
      <c r="G166" s="505">
        <f t="shared" si="70"/>
        <v>0</v>
      </c>
      <c r="H166" s="505">
        <f t="shared" si="70"/>
        <v>0</v>
      </c>
      <c r="I166" s="505">
        <f t="shared" si="70"/>
        <v>0</v>
      </c>
      <c r="J166" s="505">
        <f t="shared" si="70"/>
        <v>0</v>
      </c>
      <c r="K166" s="524"/>
      <c r="L166" s="9"/>
    </row>
    <row r="167" spans="1:12" ht="21" x14ac:dyDescent="0.25">
      <c r="A167" s="1204" t="str">
        <f>+[6]ระบบการควบคุมฯ!A1008</f>
        <v>1)</v>
      </c>
      <c r="B167" s="602" t="str">
        <f>+[6]ระบบการควบคุมฯ!B1008</f>
        <v>วัดทศทิศ</v>
      </c>
      <c r="C167" s="599" t="str">
        <f>+[6]ระบบการควบคุมฯ!C1008</f>
        <v>20004350002003112995</v>
      </c>
      <c r="D167" s="520">
        <f>+[6]ระบบการควบคุมฯ!D1008</f>
        <v>0</v>
      </c>
      <c r="E167" s="529">
        <f>+[6]ระบบการควบคุมฯ!G1008+[6]ระบบการควบคุมฯ!H1008</f>
        <v>0</v>
      </c>
      <c r="F167" s="529">
        <f>+[6]ระบบการควบคุมฯ!I1008+[6]ระบบการควบคุมฯ!J1008</f>
        <v>0</v>
      </c>
      <c r="G167" s="538">
        <f>+[6]ระบบการควบคุมฯ!K1008+[6]ระบบการควบคุมฯ!L1008</f>
        <v>0</v>
      </c>
      <c r="H167" s="606"/>
      <c r="I167" s="607"/>
      <c r="J167" s="520">
        <f>+D167-E167-G167</f>
        <v>0</v>
      </c>
      <c r="K167" s="518"/>
      <c r="L167" s="9"/>
    </row>
    <row r="168" spans="1:12" ht="21" x14ac:dyDescent="0.25">
      <c r="A168" s="1204" t="str">
        <f>+[6]ระบบการควบคุมฯ!A1009</f>
        <v>2)</v>
      </c>
      <c r="B168" s="602" t="str">
        <f>+[6]ระบบการควบคุมฯ!B1009</f>
        <v>วัดสมุหราษฎร์บํารุง</v>
      </c>
      <c r="C168" s="599" t="str">
        <f>+[6]ระบบการควบคุมฯ!C1009</f>
        <v>20004350002003112996</v>
      </c>
      <c r="D168" s="520">
        <f>+[6]ระบบการควบคุมฯ!D1009</f>
        <v>0</v>
      </c>
      <c r="E168" s="529">
        <f>+[6]ระบบการควบคุมฯ!G1009+[6]ระบบการควบคุมฯ!H1009</f>
        <v>0</v>
      </c>
      <c r="F168" s="529">
        <f>+[6]ระบบการควบคุมฯ!I1009+[6]ระบบการควบคุมฯ!J1009</f>
        <v>0</v>
      </c>
      <c r="G168" s="538">
        <f>+[6]ระบบการควบคุมฯ!K1009+[6]ระบบการควบคุมฯ!L1009</f>
        <v>0</v>
      </c>
      <c r="H168" s="606"/>
      <c r="I168" s="607"/>
      <c r="J168" s="608">
        <f>+D168-E168-G168</f>
        <v>0</v>
      </c>
      <c r="K168" s="518"/>
      <c r="L168" s="9"/>
    </row>
    <row r="169" spans="1:12" ht="42" x14ac:dyDescent="0.25">
      <c r="A169" s="1200" t="str">
        <f>+[6]ระบบการควบคุมฯ!A1010</f>
        <v>2.2.1.1</v>
      </c>
      <c r="B169" s="503" t="str">
        <f>+[6]ระบบการควบคุมฯ!B1010</f>
        <v xml:space="preserve">โต๊ะเก้าอี้นักเรียน ระดับประถมศึกษา </v>
      </c>
      <c r="C169" s="525" t="str">
        <f>+[6]ระบบการควบคุมฯ!C1010</f>
        <v>ศธ04002/ว1802 ลว.8 พค 67 โอนครั้งที่ 7</v>
      </c>
      <c r="D169" s="505">
        <f>+D170</f>
        <v>120000</v>
      </c>
      <c r="E169" s="505">
        <f t="shared" ref="E169:J169" si="71">+E170</f>
        <v>0</v>
      </c>
      <c r="F169" s="505">
        <f t="shared" si="71"/>
        <v>0</v>
      </c>
      <c r="G169" s="505">
        <f t="shared" si="71"/>
        <v>116000</v>
      </c>
      <c r="H169" s="505">
        <f t="shared" si="71"/>
        <v>0</v>
      </c>
      <c r="I169" s="505">
        <f t="shared" si="71"/>
        <v>0</v>
      </c>
      <c r="J169" s="505">
        <f t="shared" si="71"/>
        <v>4000</v>
      </c>
      <c r="K169" s="524"/>
      <c r="L169" s="9"/>
    </row>
    <row r="170" spans="1:12" ht="21" x14ac:dyDescent="0.6">
      <c r="A170" s="1204" t="str">
        <f>+[6]ระบบการควบคุมฯ!A1011</f>
        <v>1)</v>
      </c>
      <c r="B170" s="1205" t="str">
        <f>+[6]ระบบการควบคุมฯ!B1011</f>
        <v>โรงเรียนวัดลาดสนุ่น</v>
      </c>
      <c r="C170" s="1206" t="str">
        <f>+[6]ระบบการควบคุมฯ!C1011</f>
        <v>20004350002003114141</v>
      </c>
      <c r="D170" s="520">
        <f>+[6]ระบบการควบคุมฯ!AA1011</f>
        <v>120000</v>
      </c>
      <c r="E170" s="507">
        <f>+[6]ระบบการควบคุมฯ!Q1011+[6]ระบบการควบคุมฯ!R1011</f>
        <v>0</v>
      </c>
      <c r="F170" s="529">
        <f>+[6]ระบบการควบคุมฯ!J1011</f>
        <v>0</v>
      </c>
      <c r="G170" s="498">
        <f>+[6]ระบบการควบคุมฯ!U1011+[6]ระบบการควบคุมฯ!V1011</f>
        <v>116000</v>
      </c>
      <c r="H170" s="535"/>
      <c r="I170" s="527"/>
      <c r="J170" s="536">
        <f t="shared" ref="J170" si="72">D170-E170-F170-G170</f>
        <v>4000</v>
      </c>
      <c r="K170" s="1163"/>
      <c r="L170" s="9"/>
    </row>
    <row r="171" spans="1:12" ht="21" x14ac:dyDescent="0.6">
      <c r="A171" s="1204"/>
      <c r="B171" s="1205" t="str">
        <f>+[6]ระบบการควบคุมฯ!B1012</f>
        <v>ผูกพัน ครบ 16 มิย 67</v>
      </c>
      <c r="C171" s="1206">
        <f>+[6]ระบบการควบคุมฯ!C1012</f>
        <v>4100386064</v>
      </c>
      <c r="D171" s="520"/>
      <c r="E171" s="530"/>
      <c r="F171" s="529"/>
      <c r="G171" s="538"/>
      <c r="H171" s="535"/>
      <c r="I171" s="527"/>
      <c r="J171" s="536"/>
      <c r="K171" s="1163"/>
      <c r="L171" s="9"/>
    </row>
    <row r="172" spans="1:12" ht="42" hidden="1" customHeight="1" x14ac:dyDescent="0.25">
      <c r="A172" s="1200" t="str">
        <f>+[6]ระบบการควบคุมฯ!A1356</f>
        <v>3.2.1</v>
      </c>
      <c r="B172" s="503" t="str">
        <f>+[6]ระบบการควบคุมฯ!B1356</f>
        <v xml:space="preserve">ค่าก่อสร้าง ปรับปรุงซ่อมแซมอาคารเรียน อาคารประกอบและสิ่งก่อสร้างอื่นที่ทรุดโทรมและประสบอุบัติภัย   </v>
      </c>
      <c r="C172" s="525" t="str">
        <f>+[6]ระบบการควบคุมฯ!C1356</f>
        <v>ศธ04002/ว3478 ลว.21 ส.ค.66 โอนครั้งที่ 782</v>
      </c>
      <c r="D172" s="505">
        <f>SUM(D173:D174)</f>
        <v>0</v>
      </c>
      <c r="E172" s="505">
        <f t="shared" ref="E172:J172" si="73">SUM(E173:E174)</f>
        <v>0</v>
      </c>
      <c r="F172" s="505">
        <f t="shared" si="73"/>
        <v>0</v>
      </c>
      <c r="G172" s="505">
        <f t="shared" si="73"/>
        <v>0</v>
      </c>
      <c r="H172" s="505">
        <f t="shared" si="73"/>
        <v>0</v>
      </c>
      <c r="I172" s="505">
        <f t="shared" si="73"/>
        <v>0</v>
      </c>
      <c r="J172" s="505">
        <f t="shared" si="73"/>
        <v>0</v>
      </c>
      <c r="K172" s="524"/>
      <c r="L172" s="9"/>
    </row>
    <row r="173" spans="1:12" ht="21" hidden="1" customHeight="1" x14ac:dyDescent="0.6">
      <c r="A173" s="1207" t="str">
        <f>+[6]ระบบการควบคุมฯ!A1357</f>
        <v>1)</v>
      </c>
      <c r="B173" s="1208" t="str">
        <f>+[6]ระบบการควบคุมฯ!B1357</f>
        <v>โรงเรียนวัดพืชอุดม</v>
      </c>
      <c r="C173" s="610" t="str">
        <f>+[6]ระบบการควบคุมฯ!C1357</f>
        <v xml:space="preserve">20004 35000300 321ZZZZ </v>
      </c>
      <c r="D173" s="609">
        <f>+[6]ระบบการควบคุมฯ!D1357</f>
        <v>0</v>
      </c>
      <c r="E173" s="529">
        <f>+[6]ระบบการควบคุมฯ!G1357+[6]ระบบการควบคุมฯ!H1357</f>
        <v>0</v>
      </c>
      <c r="F173" s="529">
        <f>+[6]ระบบการควบคุมฯ!I1357+[6]ระบบการควบคุมฯ!J1357</f>
        <v>0</v>
      </c>
      <c r="G173" s="538">
        <f>+[6]ระบบการควบคุมฯ!K1357+[6]ระบบการควบคุมฯ!L1357</f>
        <v>0</v>
      </c>
      <c r="H173" s="611"/>
      <c r="I173" s="612"/>
      <c r="J173" s="529">
        <f>+D173-E173-F173-G173</f>
        <v>0</v>
      </c>
      <c r="K173" s="1163"/>
      <c r="L173" s="9"/>
    </row>
    <row r="174" spans="1:12" ht="21" hidden="1" customHeight="1" x14ac:dyDescent="0.6">
      <c r="A174" s="1207" t="str">
        <f>+[6]ระบบการควบคุมฯ!A1358</f>
        <v>2)</v>
      </c>
      <c r="B174" s="1208" t="str">
        <f>+[6]ระบบการควบคุมฯ!B1358</f>
        <v>โรงเรียนรวมราษฎร์สามัคคี</v>
      </c>
      <c r="C174" s="610" t="str">
        <f>+[6]ระบบการควบคุมฯ!C1358</f>
        <v xml:space="preserve">20004 35000300 321ZZZZ </v>
      </c>
      <c r="D174" s="609">
        <f>+[6]ระบบการควบคุมฯ!D1358</f>
        <v>0</v>
      </c>
      <c r="E174" s="529">
        <f>+[6]ระบบการควบคุมฯ!G1358+[6]ระบบการควบคุมฯ!H1358</f>
        <v>0</v>
      </c>
      <c r="F174" s="529">
        <f>+[6]ระบบการควบคุมฯ!I1358+[6]ระบบการควบคุมฯ!J1358</f>
        <v>0</v>
      </c>
      <c r="G174" s="538">
        <f>+[6]ระบบการควบคุมฯ!K1358+[6]ระบบการควบคุมฯ!L1358</f>
        <v>0</v>
      </c>
      <c r="H174" s="611"/>
      <c r="I174" s="612"/>
      <c r="J174" s="529">
        <f>+D174-E174-F174-G174</f>
        <v>0</v>
      </c>
      <c r="K174" s="1163"/>
      <c r="L174" s="9"/>
    </row>
    <row r="175" spans="1:12" ht="21" hidden="1" customHeight="1" x14ac:dyDescent="0.6">
      <c r="A175" s="1207"/>
      <c r="B175" s="613"/>
      <c r="C175" s="610"/>
      <c r="D175" s="529"/>
      <c r="E175" s="529"/>
      <c r="F175" s="529"/>
      <c r="G175" s="538"/>
      <c r="H175" s="611"/>
      <c r="I175" s="612"/>
      <c r="J175" s="529"/>
      <c r="K175" s="1163"/>
      <c r="L175" s="9"/>
    </row>
    <row r="176" spans="1:12" ht="21" hidden="1" customHeight="1" x14ac:dyDescent="0.6">
      <c r="A176" s="1207"/>
      <c r="B176" s="613"/>
      <c r="C176" s="610"/>
      <c r="D176" s="529"/>
      <c r="E176" s="529"/>
      <c r="F176" s="529"/>
      <c r="G176" s="538"/>
      <c r="H176" s="611"/>
      <c r="I176" s="612"/>
      <c r="J176" s="529"/>
      <c r="K176" s="1163"/>
      <c r="L176" s="9"/>
    </row>
    <row r="177" spans="1:12" ht="21" hidden="1" customHeight="1" x14ac:dyDescent="0.6">
      <c r="A177" s="1207"/>
      <c r="B177" s="613"/>
      <c r="C177" s="610"/>
      <c r="D177" s="529"/>
      <c r="E177" s="529"/>
      <c r="F177" s="529"/>
      <c r="G177" s="538"/>
      <c r="H177" s="611"/>
      <c r="I177" s="612"/>
      <c r="J177" s="529"/>
      <c r="K177" s="1163"/>
      <c r="L177" s="9"/>
    </row>
    <row r="178" spans="1:12" ht="42" x14ac:dyDescent="0.25">
      <c r="A178" s="1209">
        <f>+[6]ระบบการควบคุมฯ!A1121</f>
        <v>2.5</v>
      </c>
      <c r="B178" s="614" t="str">
        <f>+[6]ระบบการควบคุมฯ!B1121</f>
        <v xml:space="preserve">กิจกรรมก่อสร้างปรับปรุง ซ่อมแซมอาคารเรียนและสิ่งก่อสร้างประกอบสำหรับโรงเรียนปกติ </v>
      </c>
      <c r="C178" s="615" t="str">
        <f>+[6]ระบบการควบคุมฯ!C1121</f>
        <v>20004  67 01056 00000</v>
      </c>
      <c r="D178" s="616">
        <f t="shared" ref="D178:J178" si="74">+D179</f>
        <v>15558100</v>
      </c>
      <c r="E178" s="616">
        <f t="shared" si="74"/>
        <v>2999399.4</v>
      </c>
      <c r="F178" s="616">
        <f t="shared" si="74"/>
        <v>0</v>
      </c>
      <c r="G178" s="616">
        <f t="shared" si="74"/>
        <v>5950394.1599999992</v>
      </c>
      <c r="H178" s="616">
        <f t="shared" si="74"/>
        <v>0</v>
      </c>
      <c r="I178" s="616">
        <f t="shared" si="74"/>
        <v>0</v>
      </c>
      <c r="J178" s="616">
        <f t="shared" si="74"/>
        <v>6608306.4399999995</v>
      </c>
      <c r="K178" s="580"/>
      <c r="L178" s="9"/>
    </row>
    <row r="179" spans="1:12" ht="21" x14ac:dyDescent="0.6">
      <c r="A179" s="1181"/>
      <c r="B179" s="1210" t="str">
        <f>+[6]ระบบการควบคุมฯ!B1122</f>
        <v>ค่าที่ดินและสิ่งก่อสร้าง 6711320</v>
      </c>
      <c r="C179" s="1183"/>
      <c r="D179" s="1184">
        <f>+D180+D225+D229+D235+D252+D254</f>
        <v>15558100</v>
      </c>
      <c r="E179" s="1184">
        <f t="shared" ref="E179:J179" si="75">+E180+E225+E229+E235+E252+E254</f>
        <v>2999399.4</v>
      </c>
      <c r="F179" s="1184">
        <f t="shared" si="75"/>
        <v>0</v>
      </c>
      <c r="G179" s="1184">
        <f t="shared" si="75"/>
        <v>5950394.1599999992</v>
      </c>
      <c r="H179" s="1184">
        <f t="shared" si="75"/>
        <v>0</v>
      </c>
      <c r="I179" s="1184">
        <f t="shared" si="75"/>
        <v>0</v>
      </c>
      <c r="J179" s="1184">
        <f t="shared" si="75"/>
        <v>6608306.4399999995</v>
      </c>
      <c r="K179" s="1184"/>
      <c r="L179" s="9"/>
    </row>
    <row r="180" spans="1:12" ht="42" x14ac:dyDescent="0.25">
      <c r="A180" s="1211" t="str">
        <f>+[6]ระบบการควบคุมฯ!A1123</f>
        <v>2.5.1</v>
      </c>
      <c r="B180" s="617" t="str">
        <f>+[6]ระบบการควบคุมฯ!B1123</f>
        <v>ปรับปรุงซ่อมแซมอาคารเรียนอาคารประกอบและสิ่งก่อสร้างอื่น 20 โรงเรียน</v>
      </c>
      <c r="C180" s="576" t="str">
        <f>+[6]ระบบการควบคุมฯ!C1123</f>
        <v>ศธ 04002/ว1787 ลว 7 พค 67 ครั้งที่ 5</v>
      </c>
      <c r="D180" s="582">
        <f>SUM(D181:D224)</f>
        <v>8810000</v>
      </c>
      <c r="E180" s="582">
        <f t="shared" ref="E180:J180" si="76">SUM(E181:E224)</f>
        <v>2279400</v>
      </c>
      <c r="F180" s="582">
        <f t="shared" si="76"/>
        <v>0</v>
      </c>
      <c r="G180" s="582">
        <f t="shared" si="76"/>
        <v>5810394.5599999996</v>
      </c>
      <c r="H180" s="582">
        <f t="shared" si="76"/>
        <v>0</v>
      </c>
      <c r="I180" s="582">
        <f t="shared" si="76"/>
        <v>0</v>
      </c>
      <c r="J180" s="582">
        <f t="shared" si="76"/>
        <v>720205.44</v>
      </c>
      <c r="K180" s="582"/>
      <c r="L180" s="9"/>
    </row>
    <row r="181" spans="1:12" ht="21" x14ac:dyDescent="0.25">
      <c r="A181" s="1121" t="str">
        <f>+[6]ระบบการควบคุมฯ!A1124</f>
        <v>1)</v>
      </c>
      <c r="B181" s="518" t="str">
        <f>+[6]ระบบการควบคุมฯ!B1124</f>
        <v>ทองพูลอุทิศ</v>
      </c>
      <c r="C181" s="574" t="str">
        <f>+[6]ระบบการควบคุมฯ!C1124</f>
        <v>20004350002003214509</v>
      </c>
      <c r="D181" s="520">
        <f>+[6]ระบบการควบคุมฯ!AA1124</f>
        <v>143100</v>
      </c>
      <c r="E181" s="507">
        <f>+[6]ระบบการควบคุมฯ!Q1124+[6]ระบบการควบคุมฯ!R1124</f>
        <v>0</v>
      </c>
      <c r="F181" s="529">
        <f>+[6]ระบบการควบคุมฯ!J1124</f>
        <v>0</v>
      </c>
      <c r="G181" s="498">
        <f>+[6]ระบบการควบคุมฯ!U1124+[6]ระบบการควบคุมฯ!V1124</f>
        <v>143100</v>
      </c>
      <c r="H181" s="535"/>
      <c r="I181" s="527"/>
      <c r="J181" s="536">
        <f t="shared" ref="J181:J224" si="77">D181-E181-F181-G181</f>
        <v>0</v>
      </c>
      <c r="K181" s="518"/>
      <c r="L181" s="9"/>
    </row>
    <row r="182" spans="1:12" ht="21" x14ac:dyDescent="0.25">
      <c r="A182" s="1121"/>
      <c r="B182" s="518" t="str">
        <f>+[6]ระบบการควบคุมฯ!B1125</f>
        <v>ครบ 22 มิย 67</v>
      </c>
      <c r="C182" s="574">
        <f>+[6]ระบบการควบคุมฯ!C1125</f>
        <v>4100390756</v>
      </c>
      <c r="D182" s="520">
        <f>+[6]ระบบการควบคุมฯ!AA1125</f>
        <v>0</v>
      </c>
      <c r="E182" s="507">
        <f>+[6]ระบบการควบคุมฯ!Q1125+[6]ระบบการควบคุมฯ!R1125</f>
        <v>0</v>
      </c>
      <c r="F182" s="529">
        <f>+[6]ระบบการควบคุมฯ!J1125</f>
        <v>0</v>
      </c>
      <c r="G182" s="498">
        <f>+[6]ระบบการควบคุมฯ!U1125+[6]ระบบการควบคุมฯ!V1125</f>
        <v>0</v>
      </c>
      <c r="H182" s="535"/>
      <c r="I182" s="527"/>
      <c r="J182" s="536">
        <f t="shared" si="77"/>
        <v>0</v>
      </c>
      <c r="K182" s="518"/>
      <c r="L182" s="9"/>
    </row>
    <row r="183" spans="1:12" ht="21" x14ac:dyDescent="0.25">
      <c r="A183" s="1121" t="str">
        <f>+[6]ระบบการควบคุมฯ!A1126</f>
        <v>2)</v>
      </c>
      <c r="B183" s="518" t="str">
        <f>+[6]ระบบการควบคุมฯ!B1126</f>
        <v>วัดนาบุญ</v>
      </c>
      <c r="C183" s="574" t="str">
        <f>+[6]ระบบการควบคุมฯ!C1126</f>
        <v>20004350002003214510</v>
      </c>
      <c r="D183" s="520">
        <f>+[6]ระบบการควบคุมฯ!AA1126</f>
        <v>499800</v>
      </c>
      <c r="E183" s="507">
        <f>+[6]ระบบการควบคุมฯ!Q1126+[6]ระบบการควบคุมฯ!R1126</f>
        <v>496000</v>
      </c>
      <c r="F183" s="529">
        <f>+[6]ระบบการควบคุมฯ!J1126</f>
        <v>0</v>
      </c>
      <c r="G183" s="498">
        <f>+[6]ระบบการควบคุมฯ!U1126+[6]ระบบการควบคุมฯ!V1126</f>
        <v>0</v>
      </c>
      <c r="H183" s="535"/>
      <c r="I183" s="527"/>
      <c r="J183" s="536">
        <f t="shared" si="77"/>
        <v>3800</v>
      </c>
      <c r="K183" s="518"/>
      <c r="L183" s="9"/>
    </row>
    <row r="184" spans="1:12" ht="21" x14ac:dyDescent="0.25">
      <c r="A184" s="1121"/>
      <c r="B184" s="518" t="str">
        <f>+[6]ระบบการควบคุมฯ!B1127</f>
        <v>ครบ 11 กค 67</v>
      </c>
      <c r="C184" s="574">
        <f>+[6]ระบบการควบคุมฯ!C1127</f>
        <v>4100400664</v>
      </c>
      <c r="D184" s="520">
        <f>+[6]ระบบการควบคุมฯ!AA1127</f>
        <v>0</v>
      </c>
      <c r="E184" s="507">
        <f>+[6]ระบบการควบคุมฯ!Q1127+[6]ระบบการควบคุมฯ!R1127</f>
        <v>0</v>
      </c>
      <c r="F184" s="529">
        <f>+[6]ระบบการควบคุมฯ!J1127</f>
        <v>0</v>
      </c>
      <c r="G184" s="498">
        <f>+[6]ระบบการควบคุมฯ!U1127+[6]ระบบการควบคุมฯ!V1127</f>
        <v>0</v>
      </c>
      <c r="H184" s="535"/>
      <c r="I184" s="527"/>
      <c r="J184" s="536">
        <f t="shared" si="77"/>
        <v>0</v>
      </c>
      <c r="K184" s="518"/>
      <c r="L184" s="9"/>
    </row>
    <row r="185" spans="1:12" ht="21" x14ac:dyDescent="0.25">
      <c r="A185" s="1121" t="str">
        <f>+[6]ระบบการควบคุมฯ!A1128</f>
        <v>3)</v>
      </c>
      <c r="B185" s="518" t="str">
        <f>+[6]ระบบการควบคุมฯ!B1128</f>
        <v>ชุมชนเลิศพินิจพิทยาคม</v>
      </c>
      <c r="C185" s="574" t="str">
        <f>+[6]ระบบการควบคุมฯ!C1128</f>
        <v>20004350002003214511</v>
      </c>
      <c r="D185" s="520">
        <f>+[6]ระบบการควบคุมฯ!AA1128</f>
        <v>493200</v>
      </c>
      <c r="E185" s="507">
        <f>+[6]ระบบการควบคุมฯ!Q1128+[6]ระบบการควบคุมฯ!R1128</f>
        <v>0</v>
      </c>
      <c r="F185" s="529">
        <f>+[6]ระบบการควบคุมฯ!J1128</f>
        <v>0</v>
      </c>
      <c r="G185" s="498">
        <f>+[6]ระบบการควบคุมฯ!U1128+[6]ระบบการควบคุมฯ!V1128</f>
        <v>493200</v>
      </c>
      <c r="H185" s="535"/>
      <c r="I185" s="527"/>
      <c r="J185" s="536">
        <f t="shared" si="77"/>
        <v>0</v>
      </c>
      <c r="K185" s="518"/>
      <c r="L185" s="9"/>
    </row>
    <row r="186" spans="1:12" ht="21" x14ac:dyDescent="0.25">
      <c r="A186" s="1121"/>
      <c r="B186" s="518" t="str">
        <f>+[6]ระบบการควบคุมฯ!B1129</f>
        <v>ครบ 11 กค 67</v>
      </c>
      <c r="C186" s="574">
        <f>+[6]ระบบการควบคุมฯ!C1129</f>
        <v>4100400664</v>
      </c>
      <c r="D186" s="520">
        <f>+[6]ระบบการควบคุมฯ!AA1129</f>
        <v>0</v>
      </c>
      <c r="E186" s="507">
        <f>+[6]ระบบการควบคุมฯ!Q1129+[6]ระบบการควบคุมฯ!R1129</f>
        <v>0</v>
      </c>
      <c r="F186" s="529">
        <f>+[6]ระบบการควบคุมฯ!J1129</f>
        <v>0</v>
      </c>
      <c r="G186" s="498">
        <f>+[6]ระบบการควบคุมฯ!U1129+[6]ระบบการควบคุมฯ!V1129</f>
        <v>0</v>
      </c>
      <c r="H186" s="535"/>
      <c r="I186" s="527"/>
      <c r="J186" s="536">
        <f t="shared" si="77"/>
        <v>0</v>
      </c>
      <c r="K186" s="518"/>
      <c r="L186" s="9"/>
    </row>
    <row r="187" spans="1:12" ht="21" x14ac:dyDescent="0.25">
      <c r="A187" s="1121" t="str">
        <f>+[6]ระบบการควบคุมฯ!A1130</f>
        <v>4)</v>
      </c>
      <c r="B187" s="518" t="str">
        <f>+[6]ระบบการควบคุมฯ!B1130</f>
        <v>ชุมชนวัดทำเลทอง</v>
      </c>
      <c r="C187" s="574" t="str">
        <f>+[6]ระบบการควบคุมฯ!C1130</f>
        <v>20004350002003214512</v>
      </c>
      <c r="D187" s="520">
        <f>+[6]ระบบการควบคุมฯ!AA1130</f>
        <v>422700</v>
      </c>
      <c r="E187" s="507">
        <f>+[6]ระบบการควบคุมฯ!Q1130+[6]ระบบการควบคุมฯ!R1130</f>
        <v>0</v>
      </c>
      <c r="F187" s="529">
        <f>+[6]ระบบการควบคุมฯ!J1130</f>
        <v>0</v>
      </c>
      <c r="G187" s="498">
        <f>+[6]ระบบการควบคุมฯ!U1130+[6]ระบบการควบคุมฯ!V1130</f>
        <v>419000</v>
      </c>
      <c r="H187" s="535"/>
      <c r="I187" s="527"/>
      <c r="J187" s="536">
        <f t="shared" si="77"/>
        <v>3700</v>
      </c>
      <c r="K187" s="518"/>
      <c r="L187" s="9"/>
    </row>
    <row r="188" spans="1:12" ht="21" x14ac:dyDescent="0.25">
      <c r="A188" s="1121"/>
      <c r="B188" s="518" t="str">
        <f>+[6]ระบบการควบคุมฯ!B1131</f>
        <v>ครบ 19 มิย 67</v>
      </c>
      <c r="C188" s="574">
        <f>+[6]ระบบการควบคุมฯ!C1131</f>
        <v>4100395279</v>
      </c>
      <c r="D188" s="520">
        <f>+[6]ระบบการควบคุมฯ!AA1131</f>
        <v>0</v>
      </c>
      <c r="E188" s="507">
        <f>+[6]ระบบการควบคุมฯ!Q1131+[6]ระบบการควบคุมฯ!R1131</f>
        <v>0</v>
      </c>
      <c r="F188" s="529">
        <f>+[6]ระบบการควบคุมฯ!J1131</f>
        <v>0</v>
      </c>
      <c r="G188" s="498">
        <f>+[6]ระบบการควบคุมฯ!U1131+[6]ระบบการควบคุมฯ!V1131</f>
        <v>0</v>
      </c>
      <c r="H188" s="535"/>
      <c r="I188" s="527"/>
      <c r="J188" s="536">
        <f t="shared" si="77"/>
        <v>0</v>
      </c>
      <c r="K188" s="518"/>
      <c r="L188" s="9"/>
    </row>
    <row r="189" spans="1:12" ht="21" x14ac:dyDescent="0.25">
      <c r="A189" s="1121" t="str">
        <f>+[6]ระบบการควบคุมฯ!A1132</f>
        <v>5)</v>
      </c>
      <c r="B189" s="518" t="str">
        <f>+[6]ระบบการควบคุมฯ!B1132</f>
        <v>วัดกลางคลองสี่</v>
      </c>
      <c r="C189" s="574" t="str">
        <f>+[6]ระบบการควบคุมฯ!C1132</f>
        <v>20004350002003214513</v>
      </c>
      <c r="D189" s="520">
        <f>+[6]ระบบการควบคุมฯ!AA1132</f>
        <v>175500</v>
      </c>
      <c r="E189" s="507">
        <f>+[6]ระบบการควบคุมฯ!Q1132+[6]ระบบการควบคุมฯ!R1132</f>
        <v>0</v>
      </c>
      <c r="F189" s="529">
        <f>+[6]ระบบการควบคุมฯ!J1132</f>
        <v>0</v>
      </c>
      <c r="G189" s="498">
        <f>+[6]ระบบการควบคุมฯ!U1132+[6]ระบบการควบคุมฯ!V1132</f>
        <v>175500</v>
      </c>
      <c r="H189" s="535"/>
      <c r="I189" s="527"/>
      <c r="J189" s="536">
        <f t="shared" si="77"/>
        <v>0</v>
      </c>
      <c r="K189" s="518"/>
      <c r="L189" s="9"/>
    </row>
    <row r="190" spans="1:12" ht="21" x14ac:dyDescent="0.25">
      <c r="A190" s="1121"/>
      <c r="B190" s="518" t="str">
        <f>+[6]ระบบการควบคุมฯ!B1133</f>
        <v>ครบ 15 มิย 67</v>
      </c>
      <c r="C190" s="574">
        <f>+[6]ระบบการควบคุมฯ!C1133</f>
        <v>4100396155</v>
      </c>
      <c r="D190" s="520">
        <f>+[6]ระบบการควบคุมฯ!AA1133</f>
        <v>0</v>
      </c>
      <c r="E190" s="507">
        <f>+[6]ระบบการควบคุมฯ!Q1133+[6]ระบบการควบคุมฯ!R1133</f>
        <v>0</v>
      </c>
      <c r="F190" s="529">
        <f>+[6]ระบบการควบคุมฯ!J1133</f>
        <v>0</v>
      </c>
      <c r="G190" s="498">
        <f>+[6]ระบบการควบคุมฯ!U1133+[6]ระบบการควบคุมฯ!V1133</f>
        <v>0</v>
      </c>
      <c r="H190" s="535"/>
      <c r="I190" s="527"/>
      <c r="J190" s="536">
        <f t="shared" si="77"/>
        <v>0</v>
      </c>
      <c r="K190" s="518"/>
      <c r="L190" s="9"/>
    </row>
    <row r="191" spans="1:12" ht="21" x14ac:dyDescent="0.25">
      <c r="A191" s="1121" t="str">
        <f>+[6]ระบบการควบคุมฯ!A1134</f>
        <v>6)</v>
      </c>
      <c r="B191" s="518" t="str">
        <f>+[6]ระบบการควบคุมฯ!B1134</f>
        <v>วัดนิเทศน์</v>
      </c>
      <c r="C191" s="574" t="str">
        <f>+[6]ระบบการควบคุมฯ!C1134</f>
        <v>20004350002003214514</v>
      </c>
      <c r="D191" s="520">
        <f>+[6]ระบบการควบคุมฯ!AA1134</f>
        <v>1104200</v>
      </c>
      <c r="E191" s="507">
        <f>+[6]ระบบการควบคุมฯ!Q1134+[6]ระบบการควบคุมฯ!R1134</f>
        <v>0</v>
      </c>
      <c r="F191" s="529">
        <f>+[6]ระบบการควบคุมฯ!J1134</f>
        <v>0</v>
      </c>
      <c r="G191" s="498">
        <f>+[6]ระบบการควบคุมฯ!U1134+[6]ระบบการควบคุมฯ!V1134</f>
        <v>740000</v>
      </c>
      <c r="H191" s="535"/>
      <c r="I191" s="527"/>
      <c r="J191" s="536">
        <f t="shared" si="77"/>
        <v>364200</v>
      </c>
      <c r="K191" s="518"/>
      <c r="L191" s="9"/>
    </row>
    <row r="192" spans="1:12" ht="21" x14ac:dyDescent="0.25">
      <c r="A192" s="1121"/>
      <c r="B192" s="518" t="str">
        <f>+[6]ระบบการควบคุมฯ!B1135</f>
        <v>ครบ 27 สค 67</v>
      </c>
      <c r="C192" s="574">
        <f>+[6]ระบบการควบคุมฯ!C1135</f>
        <v>4100402151</v>
      </c>
      <c r="D192" s="520">
        <f>+[6]ระบบการควบคุมฯ!AA1135</f>
        <v>0</v>
      </c>
      <c r="E192" s="507">
        <f>+[6]ระบบการควบคุมฯ!Q1135+[6]ระบบการควบคุมฯ!R1135</f>
        <v>0</v>
      </c>
      <c r="F192" s="529">
        <f>+[6]ระบบการควบคุมฯ!J1135</f>
        <v>0</v>
      </c>
      <c r="G192" s="498">
        <f>+[6]ระบบการควบคุมฯ!U1135+[6]ระบบการควบคุมฯ!V1135</f>
        <v>0</v>
      </c>
      <c r="H192" s="535"/>
      <c r="I192" s="527"/>
      <c r="J192" s="536">
        <f t="shared" si="77"/>
        <v>0</v>
      </c>
      <c r="K192" s="518"/>
      <c r="L192" s="9"/>
    </row>
    <row r="193" spans="1:12" ht="21" x14ac:dyDescent="0.25">
      <c r="A193" s="1121"/>
      <c r="B193" s="518" t="str">
        <f>+[6]ระบบการควบคุมฯ!B1136</f>
        <v>ผูกพัน งวด 1 222,000 บาท</v>
      </c>
      <c r="C193" s="574">
        <f>+[6]ระบบการควบคุมฯ!C1136</f>
        <v>0</v>
      </c>
      <c r="D193" s="520">
        <f>+[6]ระบบการควบคุมฯ!AA1136</f>
        <v>0</v>
      </c>
      <c r="E193" s="507">
        <f>+[6]ระบบการควบคุมฯ!Q1136+[6]ระบบการควบคุมฯ!R1136</f>
        <v>0</v>
      </c>
      <c r="F193" s="529">
        <f>+[6]ระบบการควบคุมฯ!J1136</f>
        <v>0</v>
      </c>
      <c r="G193" s="498">
        <f>+[6]ระบบการควบคุมฯ!U1136+[6]ระบบการควบคุมฯ!V1136</f>
        <v>0</v>
      </c>
      <c r="H193" s="535"/>
      <c r="I193" s="527"/>
      <c r="J193" s="536">
        <f t="shared" si="77"/>
        <v>0</v>
      </c>
      <c r="K193" s="518"/>
      <c r="L193" s="9"/>
    </row>
    <row r="194" spans="1:12" ht="21" x14ac:dyDescent="0.25">
      <c r="A194" s="1121"/>
      <c r="B194" s="518" t="str">
        <f>+[6]ระบบการควบคุมฯ!B1137</f>
        <v>งวด 2 518,000 บาท</v>
      </c>
      <c r="C194" s="574">
        <f>+[6]ระบบการควบคุมฯ!C1137</f>
        <v>0</v>
      </c>
      <c r="D194" s="520">
        <f>+[6]ระบบการควบคุมฯ!AA1137</f>
        <v>0</v>
      </c>
      <c r="E194" s="507">
        <f>+[6]ระบบการควบคุมฯ!Q1137+[6]ระบบการควบคุมฯ!R1137</f>
        <v>0</v>
      </c>
      <c r="F194" s="529">
        <f>+[6]ระบบการควบคุมฯ!J1137</f>
        <v>0</v>
      </c>
      <c r="G194" s="498">
        <f>+[6]ระบบการควบคุมฯ!U1137+[6]ระบบการควบคุมฯ!V1137</f>
        <v>0</v>
      </c>
      <c r="H194" s="535"/>
      <c r="I194" s="527"/>
      <c r="J194" s="536">
        <f t="shared" si="77"/>
        <v>0</v>
      </c>
      <c r="K194" s="518"/>
      <c r="L194" s="9"/>
    </row>
    <row r="195" spans="1:12" ht="21" x14ac:dyDescent="0.25">
      <c r="A195" s="1121" t="str">
        <f>+[6]ระบบการควบคุมฯ!A1138</f>
        <v>7)</v>
      </c>
      <c r="B195" s="518" t="str">
        <f>+[6]ระบบการควบคุมฯ!B1138</f>
        <v>วัดประชุมราษฏร์</v>
      </c>
      <c r="C195" s="574" t="str">
        <f>+[6]ระบบการควบคุมฯ!C1138</f>
        <v>20004350002003214515</v>
      </c>
      <c r="D195" s="520">
        <f>+[6]ระบบการควบคุมฯ!AA1138</f>
        <v>478600</v>
      </c>
      <c r="E195" s="507">
        <f>+[6]ระบบการควบคุมฯ!Q1138+[6]ระบบการควบคุมฯ!R1138</f>
        <v>0</v>
      </c>
      <c r="F195" s="529">
        <f>+[6]ระบบการควบคุมฯ!J1138</f>
        <v>0</v>
      </c>
      <c r="G195" s="498">
        <f>+[6]ระบบการควบคุมฯ!U1138+[6]ระบบการควบคุมฯ!V1138</f>
        <v>478000</v>
      </c>
      <c r="H195" s="535"/>
      <c r="I195" s="527"/>
      <c r="J195" s="1212">
        <f t="shared" si="77"/>
        <v>600</v>
      </c>
      <c r="K195" s="518"/>
      <c r="L195" s="9"/>
    </row>
    <row r="196" spans="1:12" ht="21" x14ac:dyDescent="0.25">
      <c r="A196" s="1121"/>
      <c r="B196" s="518" t="str">
        <f>+[6]ระบบการควบคุมฯ!B1137</f>
        <v>งวด 2 518,000 บาท</v>
      </c>
      <c r="C196" s="574">
        <f>+[6]ระบบการควบคุมฯ!C1137</f>
        <v>0</v>
      </c>
      <c r="D196" s="520">
        <f>+[6]ระบบการควบคุมฯ!AA1139</f>
        <v>0</v>
      </c>
      <c r="E196" s="507">
        <f>+[6]ระบบการควบคุมฯ!Q1139+[6]ระบบการควบคุมฯ!R1139</f>
        <v>0</v>
      </c>
      <c r="F196" s="529">
        <f>+[6]ระบบการควบคุมฯ!J1139</f>
        <v>0</v>
      </c>
      <c r="G196" s="498">
        <f>+[6]ระบบการควบคุมฯ!U1139+[6]ระบบการควบคุมฯ!V1139</f>
        <v>0</v>
      </c>
      <c r="H196" s="535"/>
      <c r="I196" s="527"/>
      <c r="J196" s="536">
        <f t="shared" si="77"/>
        <v>0</v>
      </c>
      <c r="K196" s="518"/>
      <c r="L196" s="9"/>
    </row>
    <row r="197" spans="1:12" ht="21" x14ac:dyDescent="0.25">
      <c r="A197" s="1121" t="str">
        <f>+[6]ระบบการควบคุมฯ!A1140</f>
        <v>8)</v>
      </c>
      <c r="B197" s="518" t="str">
        <f>+[6]ระบบการควบคุมฯ!B1140</f>
        <v>วัดประยูรธรรมาราม</v>
      </c>
      <c r="C197" s="574" t="str">
        <f>+[6]ระบบการควบคุมฯ!C1140</f>
        <v>20004350002003214516</v>
      </c>
      <c r="D197" s="520">
        <f>+[6]ระบบการควบคุมฯ!AA1140</f>
        <v>499900</v>
      </c>
      <c r="E197" s="507">
        <f>+[6]ระบบการควบคุมฯ!Q1140+[6]ระบบการควบคุมฯ!R1140</f>
        <v>0</v>
      </c>
      <c r="F197" s="529">
        <f>+[6]ระบบการควบคุมฯ!J1140</f>
        <v>0</v>
      </c>
      <c r="G197" s="498">
        <f>+[6]ระบบการควบคุมฯ!U1140+[6]ระบบการควบคุมฯ!V1140</f>
        <v>499900</v>
      </c>
      <c r="H197" s="535"/>
      <c r="I197" s="527"/>
      <c r="J197" s="536">
        <f t="shared" si="77"/>
        <v>0</v>
      </c>
      <c r="K197" s="518"/>
      <c r="L197" s="9"/>
    </row>
    <row r="198" spans="1:12" ht="21" x14ac:dyDescent="0.25">
      <c r="A198" s="1121"/>
      <c r="B198" s="518" t="str">
        <f>+[6]ระบบการควบคุมฯ!B1139</f>
        <v>ครบ 19 มิย 67</v>
      </c>
      <c r="C198" s="574">
        <f>+[6]ระบบการควบคุมฯ!C1139</f>
        <v>4100395245</v>
      </c>
      <c r="D198" s="520">
        <f>+[6]ระบบการควบคุมฯ!AA1141</f>
        <v>0</v>
      </c>
      <c r="E198" s="507">
        <f>+[6]ระบบการควบคุมฯ!Q1141+[6]ระบบการควบคุมฯ!R1141</f>
        <v>0</v>
      </c>
      <c r="F198" s="529">
        <f>+[6]ระบบการควบคุมฯ!J1141</f>
        <v>0</v>
      </c>
      <c r="G198" s="498">
        <f>+[6]ระบบการควบคุมฯ!U1141+[6]ระบบการควบคุมฯ!V1141</f>
        <v>0</v>
      </c>
      <c r="H198" s="535"/>
      <c r="I198" s="527"/>
      <c r="J198" s="536">
        <f t="shared" si="77"/>
        <v>0</v>
      </c>
      <c r="K198" s="518"/>
      <c r="L198" s="9"/>
    </row>
    <row r="199" spans="1:12" ht="21" x14ac:dyDescent="0.25">
      <c r="A199" s="1121" t="str">
        <f>+[6]ระบบการควบคุมฯ!A1142</f>
        <v>9)</v>
      </c>
      <c r="B199" s="518" t="str">
        <f>+[6]ระบบการควบคุมฯ!B1142</f>
        <v>วัดลานนา</v>
      </c>
      <c r="C199" s="574" t="str">
        <f>+[6]ระบบการควบคุมฯ!C1142</f>
        <v>20004350002003214517</v>
      </c>
      <c r="D199" s="520">
        <f>+[6]ระบบการควบคุมฯ!AA1142</f>
        <v>149200</v>
      </c>
      <c r="E199" s="507">
        <f>+[6]ระบบการควบคุมฯ!Q1142+[6]ระบบการควบคุมฯ!R1142</f>
        <v>0</v>
      </c>
      <c r="F199" s="529">
        <f>+[6]ระบบการควบคุมฯ!J1142</f>
        <v>0</v>
      </c>
      <c r="G199" s="498">
        <f>+[6]ระบบการควบคุมฯ!U1142+[6]ระบบการควบคุมฯ!V1142</f>
        <v>149200</v>
      </c>
      <c r="H199" s="535"/>
      <c r="I199" s="527"/>
      <c r="J199" s="536">
        <f t="shared" si="77"/>
        <v>0</v>
      </c>
      <c r="K199" s="518"/>
      <c r="L199" s="9"/>
    </row>
    <row r="200" spans="1:12" ht="21" x14ac:dyDescent="0.25">
      <c r="A200" s="1121"/>
      <c r="B200" s="518" t="str">
        <f>+[6]ระบบการควบคุมฯ!B1141</f>
        <v>ครบ 26 มิย 67</v>
      </c>
      <c r="C200" s="574">
        <f>+[6]ระบบการควบคุมฯ!C1141</f>
        <v>4100397176</v>
      </c>
      <c r="D200" s="520">
        <f>+[6]ระบบการควบคุมฯ!AA1143</f>
        <v>0</v>
      </c>
      <c r="E200" s="507">
        <f>+[6]ระบบการควบคุมฯ!Q1143+[6]ระบบการควบคุมฯ!R1143</f>
        <v>0</v>
      </c>
      <c r="F200" s="529">
        <f>+[6]ระบบการควบคุมฯ!J1143</f>
        <v>0</v>
      </c>
      <c r="G200" s="498">
        <f>+[6]ระบบการควบคุมฯ!U1143+[6]ระบบการควบคุมฯ!V1143</f>
        <v>0</v>
      </c>
      <c r="H200" s="535"/>
      <c r="I200" s="527"/>
      <c r="J200" s="536">
        <f t="shared" si="77"/>
        <v>0</v>
      </c>
      <c r="K200" s="518"/>
      <c r="L200" s="9"/>
    </row>
    <row r="201" spans="1:12" ht="21" x14ac:dyDescent="0.25">
      <c r="A201" s="1121" t="str">
        <f>+[6]ระบบการควบคุมฯ!A1144</f>
        <v>10)</v>
      </c>
      <c r="B201" s="518" t="str">
        <f>+[6]ระบบการควบคุมฯ!B1144</f>
        <v>วัดอดิศร</v>
      </c>
      <c r="C201" s="574" t="str">
        <f>+[6]ระบบการควบคุมฯ!C1144</f>
        <v>20004350002003214518</v>
      </c>
      <c r="D201" s="520">
        <f>+[6]ระบบการควบคุมฯ!AA1144</f>
        <v>481100</v>
      </c>
      <c r="E201" s="507">
        <f>+[6]ระบบการควบคุมฯ!Q1144+[6]ระบบการควบคุมฯ!R1144</f>
        <v>0</v>
      </c>
      <c r="F201" s="529">
        <f>+[6]ระบบการควบคุมฯ!J1144</f>
        <v>0</v>
      </c>
      <c r="G201" s="498">
        <f>+[6]ระบบการควบคุมฯ!U1144+[6]ระบบการควบคุมฯ!V1144</f>
        <v>481100</v>
      </c>
      <c r="H201" s="535"/>
      <c r="I201" s="527"/>
      <c r="J201" s="536">
        <f t="shared" si="77"/>
        <v>0</v>
      </c>
      <c r="K201" s="518"/>
      <c r="L201" s="9"/>
    </row>
    <row r="202" spans="1:12" ht="21" x14ac:dyDescent="0.25">
      <c r="A202" s="1121"/>
      <c r="B202" s="518" t="str">
        <f>+[6]ระบบการควบคุมฯ!B1143</f>
        <v>ครบ 19 มิ.ย.67</v>
      </c>
      <c r="C202" s="574" t="str">
        <f>+[6]ระบบการควบคุมฯ!C1143</f>
        <v>ครบ 19 มิย 67</v>
      </c>
      <c r="D202" s="520">
        <f>+[6]ระบบการควบคุมฯ!AA1145</f>
        <v>0</v>
      </c>
      <c r="E202" s="507">
        <f>+[6]ระบบการควบคุมฯ!Q1145+[6]ระบบการควบคุมฯ!R1145</f>
        <v>0</v>
      </c>
      <c r="F202" s="529">
        <f>+[6]ระบบการควบคุมฯ!J1145</f>
        <v>0</v>
      </c>
      <c r="G202" s="498">
        <f>+[6]ระบบการควบคุมฯ!U1145+[6]ระบบการควบคุมฯ!V1145</f>
        <v>0</v>
      </c>
      <c r="H202" s="535"/>
      <c r="I202" s="527"/>
      <c r="J202" s="536">
        <f t="shared" si="77"/>
        <v>0</v>
      </c>
      <c r="K202" s="518"/>
      <c r="L202" s="9"/>
    </row>
    <row r="203" spans="1:12" ht="21" x14ac:dyDescent="0.25">
      <c r="A203" s="1121" t="str">
        <f>+[6]ระบบการควบคุมฯ!A1146</f>
        <v>11)</v>
      </c>
      <c r="B203" s="518" t="str">
        <f>+[6]ระบบการควบคุมฯ!B1146</f>
        <v>สหราษฎร์บํารุง</v>
      </c>
      <c r="C203" s="574" t="str">
        <f>+[6]ระบบการควบคุมฯ!C1146</f>
        <v>20004350002003214519</v>
      </c>
      <c r="D203" s="520">
        <f>+[6]ระบบการควบคุมฯ!AA1146</f>
        <v>488000</v>
      </c>
      <c r="E203" s="507">
        <f>+[6]ระบบการควบคุมฯ!Q1146+[6]ระบบการควบคุมฯ!R1146</f>
        <v>0</v>
      </c>
      <c r="F203" s="529">
        <f>+[6]ระบบการควบคุมฯ!J1146</f>
        <v>0</v>
      </c>
      <c r="G203" s="498">
        <f>+[6]ระบบการควบคุมฯ!U1146+[6]ระบบการควบคุมฯ!V1146</f>
        <v>488000</v>
      </c>
      <c r="H203" s="535"/>
      <c r="I203" s="527"/>
      <c r="J203" s="536">
        <f t="shared" si="77"/>
        <v>0</v>
      </c>
      <c r="K203" s="518"/>
      <c r="L203" s="9"/>
    </row>
    <row r="204" spans="1:12" ht="21" x14ac:dyDescent="0.25">
      <c r="A204" s="1121"/>
      <c r="B204" s="518" t="str">
        <f>+[6]ระบบการควบคุมฯ!B1145</f>
        <v>ครบ 26 กค 67</v>
      </c>
      <c r="C204" s="574" t="str">
        <f>+[6]ระบบการควบคุมฯ!C1145</f>
        <v>4100393861</v>
      </c>
      <c r="D204" s="520">
        <f>+[6]ระบบการควบคุมฯ!AA1147</f>
        <v>0</v>
      </c>
      <c r="E204" s="507">
        <f>+[6]ระบบการควบคุมฯ!Q1147+[6]ระบบการควบคุมฯ!R1147</f>
        <v>0</v>
      </c>
      <c r="F204" s="529">
        <f>+[6]ระบบการควบคุมฯ!J1147</f>
        <v>0</v>
      </c>
      <c r="G204" s="498">
        <f>+[6]ระบบการควบคุมฯ!U1147+[6]ระบบการควบคุมฯ!V1147</f>
        <v>0</v>
      </c>
      <c r="H204" s="535"/>
      <c r="I204" s="527"/>
      <c r="J204" s="536">
        <f t="shared" si="77"/>
        <v>0</v>
      </c>
      <c r="K204" s="518"/>
      <c r="L204" s="9"/>
    </row>
    <row r="205" spans="1:12" ht="21" x14ac:dyDescent="0.25">
      <c r="A205" s="1121" t="str">
        <f>+[6]ระบบการควบคุมฯ!A1148</f>
        <v>12)</v>
      </c>
      <c r="B205" s="518" t="str">
        <f>+[6]ระบบการควบคุมฯ!B1148</f>
        <v>คลอง 11 ศาลาครุ (เทียมอุปถัมภ์)</v>
      </c>
      <c r="C205" s="574" t="str">
        <f>+[6]ระบบการควบคุมฯ!C1148</f>
        <v>20004350002003214520</v>
      </c>
      <c r="D205" s="520">
        <f>+[6]ระบบการควบคุมฯ!AA1148</f>
        <v>499900</v>
      </c>
      <c r="E205" s="507">
        <f>+[6]ระบบการควบคุมฯ!Q1148+[6]ระบบการควบคุมฯ!R1148</f>
        <v>0</v>
      </c>
      <c r="F205" s="529">
        <f>+[6]ระบบการควบคุมฯ!J1148</f>
        <v>0</v>
      </c>
      <c r="G205" s="498">
        <f>+[6]ระบบการควบคุมฯ!U1148+[6]ระบบการควบคุมฯ!V1148</f>
        <v>499900</v>
      </c>
      <c r="H205" s="535"/>
      <c r="I205" s="527"/>
      <c r="J205" s="536">
        <f t="shared" si="77"/>
        <v>0</v>
      </c>
      <c r="K205" s="518"/>
      <c r="L205" s="9"/>
    </row>
    <row r="206" spans="1:12" ht="21" x14ac:dyDescent="0.25">
      <c r="A206" s="1121"/>
      <c r="B206" s="518" t="str">
        <f>+[6]ระบบการควบคุมฯ!B1147</f>
        <v>ครบ 14 มิย 67</v>
      </c>
      <c r="C206" s="574" t="str">
        <f>+[6]ระบบการควบคุมฯ!C1147</f>
        <v>4100394897</v>
      </c>
      <c r="D206" s="520">
        <f>+[6]ระบบการควบคุมฯ!AA1149</f>
        <v>0</v>
      </c>
      <c r="E206" s="507">
        <f>+[6]ระบบการควบคุมฯ!Q1149+[6]ระบบการควบคุมฯ!R1149</f>
        <v>0</v>
      </c>
      <c r="F206" s="529">
        <f>+[6]ระบบการควบคุมฯ!J1149</f>
        <v>0</v>
      </c>
      <c r="G206" s="498">
        <f>+[6]ระบบการควบคุมฯ!U1149+[6]ระบบการควบคุมฯ!V1149</f>
        <v>0</v>
      </c>
      <c r="H206" s="535"/>
      <c r="I206" s="527"/>
      <c r="J206" s="536">
        <f t="shared" si="77"/>
        <v>0</v>
      </c>
      <c r="K206" s="518"/>
      <c r="L206" s="9"/>
    </row>
    <row r="207" spans="1:12" ht="21" x14ac:dyDescent="0.25">
      <c r="A207" s="1121" t="str">
        <f>+[6]ระบบการควบคุมฯ!A1150</f>
        <v>13)</v>
      </c>
      <c r="B207" s="518" t="str">
        <f>+[6]ระบบการควบคุมฯ!B1150</f>
        <v>คลองสิบสามผิวศรีราษฏร์บำรุง</v>
      </c>
      <c r="C207" s="574" t="str">
        <f>+[6]ระบบการควบคุมฯ!C1150</f>
        <v>20004350002003214521</v>
      </c>
      <c r="D207" s="520">
        <f>+[6]ระบบการควบคุมฯ!AA1150</f>
        <v>493400</v>
      </c>
      <c r="E207" s="507">
        <f>+[6]ระบบการควบคุมฯ!Q1150+[6]ระบบการควบคุมฯ!R1150</f>
        <v>444400</v>
      </c>
      <c r="F207" s="529">
        <f>+[6]ระบบการควบคุมฯ!J1150</f>
        <v>0</v>
      </c>
      <c r="G207" s="498">
        <f>+[6]ระบบการควบคุมฯ!U1150+[6]ระบบการควบคุมฯ!V1150</f>
        <v>0</v>
      </c>
      <c r="H207" s="535"/>
      <c r="I207" s="527"/>
      <c r="J207" s="536">
        <f t="shared" si="77"/>
        <v>49000</v>
      </c>
      <c r="K207" s="518"/>
      <c r="L207" s="9"/>
    </row>
    <row r="208" spans="1:12" ht="21" x14ac:dyDescent="0.25">
      <c r="A208" s="1121"/>
      <c r="B208" s="1213" t="str">
        <f>+[6]ระบบการควบคุมฯ!B1149</f>
        <v>ครบ 15 กค 67</v>
      </c>
      <c r="C208" s="574" t="str">
        <f>+[6]ระบบการควบคุมฯ!C1149</f>
        <v>4100398138</v>
      </c>
      <c r="D208" s="520">
        <f>+[6]ระบบการควบคุมฯ!AA1151</f>
        <v>0</v>
      </c>
      <c r="E208" s="507">
        <f>+[6]ระบบการควบคุมฯ!Q1151+[6]ระบบการควบคุมฯ!R1151</f>
        <v>0</v>
      </c>
      <c r="F208" s="529">
        <f>+[6]ระบบการควบคุมฯ!J1151</f>
        <v>0</v>
      </c>
      <c r="G208" s="498">
        <f>+[6]ระบบการควบคุมฯ!U1151+[6]ระบบการควบคุมฯ!V1151</f>
        <v>0</v>
      </c>
      <c r="H208" s="535"/>
      <c r="I208" s="527"/>
      <c r="J208" s="536">
        <f t="shared" si="77"/>
        <v>0</v>
      </c>
      <c r="K208" s="518"/>
      <c r="L208" s="9"/>
    </row>
    <row r="209" spans="1:12" ht="21" x14ac:dyDescent="0.25">
      <c r="A209" s="1121" t="str">
        <f>+[6]ระบบการควบคุมฯ!A1152</f>
        <v>14)</v>
      </c>
      <c r="B209" s="518" t="str">
        <f>+[6]ระบบการควบคุมฯ!B1152</f>
        <v>วัดเจริญบุญ</v>
      </c>
      <c r="C209" s="574" t="str">
        <f>+[6]ระบบการควบคุมฯ!C1152</f>
        <v>20004350002003214522</v>
      </c>
      <c r="D209" s="520">
        <f>+[6]ระบบการควบคุมฯ!AA1152</f>
        <v>352200</v>
      </c>
      <c r="E209" s="507">
        <f>+[6]ระบบการควบคุมฯ!Q1152+[6]ระบบการควบคุมฯ!R1152</f>
        <v>0</v>
      </c>
      <c r="F209" s="529">
        <f>+[6]ระบบการควบคุมฯ!J1152</f>
        <v>0</v>
      </c>
      <c r="G209" s="498">
        <f>+[6]ระบบการควบคุมฯ!U1152+[6]ระบบการควบคุมฯ!V1152</f>
        <v>351500</v>
      </c>
      <c r="H209" s="535"/>
      <c r="I209" s="527"/>
      <c r="J209" s="1212">
        <f t="shared" si="77"/>
        <v>700</v>
      </c>
      <c r="K209" s="518"/>
      <c r="L209" s="9"/>
    </row>
    <row r="210" spans="1:12" ht="21" x14ac:dyDescent="0.25">
      <c r="A210" s="1121"/>
      <c r="B210" s="518" t="str">
        <f>+[6]ระบบการควบคุมฯ!B1153</f>
        <v>ครบ 17 กค 67</v>
      </c>
      <c r="C210" s="574" t="str">
        <f>+[6]ระบบการควบคุมฯ!C1153</f>
        <v>4100396212</v>
      </c>
      <c r="D210" s="520">
        <f>+[6]ระบบการควบคุมฯ!AA1153</f>
        <v>0</v>
      </c>
      <c r="E210" s="507">
        <f>+[6]ระบบการควบคุมฯ!Q1153+[6]ระบบการควบคุมฯ!R1153</f>
        <v>0</v>
      </c>
      <c r="F210" s="529">
        <f>+[6]ระบบการควบคุมฯ!J1153</f>
        <v>0</v>
      </c>
      <c r="G210" s="498">
        <f>+[6]ระบบการควบคุมฯ!U1153+[6]ระบบการควบคุมฯ!V1153</f>
        <v>0</v>
      </c>
      <c r="H210" s="535"/>
      <c r="I210" s="527"/>
      <c r="J210" s="536">
        <f t="shared" si="77"/>
        <v>0</v>
      </c>
      <c r="K210" s="518"/>
      <c r="L210" s="9"/>
    </row>
    <row r="211" spans="1:12" ht="21" x14ac:dyDescent="0.25">
      <c r="A211" s="1121" t="str">
        <f>+[6]ระบบการควบคุมฯ!A1154</f>
        <v>15)</v>
      </c>
      <c r="B211" s="518" t="str">
        <f>+[6]ระบบการควบคุมฯ!B1154</f>
        <v>วัดนพรัตนาราม</v>
      </c>
      <c r="C211" s="574" t="str">
        <f>+[6]ระบบการควบคุมฯ!C1154</f>
        <v>20004350002003214523</v>
      </c>
      <c r="D211" s="520">
        <f>+[6]ระบบการควบคุมฯ!AA1154</f>
        <v>862400</v>
      </c>
      <c r="E211" s="507">
        <f>+[6]ระบบการควบคุมฯ!Q1154+[6]ระบบการควบคุมฯ!R1154</f>
        <v>580000</v>
      </c>
      <c r="F211" s="529">
        <f>+[6]ระบบการควบคุมฯ!J1154</f>
        <v>0</v>
      </c>
      <c r="G211" s="498">
        <f>+[6]ระบบการควบคุมฯ!U1154+[6]ระบบการควบคุมฯ!V1154</f>
        <v>0</v>
      </c>
      <c r="H211" s="535"/>
      <c r="I211" s="527"/>
      <c r="J211" s="536">
        <f t="shared" si="77"/>
        <v>282400</v>
      </c>
      <c r="K211" s="518"/>
      <c r="L211" s="9"/>
    </row>
    <row r="212" spans="1:12" ht="21" x14ac:dyDescent="0.25">
      <c r="A212" s="1121"/>
      <c r="B212" s="618" t="str">
        <f>+[6]ระบบการควบคุมฯ!B1155</f>
        <v>งวด 1  174,000 บาท ครบ 16 กค 67</v>
      </c>
      <c r="C212" s="670">
        <f>+[6]ระบบการควบคุมฯ!C1155</f>
        <v>4100426445</v>
      </c>
      <c r="D212" s="520">
        <f>+[6]ระบบการควบคุมฯ!AA1155</f>
        <v>0</v>
      </c>
      <c r="E212" s="507">
        <f>+[6]ระบบการควบคุมฯ!Q1155+[6]ระบบการควบคุมฯ!R1155</f>
        <v>0</v>
      </c>
      <c r="F212" s="529">
        <f>+[6]ระบบการควบคุมฯ!J1155</f>
        <v>0</v>
      </c>
      <c r="G212" s="498">
        <f>+[6]ระบบการควบคุมฯ!U1155+[6]ระบบการควบคุมฯ!V1155</f>
        <v>0</v>
      </c>
      <c r="H212" s="535"/>
      <c r="I212" s="527"/>
      <c r="J212" s="536">
        <f t="shared" si="77"/>
        <v>0</v>
      </c>
      <c r="K212" s="518"/>
      <c r="L212" s="9"/>
    </row>
    <row r="213" spans="1:12" ht="21" x14ac:dyDescent="0.25">
      <c r="A213" s="1121"/>
      <c r="B213" s="618" t="str">
        <f>+[6]ระบบการควบคุมฯ!B1156</f>
        <v>งวด 2 406000 ครง 14 กย 67</v>
      </c>
      <c r="C213" s="1214"/>
      <c r="D213" s="520"/>
      <c r="E213" s="507"/>
      <c r="F213" s="529"/>
      <c r="G213" s="498"/>
      <c r="H213" s="535"/>
      <c r="I213" s="527"/>
      <c r="J213" s="536"/>
      <c r="K213" s="518"/>
      <c r="L213" s="9"/>
    </row>
    <row r="214" spans="1:12" ht="21" x14ac:dyDescent="0.25">
      <c r="A214" s="1121" t="str">
        <f>+[6]ระบบการควบคุมฯ!A1157</f>
        <v>16)</v>
      </c>
      <c r="B214" s="518" t="str">
        <f>+[6]ระบบการควบคุมฯ!B1157</f>
        <v>วัดพวงแก้ว</v>
      </c>
      <c r="C214" s="574" t="str">
        <f>+[6]ระบบการควบคุมฯ!C1157</f>
        <v>20004350002003214524</v>
      </c>
      <c r="D214" s="520">
        <f>+[6]ระบบการควบคุมฯ!AA1157</f>
        <v>499000</v>
      </c>
      <c r="E214" s="507">
        <f>+[6]ระบบการควบคุมฯ!Q1157+[6]ระบบการควบคุมฯ!R1157</f>
        <v>499000</v>
      </c>
      <c r="F214" s="529">
        <f>+[6]ระบบการควบคุมฯ!J1157</f>
        <v>0</v>
      </c>
      <c r="G214" s="498">
        <f>+[6]ระบบการควบคุมฯ!U1157+[6]ระบบการควบคุมฯ!V1157</f>
        <v>0</v>
      </c>
      <c r="H214" s="535"/>
      <c r="I214" s="527"/>
      <c r="J214" s="536">
        <f t="shared" si="77"/>
        <v>0</v>
      </c>
      <c r="K214" s="518"/>
      <c r="L214" s="9"/>
    </row>
    <row r="215" spans="1:12" ht="21" x14ac:dyDescent="0.25">
      <c r="A215" s="1121"/>
      <c r="B215" s="518" t="str">
        <f>+[6]ระบบการควบคุมฯ!B1158</f>
        <v>ครบ 2 สค 67</v>
      </c>
      <c r="C215" s="574" t="str">
        <f>+[6]ระบบการควบคุมฯ!C1158</f>
        <v>4100402841</v>
      </c>
      <c r="D215" s="520">
        <f>+[6]ระบบการควบคุมฯ!AA1158</f>
        <v>0</v>
      </c>
      <c r="E215" s="507">
        <f>+[6]ระบบการควบคุมฯ!Q1158+[6]ระบบการควบคุมฯ!R1158</f>
        <v>0</v>
      </c>
      <c r="F215" s="529">
        <f>+[6]ระบบการควบคุมฯ!J1158</f>
        <v>0</v>
      </c>
      <c r="G215" s="498">
        <f>+[6]ระบบการควบคุมฯ!U1158+[6]ระบบการควบคุมฯ!V1158</f>
        <v>0</v>
      </c>
      <c r="H215" s="535"/>
      <c r="I215" s="527"/>
      <c r="J215" s="536">
        <f t="shared" si="77"/>
        <v>0</v>
      </c>
      <c r="K215" s="518"/>
      <c r="L215" s="9"/>
    </row>
    <row r="216" spans="1:12" ht="21" x14ac:dyDescent="0.25">
      <c r="A216" s="1121" t="str">
        <f>+[6]ระบบการควบคุมฯ!A1159</f>
        <v>17)</v>
      </c>
      <c r="B216" s="518" t="str">
        <f>+[6]ระบบการควบคุมฯ!B1159</f>
        <v>วัดสุขบุญฑริการาม</v>
      </c>
      <c r="C216" s="574" t="str">
        <f>+[6]ระบบการควบคุมฯ!C1159</f>
        <v>20004350002003214525</v>
      </c>
      <c r="D216" s="520">
        <f>+[6]ระบบการควบคุมฯ!AA1159</f>
        <v>157600</v>
      </c>
      <c r="E216" s="507">
        <f>+[6]ระบบการควบคุมฯ!Q1159+[6]ระบบการควบคุมฯ!R1159</f>
        <v>0</v>
      </c>
      <c r="F216" s="529">
        <f>+[6]ระบบการควบคุมฯ!J1159</f>
        <v>0</v>
      </c>
      <c r="G216" s="498">
        <f>+[6]ระบบการควบคุมฯ!U1159+[6]ระบบการควบคุมฯ!V1159</f>
        <v>157600</v>
      </c>
      <c r="H216" s="535"/>
      <c r="I216" s="527"/>
      <c r="J216" s="536">
        <f t="shared" si="77"/>
        <v>0</v>
      </c>
      <c r="K216" s="518"/>
      <c r="L216" s="9"/>
    </row>
    <row r="217" spans="1:12" ht="21" x14ac:dyDescent="0.25">
      <c r="A217" s="1121"/>
      <c r="B217" s="518" t="str">
        <f>+[6]ระบบการควบคุมฯ!B1160</f>
        <v>ครบ 27 มิย 67</v>
      </c>
      <c r="C217" s="574" t="str">
        <f>+[6]ระบบการควบคุมฯ!C1160</f>
        <v>4100396195</v>
      </c>
      <c r="D217" s="520">
        <f>+[6]ระบบการควบคุมฯ!AA1160</f>
        <v>0</v>
      </c>
      <c r="E217" s="507">
        <f>+[6]ระบบการควบคุมฯ!Q1160+[6]ระบบการควบคุมฯ!R1160</f>
        <v>0</v>
      </c>
      <c r="F217" s="529">
        <f>+[6]ระบบการควบคุมฯ!J1160</f>
        <v>0</v>
      </c>
      <c r="G217" s="498">
        <f>+[6]ระบบการควบคุมฯ!U1160+[6]ระบบการควบคุมฯ!V1160</f>
        <v>0</v>
      </c>
      <c r="H217" s="535"/>
      <c r="I217" s="527"/>
      <c r="J217" s="536">
        <f t="shared" si="77"/>
        <v>0</v>
      </c>
      <c r="K217" s="518"/>
      <c r="L217" s="9"/>
    </row>
    <row r="218" spans="1:12" ht="21" x14ac:dyDescent="0.25">
      <c r="A218" s="1121" t="str">
        <f>+[6]ระบบการควบคุมฯ!A1161</f>
        <v>18)</v>
      </c>
      <c r="B218" s="518" t="str">
        <f>+[6]ระบบการควบคุมฯ!B1161</f>
        <v>วัดแสงมณี</v>
      </c>
      <c r="C218" s="574" t="str">
        <f>+[6]ระบบการควบคุมฯ!C1161</f>
        <v>20004350002003214526</v>
      </c>
      <c r="D218" s="520">
        <f>+[6]ระบบการควบคุมฯ!AA1161</f>
        <v>328800</v>
      </c>
      <c r="E218" s="507">
        <f>+[6]ระบบการควบคุมฯ!Q1161+[6]ระบบการควบคุมฯ!R1161</f>
        <v>0</v>
      </c>
      <c r="F218" s="529">
        <f>+[6]ระบบการควบคุมฯ!J1161</f>
        <v>0</v>
      </c>
      <c r="G218" s="498">
        <f>+[6]ระบบการควบคุมฯ!U1161+[6]ระบบการควบคุมฯ!V1161</f>
        <v>328800</v>
      </c>
      <c r="H218" s="535"/>
      <c r="I218" s="527"/>
      <c r="J218" s="536">
        <f t="shared" si="77"/>
        <v>0</v>
      </c>
      <c r="K218" s="518"/>
      <c r="L218" s="9"/>
    </row>
    <row r="219" spans="1:12" ht="21" x14ac:dyDescent="0.25">
      <c r="A219" s="1121"/>
      <c r="B219" s="518" t="str">
        <f>+[6]ระบบการควบคุมฯ!B1162</f>
        <v>ครบ 30 กค 67</v>
      </c>
      <c r="C219" s="574" t="str">
        <f>+[6]ระบบการควบคุมฯ!C1162</f>
        <v>4100400728</v>
      </c>
      <c r="D219" s="520">
        <f>+[6]ระบบการควบคุมฯ!AA1162</f>
        <v>0</v>
      </c>
      <c r="E219" s="507">
        <f>+[6]ระบบการควบคุมฯ!Q1162+[6]ระบบการควบคุมฯ!R1162</f>
        <v>0</v>
      </c>
      <c r="F219" s="529">
        <f>+[6]ระบบการควบคุมฯ!J1162</f>
        <v>0</v>
      </c>
      <c r="G219" s="498">
        <f>+[6]ระบบการควบคุมฯ!U1162+[6]ระบบการควบคุมฯ!V1162</f>
        <v>0</v>
      </c>
      <c r="H219" s="535"/>
      <c r="I219" s="527"/>
      <c r="J219" s="536">
        <f t="shared" si="77"/>
        <v>0</v>
      </c>
      <c r="K219" s="518"/>
      <c r="L219" s="9"/>
    </row>
    <row r="220" spans="1:12" ht="21" x14ac:dyDescent="0.25">
      <c r="A220" s="1121" t="str">
        <f>+[6]ระบบการควบคุมฯ!A1163</f>
        <v>19)</v>
      </c>
      <c r="B220" s="518" t="str">
        <f>+[6]ระบบการควบคุมฯ!B1163</f>
        <v>หิรัญพงษ์อนุสรณ์</v>
      </c>
      <c r="C220" s="574" t="str">
        <f>+[6]ระบบการควบคุมฯ!C1163</f>
        <v>20004350002003214527</v>
      </c>
      <c r="D220" s="520">
        <f>+[6]ระบบการควบคุมฯ!AA1163</f>
        <v>420400</v>
      </c>
      <c r="E220" s="507">
        <f>+[6]ระบบการควบคุมฯ!Q1163+[6]ระบบการควบคุมฯ!R1163</f>
        <v>0</v>
      </c>
      <c r="F220" s="529">
        <f>+[6]ระบบการควบคุมฯ!J1163</f>
        <v>0</v>
      </c>
      <c r="G220" s="498">
        <f>+[6]ระบบการควบคุมฯ!U1163+[6]ระบบการควบคุมฯ!V1163</f>
        <v>405594.56</v>
      </c>
      <c r="H220" s="535"/>
      <c r="I220" s="527"/>
      <c r="J220" s="536">
        <f t="shared" si="77"/>
        <v>14805.440000000002</v>
      </c>
      <c r="K220" s="518"/>
      <c r="L220" s="9"/>
    </row>
    <row r="221" spans="1:12" ht="21" x14ac:dyDescent="0.25">
      <c r="A221" s="1121"/>
      <c r="B221" s="518" t="str">
        <f>+[6]ระบบการควบคุมฯ!B1164</f>
        <v>ครบ 22 มิย 67</v>
      </c>
      <c r="C221" s="574" t="str">
        <f>+[6]ระบบการควบคุมฯ!C1164</f>
        <v>4100402448</v>
      </c>
      <c r="D221" s="520">
        <f>+[6]ระบบการควบคุมฯ!AA1164</f>
        <v>0</v>
      </c>
      <c r="E221" s="507">
        <f>+[6]ระบบการควบคุมฯ!Q1164+[6]ระบบการควบคุมฯ!R1164</f>
        <v>0</v>
      </c>
      <c r="F221" s="529">
        <f>+[6]ระบบการควบคุมฯ!J1164</f>
        <v>0</v>
      </c>
      <c r="G221" s="498">
        <f>+[6]ระบบการควบคุมฯ!U1164+[6]ระบบการควบคุมฯ!V1164</f>
        <v>0</v>
      </c>
      <c r="H221" s="535"/>
      <c r="I221" s="527"/>
      <c r="J221" s="536">
        <f t="shared" si="77"/>
        <v>0</v>
      </c>
      <c r="K221" s="518"/>
      <c r="L221" s="9"/>
    </row>
    <row r="222" spans="1:12" ht="21" x14ac:dyDescent="0.25">
      <c r="A222" s="1121" t="str">
        <f>+[6]ระบบการควบคุมฯ!A1165</f>
        <v>20)</v>
      </c>
      <c r="B222" s="518" t="str">
        <f>+[6]ระบบการควบคุมฯ!B1165</f>
        <v>อยู่ประชานุเคราะห์</v>
      </c>
      <c r="C222" s="574" t="str">
        <f>+[6]ระบบการควบคุมฯ!C1165</f>
        <v>20004350002003214528</v>
      </c>
      <c r="D222" s="520">
        <f>+[6]ระบบการควบคุมฯ!AA1165</f>
        <v>261000</v>
      </c>
      <c r="E222" s="507">
        <f>+[6]ระบบการควบคุมฯ!Q1165+[6]ระบบการควบคุมฯ!R1165</f>
        <v>260000</v>
      </c>
      <c r="F222" s="529">
        <f>+[6]ระบบการควบคุมฯ!J1165</f>
        <v>0</v>
      </c>
      <c r="G222" s="498">
        <f>+[6]ระบบการควบคุมฯ!U1165+[6]ระบบการควบคุมฯ!V1165</f>
        <v>0</v>
      </c>
      <c r="H222" s="535"/>
      <c r="I222" s="527"/>
      <c r="J222" s="536">
        <f t="shared" si="77"/>
        <v>1000</v>
      </c>
      <c r="K222" s="518"/>
      <c r="L222" s="9"/>
    </row>
    <row r="223" spans="1:12" ht="21" x14ac:dyDescent="0.25">
      <c r="A223" s="1199">
        <f>+[6]ระบบการควบคุมฯ!A1166</f>
        <v>0</v>
      </c>
      <c r="B223" s="518" t="str">
        <f>+[6]ระบบการควบคุมฯ!B1166</f>
        <v>ครบ 6 มิย 67</v>
      </c>
      <c r="C223" s="574" t="str">
        <f>+[6]ระบบการควบคุมฯ!C1166</f>
        <v>4100402861</v>
      </c>
      <c r="D223" s="520">
        <f>+[6]ระบบการควบคุมฯ!AA1166</f>
        <v>0</v>
      </c>
      <c r="E223" s="507">
        <f>+[6]ระบบการควบคุมฯ!Q1166+[6]ระบบการควบคุมฯ!R1166</f>
        <v>0</v>
      </c>
      <c r="F223" s="529">
        <f>+[6]ระบบการควบคุมฯ!J1166</f>
        <v>0</v>
      </c>
      <c r="G223" s="498">
        <f>+[6]ระบบการควบคุมฯ!U1166+[6]ระบบการควบคุมฯ!V1166</f>
        <v>0</v>
      </c>
      <c r="H223" s="535"/>
      <c r="I223" s="527"/>
      <c r="J223" s="536">
        <f t="shared" si="77"/>
        <v>0</v>
      </c>
      <c r="K223" s="518"/>
      <c r="L223" s="9"/>
    </row>
    <row r="224" spans="1:12" ht="21" x14ac:dyDescent="0.25">
      <c r="A224" s="1199">
        <f>+[6]ระบบการควบคุมฯ!A1167</f>
        <v>0</v>
      </c>
      <c r="B224" s="619">
        <f>+[6]ระบบการควบคุมฯ!B1167</f>
        <v>0</v>
      </c>
      <c r="C224" s="618">
        <f>+[6]ระบบการควบคุมฯ!C1167</f>
        <v>0</v>
      </c>
      <c r="D224" s="520">
        <f>+[6]ระบบการควบคุมฯ!AA1167</f>
        <v>0</v>
      </c>
      <c r="E224" s="507">
        <f>+[6]ระบบการควบคุมฯ!Q1167+[6]ระบบการควบคุมฯ!R1167</f>
        <v>0</v>
      </c>
      <c r="F224" s="529">
        <f>+[6]ระบบการควบคุมฯ!J1167</f>
        <v>0</v>
      </c>
      <c r="G224" s="498">
        <f>+[6]ระบบการควบคุมฯ!U1167+[6]ระบบการควบคุมฯ!V1167</f>
        <v>0</v>
      </c>
      <c r="H224" s="535"/>
      <c r="I224" s="527"/>
      <c r="J224" s="536">
        <f t="shared" si="77"/>
        <v>0</v>
      </c>
      <c r="K224" s="518"/>
      <c r="L224" s="9"/>
    </row>
    <row r="225" spans="1:12" ht="42" x14ac:dyDescent="0.25">
      <c r="A225" s="1215" t="str">
        <f>+[6]ระบบการควบคุมฯ!A1169</f>
        <v>2.5.1</v>
      </c>
      <c r="B225" s="587" t="str">
        <f>+[6]ระบบการควบคุมฯ!B1169</f>
        <v xml:space="preserve">ห้องน้ำห้องส้วมนักเรียนหญิง 4 ที่/49 </v>
      </c>
      <c r="C225" s="588" t="str">
        <f>+[6]ระบบการควบคุมฯ!C1169</f>
        <v>ศธ 04002/ว1787 ลว 7 พค 67 ครั้งที่ 5</v>
      </c>
      <c r="D225" s="483">
        <f>+D226</f>
        <v>399200</v>
      </c>
      <c r="E225" s="483">
        <f t="shared" ref="E225:J225" si="78">+E226</f>
        <v>209999.4</v>
      </c>
      <c r="F225" s="483">
        <f t="shared" si="78"/>
        <v>0</v>
      </c>
      <c r="G225" s="483">
        <f t="shared" si="78"/>
        <v>139999.6</v>
      </c>
      <c r="H225" s="483">
        <f t="shared" si="78"/>
        <v>0</v>
      </c>
      <c r="I225" s="483">
        <f t="shared" si="78"/>
        <v>0</v>
      </c>
      <c r="J225" s="483">
        <f t="shared" si="78"/>
        <v>49201</v>
      </c>
      <c r="K225" s="594"/>
      <c r="L225" s="9"/>
    </row>
    <row r="226" spans="1:12" ht="21" x14ac:dyDescent="0.25">
      <c r="A226" s="1121" t="str">
        <f>+[6]ระบบการควบคุมฯ!A1170</f>
        <v>1)</v>
      </c>
      <c r="B226" s="600" t="str">
        <f>+[6]ระบบการควบคุมฯ!B1170</f>
        <v xml:space="preserve">โรงเรียนหิรัญพงษ์อนุสรณ์ </v>
      </c>
      <c r="C226" s="574" t="str">
        <f>+[6]ระบบการควบคุมฯ!C1170</f>
        <v>20004350002003214507</v>
      </c>
      <c r="D226" s="520">
        <f>+[6]ระบบการควบคุมฯ!AA1170</f>
        <v>399200</v>
      </c>
      <c r="E226" s="507">
        <f>+[6]ระบบการควบคุมฯ!Q1170+[6]ระบบการควบคุมฯ!R1170</f>
        <v>209999.4</v>
      </c>
      <c r="F226" s="529">
        <f>+[6]ระบบการควบคุมฯ!J1170</f>
        <v>0</v>
      </c>
      <c r="G226" s="498">
        <f>+[6]ระบบการควบคุมฯ!U1170+[6]ระบบการควบคุมฯ!V1170</f>
        <v>139999.6</v>
      </c>
      <c r="H226" s="535"/>
      <c r="I226" s="527"/>
      <c r="J226" s="536">
        <f t="shared" ref="J226:J228" si="79">D226-E226-F226-G226</f>
        <v>49201</v>
      </c>
      <c r="K226" s="518"/>
      <c r="L226" s="9"/>
    </row>
    <row r="227" spans="1:12" ht="21" x14ac:dyDescent="0.25">
      <c r="A227" s="1121"/>
      <c r="B227" s="600" t="str">
        <f>+[6]ระบบการควบคุมฯ!B1171</f>
        <v>20004350002003214507</v>
      </c>
      <c r="C227" s="574" t="str">
        <f>+[6]ระบบการควบคุมฯ!C1171</f>
        <v>ผูกพัน งวด 1  139,999.60</v>
      </c>
      <c r="D227" s="520">
        <f>+[6]ระบบการควบคุมฯ!AA1171</f>
        <v>0</v>
      </c>
      <c r="E227" s="507">
        <f>+[6]ระบบการควบคุมฯ!Q1171+[6]ระบบการควบคุมฯ!R1171</f>
        <v>0</v>
      </c>
      <c r="F227" s="529">
        <f>+[6]ระบบการควบคุมฯ!J1171</f>
        <v>0</v>
      </c>
      <c r="G227" s="498">
        <f>+[6]ระบบการควบคุมฯ!U1171+[6]ระบบการควบคุมฯ!V1171</f>
        <v>0</v>
      </c>
      <c r="H227" s="535"/>
      <c r="I227" s="527"/>
      <c r="J227" s="536">
        <f t="shared" si="79"/>
        <v>0</v>
      </c>
      <c r="K227" s="518"/>
      <c r="L227" s="9"/>
    </row>
    <row r="228" spans="1:12" ht="21" x14ac:dyDescent="0.25">
      <c r="A228" s="1121"/>
      <c r="B228" s="600" t="str">
        <f>+[6]ระบบการควบคุมฯ!B1172</f>
        <v>4100402684 ครบ 30 กค 67</v>
      </c>
      <c r="C228" s="574" t="str">
        <f>+[6]ระบบการควบคุมฯ!C1172</f>
        <v>ผูกพัน งวด 2  209,999.40</v>
      </c>
      <c r="D228" s="520">
        <f>+[6]ระบบการควบคุมฯ!AA1172</f>
        <v>0</v>
      </c>
      <c r="E228" s="507">
        <f>+[6]ระบบการควบคุมฯ!Q1172+[6]ระบบการควบคุมฯ!R1171</f>
        <v>0</v>
      </c>
      <c r="F228" s="529">
        <f>+[6]ระบบการควบคุมฯ!J1172</f>
        <v>0</v>
      </c>
      <c r="G228" s="498">
        <f>+[6]ระบบการควบคุมฯ!U1172+[6]ระบบการควบคุมฯ!V1172</f>
        <v>0</v>
      </c>
      <c r="H228" s="535"/>
      <c r="I228" s="527"/>
      <c r="J228" s="536">
        <f t="shared" si="79"/>
        <v>0</v>
      </c>
      <c r="K228" s="518"/>
      <c r="L228" s="9"/>
    </row>
    <row r="229" spans="1:12" ht="42" x14ac:dyDescent="0.25">
      <c r="A229" s="1215" t="str">
        <f>+[6]ระบบการควบคุมฯ!A1173</f>
        <v>2.5.2</v>
      </c>
      <c r="B229" s="620" t="str">
        <f>+[6]ระบบการควบคุมฯ!B1173</f>
        <v xml:space="preserve">ห้องน้ำห้องส้วมนักเรียนชาย 4 ที่/49 </v>
      </c>
      <c r="C229" s="485" t="str">
        <f>+[6]ระบบการควบคุมฯ!C1173</f>
        <v>ศธ 04002/ว1787 ลว 7 พค 67 ครั้งที่ 5</v>
      </c>
      <c r="D229" s="483">
        <f t="shared" ref="D229:I229" si="80">SUM(D230:D234)</f>
        <v>539200</v>
      </c>
      <c r="E229" s="483">
        <f t="shared" si="80"/>
        <v>510000</v>
      </c>
      <c r="F229" s="483">
        <f t="shared" si="80"/>
        <v>0</v>
      </c>
      <c r="G229" s="483">
        <f t="shared" si="80"/>
        <v>0</v>
      </c>
      <c r="H229" s="483">
        <f t="shared" si="80"/>
        <v>0</v>
      </c>
      <c r="I229" s="483">
        <f t="shared" si="80"/>
        <v>0</v>
      </c>
      <c r="J229" s="483">
        <f>+D229-E229-G229</f>
        <v>29200</v>
      </c>
      <c r="K229" s="594"/>
      <c r="L229" s="9"/>
    </row>
    <row r="230" spans="1:12" ht="21" x14ac:dyDescent="0.25">
      <c r="A230" s="1121" t="str">
        <f>+[6]ระบบการควบคุมฯ!A1174</f>
        <v>1)</v>
      </c>
      <c r="B230" s="621" t="str">
        <f>+[6]ระบบการควบคุมฯ!B1174</f>
        <v xml:space="preserve">โรงเรียนคลองสิบสามผิวศรีราษฏร์บำรุง </v>
      </c>
      <c r="C230" s="622" t="str">
        <f>+[6]ระบบการควบคุมฯ!C1174</f>
        <v>20004350002003214508</v>
      </c>
      <c r="D230" s="520">
        <f>+[6]ระบบการควบคุมฯ!AA1174</f>
        <v>539200</v>
      </c>
      <c r="E230" s="507">
        <f>+[6]ระบบการควบคุมฯ!Q1174+[6]ระบบการควบคุมฯ!R1174</f>
        <v>510000</v>
      </c>
      <c r="F230" s="529">
        <f>+[6]ระบบการควบคุมฯ!J1174</f>
        <v>0</v>
      </c>
      <c r="G230" s="498">
        <f>+[6]ระบบการควบคุมฯ!U1174+[6]ระบบการควบคุมฯ!V1174</f>
        <v>0</v>
      </c>
      <c r="H230" s="535"/>
      <c r="I230" s="527"/>
      <c r="J230" s="536">
        <f t="shared" ref="J230:J231" si="81">D230-E230-F230-G230</f>
        <v>29200</v>
      </c>
      <c r="K230" s="518"/>
      <c r="L230" s="9"/>
    </row>
    <row r="231" spans="1:12" ht="21" hidden="1" customHeight="1" x14ac:dyDescent="0.25">
      <c r="A231" s="1121">
        <f>+[6]ระบบการควบคุมฯ!A1175</f>
        <v>0</v>
      </c>
      <c r="B231" s="621">
        <f>+[6]ระบบการควบคุมฯ!B1175</f>
        <v>0</v>
      </c>
      <c r="C231" s="622">
        <f>+[6]ระบบการควบคุมฯ!C1175</f>
        <v>0</v>
      </c>
      <c r="D231" s="520">
        <f>+[6]ระบบการควบคุมฯ!AA1175</f>
        <v>0</v>
      </c>
      <c r="E231" s="507">
        <f>+[6]ระบบการควบคุมฯ!Q1175+[6]ระบบการควบคุมฯ!R1175</f>
        <v>0</v>
      </c>
      <c r="F231" s="529">
        <f>+[6]ระบบการควบคุมฯ!J1175</f>
        <v>0</v>
      </c>
      <c r="G231" s="498">
        <f>+[6]ระบบการควบคุมฯ!U1175+[6]ระบบการควบคุมฯ!V1175</f>
        <v>0</v>
      </c>
      <c r="H231" s="535"/>
      <c r="I231" s="527"/>
      <c r="J231" s="536">
        <f t="shared" si="81"/>
        <v>0</v>
      </c>
      <c r="K231" s="518"/>
      <c r="L231" s="9"/>
    </row>
    <row r="232" spans="1:12" ht="21" hidden="1" customHeight="1" x14ac:dyDescent="0.25">
      <c r="A232" s="1121">
        <f>+[6]ระบบการควบคุมฯ!A1176+[6]ระบบการควบคุมฯ!A1176</f>
        <v>0</v>
      </c>
      <c r="B232" s="522">
        <f>+[6]ระบบการควบคุมฯ!B1176</f>
        <v>0</v>
      </c>
      <c r="C232" s="622">
        <f>+[6]ระบบการควบคุมฯ!C1176</f>
        <v>0</v>
      </c>
      <c r="D232" s="520"/>
      <c r="E232" s="520"/>
      <c r="F232" s="520"/>
      <c r="G232" s="564"/>
      <c r="H232" s="521"/>
      <c r="I232" s="518"/>
      <c r="J232" s="520"/>
      <c r="K232" s="518"/>
      <c r="L232" s="9"/>
    </row>
    <row r="233" spans="1:12" ht="21" hidden="1" customHeight="1" x14ac:dyDescent="0.25">
      <c r="A233" s="1121">
        <f>+[6]ระบบการควบคุมฯ!A1177</f>
        <v>0</v>
      </c>
      <c r="B233" s="621">
        <f>+[6]ระบบการควบคุมฯ!B1177</f>
        <v>0</v>
      </c>
      <c r="C233" s="622">
        <f>+[6]ระบบการควบคุมฯ!C1177</f>
        <v>0</v>
      </c>
      <c r="D233" s="520">
        <f>+[6]ระบบการควบคุมฯ!F1177</f>
        <v>0</v>
      </c>
      <c r="E233" s="520">
        <f>+[6]ระบบการควบคุมฯ!G1177+[6]ระบบการควบคุมฯ!H1177</f>
        <v>0</v>
      </c>
      <c r="F233" s="520">
        <f>+[6]ระบบการควบคุมฯ!I1177+[6]ระบบการควบคุมฯ!J1177</f>
        <v>0</v>
      </c>
      <c r="G233" s="564">
        <f>+[6]ระบบการควบคุมฯ!K1177+[6]ระบบการควบคุมฯ!L1177</f>
        <v>0</v>
      </c>
      <c r="H233" s="521"/>
      <c r="I233" s="518"/>
      <c r="J233" s="520">
        <f>+D233-E233-F233-G233</f>
        <v>0</v>
      </c>
      <c r="K233" s="518"/>
      <c r="L233" s="9"/>
    </row>
    <row r="234" spans="1:12" ht="21" hidden="1" customHeight="1" x14ac:dyDescent="0.25">
      <c r="A234" s="1121">
        <f>+[6]ระบบการควบคุมฯ!A1178</f>
        <v>0</v>
      </c>
      <c r="B234" s="621">
        <f>+[6]ระบบการควบคุมฯ!B1178</f>
        <v>0</v>
      </c>
      <c r="C234" s="622">
        <f>+[6]ระบบการควบคุมฯ!C1178</f>
        <v>0</v>
      </c>
      <c r="D234" s="520">
        <f>+[6]ระบบการควบคุมฯ!F1178</f>
        <v>0</v>
      </c>
      <c r="E234" s="520">
        <f>+[6]ระบบการควบคุมฯ!G1178+[6]ระบบการควบคุมฯ!H1178</f>
        <v>0</v>
      </c>
      <c r="F234" s="520">
        <f>+[6]ระบบการควบคุมฯ!I1178+[6]ระบบการควบคุมฯ!J1178</f>
        <v>0</v>
      </c>
      <c r="G234" s="564">
        <f>+[6]ระบบการควบคุมฯ!K1178+[6]ระบบการควบคุมฯ!L1178</f>
        <v>0</v>
      </c>
      <c r="H234" s="521"/>
      <c r="I234" s="518"/>
      <c r="J234" s="520">
        <f>+D234-E234-F234-G234</f>
        <v>0</v>
      </c>
      <c r="K234" s="518"/>
      <c r="L234" s="9"/>
    </row>
    <row r="235" spans="1:12" ht="42" hidden="1" customHeight="1" x14ac:dyDescent="0.6">
      <c r="A235" s="1216" t="s">
        <v>193</v>
      </c>
      <c r="B235" s="623" t="str">
        <f>+[6]ระบบการควบคุมฯ!B1179</f>
        <v xml:space="preserve">ห้องน้ำห้องส้วมนักเรียนหญิง 4 ที่/49 </v>
      </c>
      <c r="C235" s="624" t="str">
        <f>+[6]ระบบการควบคุมฯ!C1179</f>
        <v>ศธ 04002/ว1787 ลว 7 พค 67 ครั้งที่ 5</v>
      </c>
      <c r="D235" s="625">
        <f t="shared" ref="D235:I235" si="82">SUM(D236)</f>
        <v>0</v>
      </c>
      <c r="E235" s="625">
        <f t="shared" si="82"/>
        <v>0</v>
      </c>
      <c r="F235" s="625">
        <f t="shared" si="82"/>
        <v>0</v>
      </c>
      <c r="G235" s="625">
        <f t="shared" si="82"/>
        <v>0</v>
      </c>
      <c r="H235" s="625">
        <f t="shared" si="82"/>
        <v>0</v>
      </c>
      <c r="I235" s="625">
        <f t="shared" si="82"/>
        <v>0</v>
      </c>
      <c r="J235" s="625">
        <f>+D235-E235-F235-G235</f>
        <v>0</v>
      </c>
      <c r="K235" s="1217"/>
      <c r="L235" s="9"/>
    </row>
    <row r="236" spans="1:12" ht="21" hidden="1" customHeight="1" x14ac:dyDescent="0.25">
      <c r="A236" s="1121" t="str">
        <f>+[6]ระบบการควบคุมฯ!A1181</f>
        <v>1)</v>
      </c>
      <c r="B236" s="518" t="str">
        <f>+[6]ระบบการควบคุมฯ!B1271</f>
        <v>ร.ร.ชุมชนเลิศพินิจพิทยาคม</v>
      </c>
      <c r="C236" s="599" t="str">
        <f>+[6]ระบบการควบคุมฯ!C1181</f>
        <v>20004350002003214556</v>
      </c>
      <c r="D236" s="520">
        <f>+[6]ระบบการควบคุมฯ!F1181</f>
        <v>0</v>
      </c>
      <c r="E236" s="520">
        <f>+[6]ระบบการควบคุมฯ!G1181+[6]ระบบการควบคุมฯ!H1181</f>
        <v>0</v>
      </c>
      <c r="F236" s="520">
        <f>+[6]ระบบการควบคุมฯ!I1181+[6]ระบบการควบคุมฯ!J1181</f>
        <v>0</v>
      </c>
      <c r="G236" s="564">
        <f>+[6]ระบบการควบคุมฯ!K1181+[6]ระบบการควบคุมฯ!L1181</f>
        <v>0</v>
      </c>
      <c r="H236" s="531"/>
      <c r="I236" s="518"/>
      <c r="J236" s="520">
        <f>+D236-E236-G236</f>
        <v>0</v>
      </c>
      <c r="K236" s="518" t="s">
        <v>194</v>
      </c>
      <c r="L236" s="9"/>
    </row>
    <row r="237" spans="1:12" ht="21" hidden="1" customHeight="1" x14ac:dyDescent="0.6">
      <c r="A237" s="1122"/>
      <c r="B237" s="518" t="str">
        <f>+[6]ระบบการควบคุมฯ!B1272</f>
        <v>สัญญา 19,260,000.00 บาท  งบ64  4,623,600</v>
      </c>
      <c r="C237" s="1218"/>
      <c r="D237" s="1123"/>
      <c r="E237" s="1123"/>
      <c r="F237" s="1123"/>
      <c r="G237" s="1124"/>
      <c r="H237" s="1219"/>
      <c r="I237" s="1126"/>
      <c r="J237" s="1126"/>
      <c r="K237" s="1126"/>
      <c r="L237" s="9"/>
    </row>
    <row r="238" spans="1:12" ht="21" hidden="1" customHeight="1" x14ac:dyDescent="0.6">
      <c r="A238" s="1122"/>
      <c r="B238" s="518" t="str">
        <f>+[6]ระบบการควบคุมฯ!B1273</f>
        <v>ปี 64</v>
      </c>
      <c r="C238" s="1218"/>
      <c r="D238" s="1123"/>
      <c r="E238" s="1123"/>
      <c r="F238" s="1123"/>
      <c r="G238" s="1124"/>
      <c r="H238" s="1219"/>
      <c r="I238" s="1126"/>
      <c r="J238" s="1126"/>
      <c r="K238" s="1126"/>
      <c r="L238" s="9"/>
    </row>
    <row r="239" spans="1:12" ht="21" hidden="1" customHeight="1" x14ac:dyDescent="0.6">
      <c r="A239" s="1122"/>
      <c r="B239" s="518" t="str">
        <f>+[6]ระบบการควบคุมฯ!B1274</f>
        <v>งวดที่ 1  1,155,600 บาท ครบ 9 มี.ค. 64</v>
      </c>
      <c r="C239" s="1218">
        <f>1155600*4</f>
        <v>4622400</v>
      </c>
      <c r="D239" s="1123"/>
      <c r="E239" s="1123"/>
      <c r="F239" s="1123"/>
      <c r="G239" s="1124"/>
      <c r="H239" s="1219"/>
      <c r="I239" s="1126"/>
      <c r="J239" s="1126"/>
      <c r="K239" s="1126"/>
      <c r="L239" s="9"/>
    </row>
    <row r="240" spans="1:12" ht="21" hidden="1" customHeight="1" x14ac:dyDescent="0.6">
      <c r="A240" s="1122"/>
      <c r="B240" s="518" t="str">
        <f>+[6]ระบบการควบคุมฯ!B1275</f>
        <v>งวดที่ 2  1,155,600 บาท ครบ 18 เม.ย. 64</v>
      </c>
      <c r="C240" s="1218"/>
      <c r="D240" s="1123"/>
      <c r="E240" s="1123"/>
      <c r="F240" s="1123"/>
      <c r="G240" s="1124"/>
      <c r="H240" s="1219"/>
      <c r="I240" s="1126"/>
      <c r="J240" s="1126"/>
      <c r="K240" s="1126"/>
      <c r="L240" s="9"/>
    </row>
    <row r="241" spans="1:12" ht="21" hidden="1" customHeight="1" x14ac:dyDescent="0.6">
      <c r="A241" s="1122"/>
      <c r="B241" s="518" t="str">
        <f>+[6]ระบบการควบคุมฯ!B1276</f>
        <v>งวดที่ 3  1,155,600 บาท ครบ 18 พ.ค. 64</v>
      </c>
      <c r="C241" s="1218"/>
      <c r="D241" s="1123"/>
      <c r="E241" s="1123"/>
      <c r="F241" s="1123"/>
      <c r="G241" s="1124"/>
      <c r="H241" s="1219"/>
      <c r="I241" s="1126"/>
      <c r="J241" s="1126"/>
      <c r="K241" s="1126"/>
      <c r="L241" s="9"/>
    </row>
    <row r="242" spans="1:12" ht="21" hidden="1" customHeight="1" x14ac:dyDescent="0.6">
      <c r="A242" s="1122"/>
      <c r="B242" s="518" t="str">
        <f>+[6]ระบบการควบคุมฯ!B1277</f>
        <v>งวดที่ 4  1,155,600 บาท ครบ 17 มิ.ย. 64</v>
      </c>
      <c r="C242" s="1218"/>
      <c r="D242" s="1123"/>
      <c r="E242" s="1123"/>
      <c r="F242" s="1123"/>
      <c r="G242" s="1124"/>
      <c r="H242" s="1219"/>
      <c r="I242" s="1126"/>
      <c r="J242" s="1126"/>
      <c r="K242" s="1126"/>
      <c r="L242" s="9"/>
    </row>
    <row r="243" spans="1:12" ht="21" hidden="1" customHeight="1" x14ac:dyDescent="0.6">
      <c r="A243" s="1122"/>
      <c r="B243" s="518" t="str">
        <f>+[6]ระบบการควบคุมฯ!B1278</f>
        <v>งวดที่ 5 บางส่วน 1,200 บาท ครบ 17 ก.ค. 64</v>
      </c>
      <c r="C243" s="1218"/>
      <c r="D243" s="1123"/>
      <c r="E243" s="1123"/>
      <c r="F243" s="1123"/>
      <c r="G243" s="1124"/>
      <c r="H243" s="1219"/>
      <c r="I243" s="1126"/>
      <c r="J243" s="1126"/>
      <c r="K243" s="1126"/>
      <c r="L243" s="9"/>
    </row>
    <row r="244" spans="1:12" ht="21" hidden="1" customHeight="1" x14ac:dyDescent="0.6">
      <c r="A244" s="1122" t="s">
        <v>221</v>
      </c>
      <c r="B244" s="518" t="str">
        <f>+[6]ระบบการควบคุมฯ!B1279</f>
        <v>ปี 65</v>
      </c>
      <c r="C244" s="1218"/>
      <c r="D244" s="1123"/>
      <c r="E244" s="1123"/>
      <c r="F244" s="1123"/>
      <c r="G244" s="1124"/>
      <c r="H244" s="1219"/>
      <c r="I244" s="1126"/>
      <c r="J244" s="1126"/>
      <c r="K244" s="1126"/>
      <c r="L244" s="9"/>
    </row>
    <row r="245" spans="1:12" ht="21" hidden="1" customHeight="1" x14ac:dyDescent="0.6">
      <c r="A245" s="1122"/>
      <c r="B245" s="518" t="str">
        <f>+[6]ระบบการควบคุมฯ!B1280</f>
        <v>งวด 5 บางส่วน ครบ 18 มิ.ย. 64/1,154,400</v>
      </c>
      <c r="C245" s="1218"/>
      <c r="D245" s="1123"/>
      <c r="E245" s="1123"/>
      <c r="F245" s="1123"/>
      <c r="G245" s="1124"/>
      <c r="H245" s="1219"/>
      <c r="I245" s="1126"/>
      <c r="J245" s="1126"/>
      <c r="K245" s="1126"/>
      <c r="L245" s="9"/>
    </row>
    <row r="246" spans="1:12" ht="21" hidden="1" customHeight="1" x14ac:dyDescent="0.6">
      <c r="A246" s="1122"/>
      <c r="B246" s="518" t="str">
        <f>+[6]ระบบการควบคุมฯ!B1281</f>
        <v>งวด 6 ครบ 16 ส.ค.64 /1,155,600</v>
      </c>
      <c r="C246" s="1218"/>
      <c r="D246" s="1123"/>
      <c r="E246" s="1123"/>
      <c r="F246" s="1123"/>
      <c r="G246" s="1124"/>
      <c r="H246" s="1219"/>
      <c r="I246" s="1126"/>
      <c r="J246" s="1126"/>
      <c r="K246" s="1126"/>
      <c r="L246" s="9"/>
    </row>
    <row r="247" spans="1:12" ht="21" hidden="1" customHeight="1" x14ac:dyDescent="0.6">
      <c r="A247" s="1122"/>
      <c r="B247" s="518" t="str">
        <f>+[6]ระบบการควบคุมฯ!B1282</f>
        <v>งวด 7 ครบ 25 ก.ย 64 /1,540,800</v>
      </c>
      <c r="C247" s="1218"/>
      <c r="D247" s="1123"/>
      <c r="E247" s="1123"/>
      <c r="F247" s="1123"/>
      <c r="G247" s="1124"/>
      <c r="H247" s="1219"/>
      <c r="I247" s="1126"/>
      <c r="J247" s="1126"/>
      <c r="K247" s="1126"/>
      <c r="L247" s="9"/>
    </row>
    <row r="248" spans="1:12" ht="21" hidden="1" customHeight="1" x14ac:dyDescent="0.6">
      <c r="A248" s="1122"/>
      <c r="B248" s="518" t="str">
        <f>+[6]ระบบการควบคุมฯ!B1283</f>
        <v>งวด 8 ครบ 4 พ.ย. 64 /1,540,800</v>
      </c>
      <c r="C248" s="1218"/>
      <c r="D248" s="1123"/>
      <c r="E248" s="1123"/>
      <c r="F248" s="1123"/>
      <c r="G248" s="1124"/>
      <c r="H248" s="1219"/>
      <c r="I248" s="1126"/>
      <c r="J248" s="1126"/>
      <c r="K248" s="1126"/>
      <c r="L248" s="9"/>
    </row>
    <row r="249" spans="1:12" ht="21" hidden="1" customHeight="1" x14ac:dyDescent="0.6">
      <c r="A249" s="1122"/>
      <c r="B249" s="518" t="str">
        <f>+[6]ระบบการควบคุมฯ!B1284</f>
        <v>งวด 9 ครบ 14 พ.ย.64/ 1,540,800</v>
      </c>
      <c r="C249" s="1218"/>
      <c r="D249" s="1123"/>
      <c r="E249" s="1123"/>
      <c r="F249" s="1123"/>
      <c r="G249" s="1124"/>
      <c r="H249" s="1219"/>
      <c r="I249" s="1126"/>
      <c r="J249" s="1126"/>
      <c r="K249" s="1126"/>
      <c r="L249" s="9"/>
    </row>
    <row r="250" spans="1:12" ht="21" hidden="1" customHeight="1" x14ac:dyDescent="0.6">
      <c r="A250" s="1122"/>
      <c r="B250" s="518" t="str">
        <f>+[6]ระบบการควบคุมฯ!B1285</f>
        <v>งวด 10 ครบ 15 ธ.ค64/ 1,926,000</v>
      </c>
      <c r="C250" s="1218"/>
      <c r="D250" s="1123"/>
      <c r="E250" s="1123"/>
      <c r="F250" s="1123"/>
      <c r="G250" s="1124"/>
      <c r="H250" s="1219"/>
      <c r="I250" s="1126"/>
      <c r="J250" s="1126"/>
      <c r="K250" s="1126"/>
      <c r="L250" s="9"/>
    </row>
    <row r="251" spans="1:12" ht="21" hidden="1" customHeight="1" x14ac:dyDescent="0.6">
      <c r="A251" s="1122"/>
      <c r="B251" s="518" t="str">
        <f>+[6]ระบบการควบคุมฯ!B1286</f>
        <v>งวด 11 ครบ 4 มี.ค.65 /2,311,200</v>
      </c>
      <c r="C251" s="1218"/>
      <c r="D251" s="1123"/>
      <c r="E251" s="1123"/>
      <c r="F251" s="1123"/>
      <c r="G251" s="1124"/>
      <c r="H251" s="1219"/>
      <c r="I251" s="1126"/>
      <c r="J251" s="1126"/>
      <c r="K251" s="1126"/>
      <c r="L251" s="9"/>
    </row>
    <row r="252" spans="1:12" ht="42" hidden="1" customHeight="1" x14ac:dyDescent="0.6">
      <c r="A252" s="1220" t="s">
        <v>195</v>
      </c>
      <c r="B252" s="626" t="str">
        <f>+[6]ระบบการควบคุมฯ!B1208</f>
        <v>อาคารเรียนอนุบาล ขนาด 2 ห้องเรียน โรงเรียนนิกรราษฎร์บํารุงวิทย์ ตำบลบึงบอน อำเภอหนองเสือ จังหวัดปทุมธานี</v>
      </c>
      <c r="C252" s="624" t="str">
        <f>+[6]ระบบการควบคุมฯ!C1208</f>
        <v>ศธ 04002/ว1787 ลว 7 พค 67 ครั้งที่ 5</v>
      </c>
      <c r="D252" s="625">
        <f t="shared" ref="D252:I252" si="83">SUM(D253)</f>
        <v>0</v>
      </c>
      <c r="E252" s="625">
        <f t="shared" si="83"/>
        <v>0</v>
      </c>
      <c r="F252" s="625">
        <f t="shared" si="83"/>
        <v>0</v>
      </c>
      <c r="G252" s="625">
        <f t="shared" si="83"/>
        <v>0</v>
      </c>
      <c r="H252" s="625">
        <f t="shared" si="83"/>
        <v>0</v>
      </c>
      <c r="I252" s="625">
        <f t="shared" si="83"/>
        <v>0</v>
      </c>
      <c r="J252" s="625">
        <f>+D252-E252-F252-G252</f>
        <v>0</v>
      </c>
      <c r="K252" s="1217"/>
      <c r="L252" s="9"/>
    </row>
    <row r="253" spans="1:12" ht="21" hidden="1" customHeight="1" x14ac:dyDescent="0.25">
      <c r="A253" s="1121" t="str">
        <f>+[6]ระบบการควบคุมฯ!A1209</f>
        <v>1)</v>
      </c>
      <c r="B253" s="518" t="str">
        <f>+[6]ระบบการควบคุมฯ!B1209</f>
        <v xml:space="preserve"> โรงเรียนวัดกลางคลองสี่ </v>
      </c>
      <c r="C253" s="599" t="str">
        <f>+[6]ระบบการควบคุมฯ!C1209</f>
        <v>20004350002003214557</v>
      </c>
      <c r="D253" s="520">
        <f>+[6]ระบบการควบคุมฯ!F1209</f>
        <v>0</v>
      </c>
      <c r="E253" s="520">
        <f>+[6]ระบบการควบคุมฯ!G1209+[6]ระบบการควบคุมฯ!H1209</f>
        <v>0</v>
      </c>
      <c r="F253" s="520">
        <f>+[6]ระบบการควบคุมฯ!I1209+[6]ระบบการควบคุมฯ!J1209</f>
        <v>0</v>
      </c>
      <c r="G253" s="564">
        <f>+[6]ระบบการควบคุมฯ!K1209+[6]ระบบการควบคุมฯ!L1209</f>
        <v>0</v>
      </c>
      <c r="H253" s="531"/>
      <c r="I253" s="518"/>
      <c r="J253" s="520">
        <f>+D253-E253-G253</f>
        <v>0</v>
      </c>
      <c r="K253" s="518" t="s">
        <v>194</v>
      </c>
      <c r="L253" s="9"/>
    </row>
    <row r="254" spans="1:12" ht="42" x14ac:dyDescent="0.25">
      <c r="A254" s="1221" t="s">
        <v>196</v>
      </c>
      <c r="B254" s="627" t="str">
        <f>+[6]ระบบการควบคุมฯ!B1210</f>
        <v>อาคารเรียนแบบพิเศษ จัดสรร 38,731,000 บาท ปี67 5,809,700 บาท</v>
      </c>
      <c r="C254" s="628" t="str">
        <f>+[6]ระบบการควบคุมฯ!C1210</f>
        <v>ศธ 04002/ว1803 ลว 8 พค 67ครั้งที่ 8</v>
      </c>
      <c r="D254" s="629">
        <f>+D255</f>
        <v>5809700</v>
      </c>
      <c r="E254" s="629">
        <f t="shared" ref="E254:J254" si="84">+E255</f>
        <v>0</v>
      </c>
      <c r="F254" s="629">
        <f t="shared" si="84"/>
        <v>0</v>
      </c>
      <c r="G254" s="629">
        <f t="shared" si="84"/>
        <v>0</v>
      </c>
      <c r="H254" s="629">
        <f t="shared" si="84"/>
        <v>0</v>
      </c>
      <c r="I254" s="629">
        <f t="shared" si="84"/>
        <v>0</v>
      </c>
      <c r="J254" s="629">
        <f t="shared" si="84"/>
        <v>5809700</v>
      </c>
      <c r="K254" s="630"/>
      <c r="L254" s="9"/>
    </row>
    <row r="255" spans="1:12" ht="21" x14ac:dyDescent="0.25">
      <c r="A255" s="1121" t="str">
        <f>+[6]ระบบการควบคุมฯ!A1211</f>
        <v>1)</v>
      </c>
      <c r="B255" s="518" t="str">
        <f>+[6]ระบบการควบคุมฯ!B1211</f>
        <v xml:space="preserve"> โรงเรียนวัดลาดสนุ่น</v>
      </c>
      <c r="C255" s="599" t="str">
        <f>+[6]ระบบการควบคุมฯ!C1211</f>
        <v>20004 3500200 3200026</v>
      </c>
      <c r="D255" s="520">
        <f>+[6]ระบบการควบคุมฯ!AA1211</f>
        <v>5809700</v>
      </c>
      <c r="E255" s="507">
        <f>+[6]ระบบการควบคุมฯ!Q1211+[6]ระบบการควบคุมฯ!R1211</f>
        <v>0</v>
      </c>
      <c r="F255" s="529">
        <f>+[6]ระบบการควบคุมฯ!J1211</f>
        <v>0</v>
      </c>
      <c r="G255" s="498">
        <f>+[6]ระบบการควบคุมฯ!U1211+[6]ระบบการควบคุมฯ!V1211</f>
        <v>0</v>
      </c>
      <c r="H255" s="535"/>
      <c r="I255" s="527"/>
      <c r="J255" s="536">
        <f t="shared" ref="J255:J256" si="85">D255-E255-F255-G255</f>
        <v>5809700</v>
      </c>
      <c r="K255" s="518"/>
      <c r="L255" s="9"/>
    </row>
    <row r="256" spans="1:12" ht="21" x14ac:dyDescent="0.25">
      <c r="A256" s="1121"/>
      <c r="B256" s="518"/>
      <c r="C256" s="599"/>
      <c r="D256" s="520">
        <f>+[6]ระบบการควบคุมฯ!AA1200</f>
        <v>0</v>
      </c>
      <c r="E256" s="507">
        <f>+[6]ระบบการควบคุมฯ!Q1200+[6]ระบบการควบคุมฯ!R1200</f>
        <v>0</v>
      </c>
      <c r="F256" s="529">
        <f>+[6]ระบบการควบคุมฯ!J1200</f>
        <v>0</v>
      </c>
      <c r="G256" s="498">
        <f>+[6]ระบบการควบคุมฯ!U1200+[6]ระบบการควบคุมฯ!V1200</f>
        <v>0</v>
      </c>
      <c r="H256" s="535"/>
      <c r="I256" s="527"/>
      <c r="J256" s="536">
        <f t="shared" si="85"/>
        <v>0</v>
      </c>
      <c r="K256" s="518"/>
      <c r="L256" s="9"/>
    </row>
    <row r="257" spans="1:12" ht="63" x14ac:dyDescent="0.25">
      <c r="A257" s="1209">
        <f>+[6]ระบบการควบคุมฯ!A1289</f>
        <v>2.6</v>
      </c>
      <c r="B257" s="614" t="str">
        <f>+[6]ระบบการควบคุมฯ!B1289</f>
        <v xml:space="preserve">กิจกรรมส่งเสริมการจัดการศึกษาสำหรับโรงเรียนในโครงการตามพระราชดำริโรงเรียนเฉลิมพระเกียติและโรงเรียนในเขตพื้นที่สูงและถิ่นทุรกันดาร </v>
      </c>
      <c r="C257" s="615" t="str">
        <f>+[6]ระบบการควบคุมฯ!C1289</f>
        <v>20004 67 8580600000</v>
      </c>
      <c r="D257" s="616">
        <f>+D258+D259</f>
        <v>843200</v>
      </c>
      <c r="E257" s="616">
        <f t="shared" ref="E257:J257" si="86">+E258+E259</f>
        <v>674080</v>
      </c>
      <c r="F257" s="616">
        <f t="shared" si="86"/>
        <v>0</v>
      </c>
      <c r="G257" s="616">
        <f t="shared" si="86"/>
        <v>24400</v>
      </c>
      <c r="H257" s="616">
        <f t="shared" si="86"/>
        <v>0</v>
      </c>
      <c r="I257" s="616">
        <f t="shared" si="86"/>
        <v>0</v>
      </c>
      <c r="J257" s="616">
        <f t="shared" si="86"/>
        <v>144720</v>
      </c>
      <c r="K257" s="580"/>
      <c r="L257" s="9"/>
    </row>
    <row r="258" spans="1:12" ht="21" x14ac:dyDescent="0.25">
      <c r="A258" s="1209"/>
      <c r="B258" s="631" t="str">
        <f>+B117</f>
        <v>งบลงทุน ครุภัณฑ์ 6711310</v>
      </c>
      <c r="C258" s="632"/>
      <c r="D258" s="633">
        <f>+D260+D264</f>
        <v>158600</v>
      </c>
      <c r="E258" s="633">
        <f t="shared" ref="E258:J258" si="87">+E260+E264</f>
        <v>134080</v>
      </c>
      <c r="F258" s="633">
        <f t="shared" si="87"/>
        <v>0</v>
      </c>
      <c r="G258" s="633">
        <f t="shared" si="87"/>
        <v>24400</v>
      </c>
      <c r="H258" s="633">
        <f t="shared" si="87"/>
        <v>0</v>
      </c>
      <c r="I258" s="633">
        <f t="shared" si="87"/>
        <v>0</v>
      </c>
      <c r="J258" s="633">
        <f t="shared" si="87"/>
        <v>120</v>
      </c>
      <c r="K258" s="586"/>
      <c r="L258" s="9"/>
    </row>
    <row r="259" spans="1:12" ht="21" x14ac:dyDescent="0.25">
      <c r="A259" s="1209"/>
      <c r="B259" s="631" t="str">
        <f>+[6]งบลงทุน67!B179</f>
        <v>ค่าที่ดินและสิ่งก่อสร้าง 6711320</v>
      </c>
      <c r="C259" s="632"/>
      <c r="D259" s="633">
        <f>+D284</f>
        <v>684600</v>
      </c>
      <c r="E259" s="633">
        <f t="shared" ref="E259:J259" si="88">+E284</f>
        <v>540000</v>
      </c>
      <c r="F259" s="633">
        <f t="shared" si="88"/>
        <v>0</v>
      </c>
      <c r="G259" s="633">
        <f t="shared" si="88"/>
        <v>0</v>
      </c>
      <c r="H259" s="633">
        <f t="shared" si="88"/>
        <v>0</v>
      </c>
      <c r="I259" s="633">
        <f t="shared" si="88"/>
        <v>0</v>
      </c>
      <c r="J259" s="633">
        <f t="shared" si="88"/>
        <v>144600</v>
      </c>
      <c r="K259" s="586"/>
      <c r="L259" s="9"/>
    </row>
    <row r="260" spans="1:12" ht="21" x14ac:dyDescent="0.6">
      <c r="A260" s="1181"/>
      <c r="B260" s="1222" t="str">
        <f>+[6]ระบบการควบคุมฯ!B1292</f>
        <v>ครุภัณฑ์การศึกษา 120611</v>
      </c>
      <c r="C260" s="1183"/>
      <c r="D260" s="1184">
        <f>+D261</f>
        <v>90000</v>
      </c>
      <c r="E260" s="1184">
        <f t="shared" ref="E260:J260" si="89">+E261</f>
        <v>89880</v>
      </c>
      <c r="F260" s="1184">
        <f t="shared" si="89"/>
        <v>0</v>
      </c>
      <c r="G260" s="1184">
        <f t="shared" si="89"/>
        <v>0</v>
      </c>
      <c r="H260" s="1184">
        <f t="shared" si="89"/>
        <v>0</v>
      </c>
      <c r="I260" s="1184">
        <f t="shared" si="89"/>
        <v>0</v>
      </c>
      <c r="J260" s="1184">
        <f t="shared" si="89"/>
        <v>120</v>
      </c>
      <c r="K260" s="1184"/>
      <c r="L260" s="9"/>
    </row>
    <row r="261" spans="1:12" ht="42" x14ac:dyDescent="0.25">
      <c r="A261" s="1223" t="str">
        <f>+[6]ระบบการควบคุมฯ!A1293</f>
        <v>2.6.1</v>
      </c>
      <c r="B261" s="634" t="str">
        <f>+[6]ระบบการควบคุมฯ!B1293</f>
        <v>โต๊ะเก้าอี้นักเรียนระดับประถมศึกษา</v>
      </c>
      <c r="C261" s="635" t="str">
        <f>+[6]ระบบการควบคุมฯ!C1293</f>
        <v>ศธ 04002/ว2043  ลว 24  พค 67ครั้งที่ 55</v>
      </c>
      <c r="D261" s="629">
        <f>SUM(D262:D263)</f>
        <v>90000</v>
      </c>
      <c r="E261" s="629">
        <f t="shared" ref="E261:J261" si="90">SUM(E262:E263)</f>
        <v>89880</v>
      </c>
      <c r="F261" s="629">
        <f t="shared" si="90"/>
        <v>0</v>
      </c>
      <c r="G261" s="629">
        <f t="shared" si="90"/>
        <v>0</v>
      </c>
      <c r="H261" s="629">
        <f t="shared" si="90"/>
        <v>0</v>
      </c>
      <c r="I261" s="629">
        <f t="shared" si="90"/>
        <v>0</v>
      </c>
      <c r="J261" s="629">
        <f t="shared" si="90"/>
        <v>120</v>
      </c>
      <c r="K261" s="629"/>
      <c r="L261" s="9"/>
    </row>
    <row r="262" spans="1:12" ht="21" x14ac:dyDescent="0.6">
      <c r="A262" s="1224" t="str">
        <f>+[6]ระบบการควบคุมฯ!A1294</f>
        <v>1)</v>
      </c>
      <c r="B262" s="1225" t="str">
        <f>+[6]ระบบการควบคุมฯ!B1294</f>
        <v>โรงเรียนร่วมจิตประสาท</v>
      </c>
      <c r="C262" s="1226" t="str">
        <f>+[6]ระบบการควบคุมฯ!C1294</f>
        <v>20004350002003114845</v>
      </c>
      <c r="D262" s="1123">
        <f>+[6]ระบบการควบคุมฯ!AA1294</f>
        <v>90000</v>
      </c>
      <c r="E262" s="1123">
        <f>+[6]ระบบการควบคุมฯ!Q1294+[6]ระบบการควบคุมฯ!R1294</f>
        <v>89880</v>
      </c>
      <c r="F262" s="1123">
        <f>+[6]ระบบการควบคุมฯ!S1294+[6]ระบบการควบคุมฯ!T1294</f>
        <v>0</v>
      </c>
      <c r="G262" s="1123">
        <f>+[6]ระบบการควบคุมฯ!X1294+[6]ระบบการควบคุมฯ!Y1294</f>
        <v>0</v>
      </c>
      <c r="H262" s="1123"/>
      <c r="I262" s="1123"/>
      <c r="J262" s="1227">
        <f>+D262-E262-G262</f>
        <v>120</v>
      </c>
      <c r="K262" s="1123"/>
      <c r="L262" s="9"/>
    </row>
    <row r="263" spans="1:12" ht="21" x14ac:dyDescent="0.6">
      <c r="A263" s="1224">
        <f>+[6]ระบบการควบคุมฯ!A1295</f>
        <v>0</v>
      </c>
      <c r="B263" s="1225" t="str">
        <f>+[6]ระบบการควบคุมฯ!B1295</f>
        <v>ผูกพัน ครบ 13 มิย 67</v>
      </c>
      <c r="C263" s="1226">
        <f>+[6]ระบบการควบคุมฯ!C1295</f>
        <v>4100401401</v>
      </c>
      <c r="D263" s="1123">
        <f>+[6]ระบบการควบคุมฯ!AA1295</f>
        <v>0</v>
      </c>
      <c r="E263" s="1123">
        <f>+[6]ระบบการควบคุมฯ!Q1295+[6]ระบบการควบคุมฯ!R1295</f>
        <v>0</v>
      </c>
      <c r="F263" s="1123">
        <f>+[6]ระบบการควบคุมฯ!S1295+[6]ระบบการควบคุมฯ!T1295</f>
        <v>0</v>
      </c>
      <c r="G263" s="1123">
        <f>+[6]ระบบการควบคุมฯ!X1295+[6]ระบบการควบคุมฯ!Y1295</f>
        <v>0</v>
      </c>
      <c r="H263" s="1123"/>
      <c r="I263" s="1123"/>
      <c r="J263" s="520">
        <f>+D263-E263-G263</f>
        <v>0</v>
      </c>
      <c r="K263" s="1123"/>
      <c r="L263" s="9"/>
    </row>
    <row r="264" spans="1:12" ht="21" x14ac:dyDescent="0.6">
      <c r="A264" s="1228">
        <f>+[6]ระบบการควบคุมฯ!A1296</f>
        <v>0</v>
      </c>
      <c r="B264" s="1075" t="str">
        <f>+[6]ระบบการควบคุมฯ!B1296</f>
        <v>ครุภัณฑ์งานบ้านงานครัว 120612</v>
      </c>
      <c r="C264" s="1068"/>
      <c r="D264" s="1069">
        <f t="shared" ref="D264:J264" si="91">+D265+D270+D273+D276+D280</f>
        <v>68600</v>
      </c>
      <c r="E264" s="1069">
        <f t="shared" si="91"/>
        <v>44200</v>
      </c>
      <c r="F264" s="1069">
        <f t="shared" si="91"/>
        <v>0</v>
      </c>
      <c r="G264" s="1069">
        <f t="shared" si="91"/>
        <v>24400</v>
      </c>
      <c r="H264" s="1069">
        <f t="shared" si="91"/>
        <v>0</v>
      </c>
      <c r="I264" s="1069">
        <f t="shared" si="91"/>
        <v>0</v>
      </c>
      <c r="J264" s="1069">
        <f t="shared" si="91"/>
        <v>0</v>
      </c>
      <c r="K264" s="1069">
        <f>+K298</f>
        <v>0</v>
      </c>
      <c r="L264" s="9"/>
    </row>
    <row r="265" spans="1:12" ht="42" x14ac:dyDescent="0.25">
      <c r="A265" s="1223" t="str">
        <f>+[6]ระบบการควบคุมฯ!A1297</f>
        <v>2.6.1</v>
      </c>
      <c r="B265" s="634" t="str">
        <f>+[6]ระบบการควบคุมฯ!B1297</f>
        <v>เครื่องตัดหญ้าแบบรถข็น</v>
      </c>
      <c r="C265" s="635" t="str">
        <f>+[6]ระบบการควบคุมฯ!C1297</f>
        <v>ศธ 04002/ว2043  ลว 24  พค 67ครั้งที่ 55</v>
      </c>
      <c r="D265" s="629">
        <f>SUM(D266:D269)</f>
        <v>27600</v>
      </c>
      <c r="E265" s="629">
        <f t="shared" ref="E265:J265" si="92">SUM(E266:E269)</f>
        <v>13800</v>
      </c>
      <c r="F265" s="629">
        <f t="shared" si="92"/>
        <v>0</v>
      </c>
      <c r="G265" s="629">
        <f t="shared" si="92"/>
        <v>13800</v>
      </c>
      <c r="H265" s="629">
        <f t="shared" si="92"/>
        <v>0</v>
      </c>
      <c r="I265" s="629">
        <f t="shared" si="92"/>
        <v>0</v>
      </c>
      <c r="J265" s="629">
        <f t="shared" si="92"/>
        <v>0</v>
      </c>
      <c r="K265" s="629"/>
      <c r="L265" s="9"/>
    </row>
    <row r="266" spans="1:12" ht="21" x14ac:dyDescent="0.6">
      <c r="A266" s="1224" t="str">
        <f>+[6]ระบบการควบคุมฯ!A1298</f>
        <v>1)</v>
      </c>
      <c r="B266" s="1225" t="str">
        <f>+[6]ระบบการควบคุมฯ!B1298</f>
        <v>โรงเรียนรวมราษฎร์สามัคคี</v>
      </c>
      <c r="C266" s="1226" t="str">
        <f>+[6]ระบบการควบคุมฯ!C1298</f>
        <v>20004350002003114846</v>
      </c>
      <c r="D266" s="1123">
        <f>+[6]ระบบการควบคุมฯ!AA1298</f>
        <v>13800</v>
      </c>
      <c r="E266" s="1123">
        <f>+[6]ระบบการควบคุมฯ!Q1298+[6]ระบบการควบคุมฯ!R1298</f>
        <v>0</v>
      </c>
      <c r="F266" s="1123">
        <f>+[6]ระบบการควบคุมฯ!S1298+[6]ระบบการควบคุมฯ!T1298</f>
        <v>0</v>
      </c>
      <c r="G266" s="1123">
        <f>+[6]ระบบการควบคุมฯ!X1298+[6]ระบบการควบคุมฯ!Y1298</f>
        <v>13800</v>
      </c>
      <c r="H266" s="1123"/>
      <c r="I266" s="1123"/>
      <c r="J266" s="520">
        <f>+D266-E266-G266</f>
        <v>0</v>
      </c>
      <c r="K266" s="1123"/>
      <c r="L266" s="9"/>
    </row>
    <row r="267" spans="1:12" ht="21" x14ac:dyDescent="0.6">
      <c r="A267" s="1224">
        <f>+[6]ระบบการควบคุมฯ!A1299</f>
        <v>0</v>
      </c>
      <c r="B267" s="1225" t="str">
        <f>+[6]ระบบการควบคุมฯ!B1299</f>
        <v>ผูกพัน ครบ 28 มิย 67</v>
      </c>
      <c r="C267" s="1226">
        <f>+[6]ระบบการควบคุมฯ!C1299</f>
        <v>4100398425</v>
      </c>
      <c r="D267" s="1123">
        <f>+[6]ระบบการควบคุมฯ!AA1299</f>
        <v>0</v>
      </c>
      <c r="E267" s="1123">
        <f>+[6]ระบบการควบคุมฯ!Q1299+[6]ระบบการควบคุมฯ!R1299</f>
        <v>0</v>
      </c>
      <c r="F267" s="1123">
        <f>+[6]ระบบการควบคุมฯ!S1299+[6]ระบบการควบคุมฯ!T1299</f>
        <v>0</v>
      </c>
      <c r="G267" s="1123">
        <f>+[6]ระบบการควบคุมฯ!X1299+[6]ระบบการควบคุมฯ!Y1299</f>
        <v>0</v>
      </c>
      <c r="H267" s="1123"/>
      <c r="I267" s="1123"/>
      <c r="J267" s="520">
        <f>+D267-E267-G267</f>
        <v>0</v>
      </c>
      <c r="K267" s="1123"/>
      <c r="L267" s="9"/>
    </row>
    <row r="268" spans="1:12" ht="21" x14ac:dyDescent="0.6">
      <c r="A268" s="1224" t="str">
        <f>+[6]ระบบการควบคุมฯ!A1300</f>
        <v>2)</v>
      </c>
      <c r="B268" s="1225" t="str">
        <f>+[6]ระบบการควบคุมฯ!B1300</f>
        <v>ร่วมใจประสิทธิ์</v>
      </c>
      <c r="C268" s="1226" t="str">
        <f>+[6]ระบบการควบคุมฯ!C1300</f>
        <v>20004350002003114848</v>
      </c>
      <c r="D268" s="1123">
        <f>+[6]ระบบการควบคุมฯ!AA1300</f>
        <v>13800</v>
      </c>
      <c r="E268" s="1123">
        <f>+[6]ระบบการควบคุมฯ!Q1300+[6]ระบบการควบคุมฯ!R1300</f>
        <v>13800</v>
      </c>
      <c r="F268" s="1123">
        <f>+[6]ระบบการควบคุมฯ!S1300+[6]ระบบการควบคุมฯ!T1300</f>
        <v>0</v>
      </c>
      <c r="G268" s="1123">
        <f>+[6]ระบบการควบคุมฯ!X1300+[6]ระบบการควบคุมฯ!Y1300</f>
        <v>0</v>
      </c>
      <c r="H268" s="1123"/>
      <c r="I268" s="1123"/>
      <c r="J268" s="520">
        <f>+D268-E268-G268</f>
        <v>0</v>
      </c>
      <c r="K268" s="1123"/>
      <c r="L268" s="9"/>
    </row>
    <row r="269" spans="1:12" ht="21" x14ac:dyDescent="0.6">
      <c r="A269" s="1224">
        <f>+[6]ระบบการควบคุมฯ!A1301</f>
        <v>0</v>
      </c>
      <c r="B269" s="1225" t="str">
        <f>+[6]ระบบการควบคุมฯ!B1301</f>
        <v>ผูกพัน ครบ 28 มิย 67</v>
      </c>
      <c r="C269" s="1226">
        <f>+[6]ระบบการควบคุมฯ!C1301</f>
        <v>4100398188</v>
      </c>
      <c r="D269" s="1123">
        <f>+[6]ระบบการควบคุมฯ!AA1301</f>
        <v>0</v>
      </c>
      <c r="E269" s="1123">
        <f>+[6]ระบบการควบคุมฯ!Q1301+[6]ระบบการควบคุมฯ!R1301</f>
        <v>0</v>
      </c>
      <c r="F269" s="1123">
        <f>+[6]ระบบการควบคุมฯ!S1301+[6]ระบบการควบคุมฯ!T1301</f>
        <v>0</v>
      </c>
      <c r="G269" s="1123">
        <f>+[6]ระบบการควบคุมฯ!X1301+[6]ระบบการควบคุมฯ!Y1301</f>
        <v>0</v>
      </c>
      <c r="H269" s="1123"/>
      <c r="I269" s="1123"/>
      <c r="J269" s="520">
        <f>+D269-E269-G269</f>
        <v>0</v>
      </c>
      <c r="K269" s="1123"/>
      <c r="L269" s="9"/>
    </row>
    <row r="270" spans="1:12" ht="42" x14ac:dyDescent="0.25">
      <c r="A270" s="1223" t="str">
        <f>+[6]ระบบการควบคุมฯ!A1302</f>
        <v>2.6.2</v>
      </c>
      <c r="B270" s="634" t="str">
        <f>+[6]ระบบการควบคุมฯ!B1302</f>
        <v>เครื่องตัดหญ้าแบบข้ออ่อน</v>
      </c>
      <c r="C270" s="635" t="str">
        <f>+[6]ระบบการควบคุมฯ!C1302</f>
        <v>ศธ 04002/ว2043  ลว 24  พค 67ครั้งที่ 55</v>
      </c>
      <c r="D270" s="629">
        <f>SUM(D271:D272)</f>
        <v>10600</v>
      </c>
      <c r="E270" s="629">
        <f t="shared" ref="E270:J270" si="93">SUM(E271:E272)</f>
        <v>0</v>
      </c>
      <c r="F270" s="629">
        <f t="shared" si="93"/>
        <v>0</v>
      </c>
      <c r="G270" s="629">
        <f t="shared" si="93"/>
        <v>10600</v>
      </c>
      <c r="H270" s="629">
        <f t="shared" si="93"/>
        <v>0</v>
      </c>
      <c r="I270" s="629">
        <f t="shared" si="93"/>
        <v>0</v>
      </c>
      <c r="J270" s="629">
        <f t="shared" si="93"/>
        <v>0</v>
      </c>
      <c r="K270" s="629"/>
      <c r="L270" s="9"/>
    </row>
    <row r="271" spans="1:12" ht="21" x14ac:dyDescent="0.6">
      <c r="A271" s="1224" t="str">
        <f>+[6]ระบบการควบคุมฯ!A1303</f>
        <v>1)</v>
      </c>
      <c r="B271" s="1225" t="str">
        <f>+[6]ระบบการควบคุมฯ!B1303</f>
        <v>โรงเรียนรวมราษฎร์สามัคคี</v>
      </c>
      <c r="C271" s="1226" t="str">
        <f>+[6]ระบบการควบคุมฯ!C1303</f>
        <v>20004350002003114847</v>
      </c>
      <c r="D271" s="1123">
        <f>+[6]ระบบการควบคุมฯ!AA1303</f>
        <v>10600</v>
      </c>
      <c r="E271" s="1123">
        <f>+[6]ระบบการควบคุมฯ!Q1303+[6]ระบบการควบคุมฯ!R1303</f>
        <v>0</v>
      </c>
      <c r="F271" s="1123">
        <f>+[6]ระบบการควบคุมฯ!S1303+[6]ระบบการควบคุมฯ!T1303</f>
        <v>0</v>
      </c>
      <c r="G271" s="1123">
        <f>+[6]ระบบการควบคุมฯ!X1303+[6]ระบบการควบคุมฯ!Y1303</f>
        <v>10600</v>
      </c>
      <c r="H271" s="1123"/>
      <c r="I271" s="1123"/>
      <c r="J271" s="520">
        <f>+D271-E271-G271</f>
        <v>0</v>
      </c>
      <c r="K271" s="1123"/>
      <c r="L271" s="9"/>
    </row>
    <row r="272" spans="1:12" ht="21" x14ac:dyDescent="0.6">
      <c r="A272" s="1224">
        <f>+[6]ระบบการควบคุมฯ!A1304</f>
        <v>0</v>
      </c>
      <c r="B272" s="1225" t="str">
        <f>+[6]ระบบการควบคุมฯ!B1304</f>
        <v>ผูกพัน ครบ 28 มิย 67</v>
      </c>
      <c r="C272" s="1226">
        <f>+[6]ระบบการควบคุมฯ!C1304</f>
        <v>4100398425</v>
      </c>
      <c r="D272" s="1123">
        <f>+[6]ระบบการควบคุมฯ!AA1304</f>
        <v>0</v>
      </c>
      <c r="E272" s="1123">
        <f>+[6]ระบบการควบคุมฯ!Q1304+[6]ระบบการควบคุมฯ!R1304</f>
        <v>0</v>
      </c>
      <c r="F272" s="1123">
        <f>+[6]ระบบการควบคุมฯ!S1304+[6]ระบบการควบคุมฯ!T1304</f>
        <v>0</v>
      </c>
      <c r="G272" s="1123">
        <f>+[6]ระบบการควบคุมฯ!X1304+[6]ระบบการควบคุมฯ!Y1304</f>
        <v>0</v>
      </c>
      <c r="H272" s="1123"/>
      <c r="I272" s="1123"/>
      <c r="J272" s="520">
        <f>+D272-E272-G272</f>
        <v>0</v>
      </c>
      <c r="K272" s="1123"/>
      <c r="L272" s="9"/>
    </row>
    <row r="273" spans="1:12" ht="42" x14ac:dyDescent="0.25">
      <c r="A273" s="1223" t="str">
        <f>+[6]ระบบการควบคุมฯ!A1305</f>
        <v>2.6.3</v>
      </c>
      <c r="B273" s="634" t="str">
        <f>+[6]ระบบการควบคุมฯ!B1305</f>
        <v>เครื่องตัดแต่งพุ่มไม้ขนาด29.5นิ้ว</v>
      </c>
      <c r="C273" s="635" t="str">
        <f>+[6]ระบบการควบคุมฯ!C1305</f>
        <v>ศธ 04002/ว2043  ลว 24  พค 67ครั้งที่ 55</v>
      </c>
      <c r="D273" s="629">
        <f>SUM(D274:D275)</f>
        <v>17400</v>
      </c>
      <c r="E273" s="629">
        <f t="shared" ref="E273:J273" si="94">SUM(E274:E275)</f>
        <v>17400</v>
      </c>
      <c r="F273" s="629">
        <f t="shared" si="94"/>
        <v>0</v>
      </c>
      <c r="G273" s="629">
        <f t="shared" si="94"/>
        <v>0</v>
      </c>
      <c r="H273" s="629">
        <f t="shared" si="94"/>
        <v>0</v>
      </c>
      <c r="I273" s="629">
        <f t="shared" si="94"/>
        <v>0</v>
      </c>
      <c r="J273" s="629">
        <f t="shared" si="94"/>
        <v>0</v>
      </c>
      <c r="K273" s="629"/>
      <c r="L273" s="9"/>
    </row>
    <row r="274" spans="1:12" ht="21" x14ac:dyDescent="0.6">
      <c r="A274" s="1224" t="str">
        <f>+[6]ระบบการควบคุมฯ!A1306</f>
        <v>1)</v>
      </c>
      <c r="B274" s="1225" t="str">
        <f>+[6]ระบบการควบคุมฯ!B1306</f>
        <v>โรงเรียนร่วมใจประสิทธิ์</v>
      </c>
      <c r="C274" s="1226" t="str">
        <f>+[6]ระบบการควบคุมฯ!C1306</f>
        <v>20004350002003114849</v>
      </c>
      <c r="D274" s="1123">
        <f>+[6]ระบบการควบคุมฯ!AA1306</f>
        <v>17400</v>
      </c>
      <c r="E274" s="1123">
        <f>+[6]ระบบการควบคุมฯ!Q1306+[6]ระบบการควบคุมฯ!R1306</f>
        <v>17400</v>
      </c>
      <c r="F274" s="1123">
        <f>+[6]ระบบการควบคุมฯ!S1306+[6]ระบบการควบคุมฯ!T1306</f>
        <v>0</v>
      </c>
      <c r="G274" s="1123">
        <f>+[6]ระบบการควบคุมฯ!X1306+[6]ระบบการควบคุมฯ!Y1306</f>
        <v>0</v>
      </c>
      <c r="H274" s="1123"/>
      <c r="I274" s="1123"/>
      <c r="J274" s="520">
        <f>+D274-E274-G274</f>
        <v>0</v>
      </c>
      <c r="K274" s="1123"/>
      <c r="L274" s="9"/>
    </row>
    <row r="275" spans="1:12" ht="21" x14ac:dyDescent="0.6">
      <c r="A275" s="1224">
        <f>+[6]ระบบการควบคุมฯ!A1307</f>
        <v>0</v>
      </c>
      <c r="B275" s="1225" t="str">
        <f>+[6]ระบบการควบคุมฯ!B1307</f>
        <v>ผูกพันครบ 28 มิย 67</v>
      </c>
      <c r="C275" s="1226">
        <f>+[6]ระบบการควบคุมฯ!C1307</f>
        <v>4100398188</v>
      </c>
      <c r="D275" s="1123">
        <f>+[6]ระบบการควบคุมฯ!AA1307</f>
        <v>0</v>
      </c>
      <c r="E275" s="1123">
        <f>+[6]ระบบการควบคุมฯ!Q1307+[6]ระบบการควบคุมฯ!R1307</f>
        <v>0</v>
      </c>
      <c r="F275" s="1123">
        <f>+[6]ระบบการควบคุมฯ!S1307+[6]ระบบการควบคุมฯ!T1307</f>
        <v>0</v>
      </c>
      <c r="G275" s="1123">
        <f>+[6]ระบบการควบคุมฯ!X1307+[6]ระบบการควบคุมฯ!Y1307</f>
        <v>0</v>
      </c>
      <c r="H275" s="1123"/>
      <c r="I275" s="1123"/>
      <c r="J275" s="520">
        <f>+D275-E275-G275</f>
        <v>0</v>
      </c>
      <c r="K275" s="1123"/>
      <c r="L275" s="9"/>
    </row>
    <row r="276" spans="1:12" ht="42" x14ac:dyDescent="0.25">
      <c r="A276" s="1223" t="str">
        <f>+[6]ระบบการควบคุมฯ!A1308</f>
        <v>2.6.4</v>
      </c>
      <c r="B276" s="634" t="str">
        <f>+[6]ระบบการควบคุมฯ!B1308</f>
        <v>ตู้เย็นขนาด9คิวบิกฟุต</v>
      </c>
      <c r="C276" s="635" t="str">
        <f>+[6]ระบบการควบคุมฯ!C1308</f>
        <v>ศธ 04002/ว2043  ลว 24  พค 67ครั้งที่ 55</v>
      </c>
      <c r="D276" s="629">
        <f>SUM(D277:D278)</f>
        <v>13000</v>
      </c>
      <c r="E276" s="629">
        <f t="shared" ref="E276:J276" si="95">SUM(E277:E278)</f>
        <v>13000</v>
      </c>
      <c r="F276" s="629">
        <f t="shared" si="95"/>
        <v>0</v>
      </c>
      <c r="G276" s="629">
        <f t="shared" si="95"/>
        <v>0</v>
      </c>
      <c r="H276" s="629">
        <f t="shared" si="95"/>
        <v>0</v>
      </c>
      <c r="I276" s="629">
        <f t="shared" si="95"/>
        <v>0</v>
      </c>
      <c r="J276" s="629">
        <f t="shared" si="95"/>
        <v>0</v>
      </c>
      <c r="K276" s="629"/>
      <c r="L276" s="9"/>
    </row>
    <row r="277" spans="1:12" ht="21" x14ac:dyDescent="0.6">
      <c r="A277" s="1224" t="str">
        <f>+[6]ระบบการควบคุมฯ!A1309</f>
        <v>1)</v>
      </c>
      <c r="B277" s="1225" t="str">
        <f>+[6]ระบบการควบคุมฯ!B1309</f>
        <v>โรงเรียนร่วมใจประสิทธิ์</v>
      </c>
      <c r="C277" s="1226" t="str">
        <f>+[6]ระบบการควบคุมฯ!C1309</f>
        <v>20004350002003114850</v>
      </c>
      <c r="D277" s="1123">
        <f>+[6]ระบบการควบคุมฯ!AA1309</f>
        <v>13000</v>
      </c>
      <c r="E277" s="1123">
        <f>+[6]ระบบการควบคุมฯ!Q1309+[6]ระบบการควบคุมฯ!R1309</f>
        <v>13000</v>
      </c>
      <c r="F277" s="1123">
        <f>+[6]ระบบการควบคุมฯ!S1309+[6]ระบบการควบคุมฯ!T1309</f>
        <v>0</v>
      </c>
      <c r="G277" s="1123">
        <f>+[6]ระบบการควบคุมฯ!X1309+[6]ระบบการควบคุมฯ!Y1309</f>
        <v>0</v>
      </c>
      <c r="H277" s="1123"/>
      <c r="I277" s="1123"/>
      <c r="J277" s="520">
        <f>+D277-E277-G277</f>
        <v>0</v>
      </c>
      <c r="K277" s="1123"/>
      <c r="L277" s="9"/>
    </row>
    <row r="278" spans="1:12" ht="21" x14ac:dyDescent="0.6">
      <c r="A278" s="1224">
        <f>+[6]ระบบการควบคุมฯ!A1310</f>
        <v>0</v>
      </c>
      <c r="B278" s="1225" t="str">
        <f>+[6]ระบบการควบคุมฯ!B1310</f>
        <v>ผูกพันครบ 28 มิย 67</v>
      </c>
      <c r="C278" s="1226">
        <f>+[6]ระบบการควบคุมฯ!C1310</f>
        <v>4100398188</v>
      </c>
      <c r="D278" s="1123">
        <f>+[6]ระบบการควบคุมฯ!AA1310</f>
        <v>0</v>
      </c>
      <c r="E278" s="1123">
        <f>+[6]ระบบการควบคุมฯ!Q1310+[6]ระบบการควบคุมฯ!R1310</f>
        <v>0</v>
      </c>
      <c r="F278" s="1123">
        <f>+[6]ระบบการควบคุมฯ!S1310+[6]ระบบการควบคุมฯ!T1310</f>
        <v>0</v>
      </c>
      <c r="G278" s="1123">
        <f>+[6]ระบบการควบคุมฯ!X1310+[6]ระบบการควบคุมฯ!Y1310</f>
        <v>0</v>
      </c>
      <c r="H278" s="1123"/>
      <c r="I278" s="1123"/>
      <c r="J278" s="520">
        <f>+D278-E278-G278</f>
        <v>0</v>
      </c>
      <c r="K278" s="1123"/>
      <c r="L278" s="9"/>
    </row>
    <row r="279" spans="1:12" ht="21" hidden="1" customHeight="1" x14ac:dyDescent="0.6">
      <c r="A279" s="1122"/>
      <c r="B279" s="1225"/>
      <c r="C279" s="1218"/>
      <c r="D279" s="1123"/>
      <c r="E279" s="1123"/>
      <c r="F279" s="1123"/>
      <c r="G279" s="1123"/>
      <c r="H279" s="1123"/>
      <c r="I279" s="1123"/>
      <c r="J279" s="1123"/>
      <c r="K279" s="1123"/>
      <c r="L279" s="9"/>
    </row>
    <row r="280" spans="1:12" ht="21" hidden="1" customHeight="1" x14ac:dyDescent="0.25">
      <c r="A280" s="636"/>
      <c r="B280" s="617"/>
      <c r="C280" s="576"/>
      <c r="D280" s="582"/>
      <c r="E280" s="582"/>
      <c r="F280" s="582"/>
      <c r="G280" s="582"/>
      <c r="H280" s="582">
        <f t="shared" ref="H280:J280" si="96">+H282</f>
        <v>0</v>
      </c>
      <c r="I280" s="582">
        <f t="shared" si="96"/>
        <v>0</v>
      </c>
      <c r="J280" s="582">
        <f t="shared" si="96"/>
        <v>0</v>
      </c>
      <c r="K280" s="582"/>
      <c r="L280" s="9"/>
    </row>
    <row r="281" spans="1:12" ht="21" hidden="1" customHeight="1" x14ac:dyDescent="0.6">
      <c r="A281" s="1229"/>
      <c r="B281" s="518"/>
      <c r="C281" s="1230"/>
      <c r="D281" s="637"/>
      <c r="E281" s="1123"/>
      <c r="F281" s="1123"/>
      <c r="G281" s="1123"/>
      <c r="H281" s="1123"/>
      <c r="I281" s="1123"/>
      <c r="J281" s="520">
        <f>+D281-E281-G281</f>
        <v>0</v>
      </c>
      <c r="K281" s="637"/>
      <c r="L281" s="9"/>
    </row>
    <row r="282" spans="1:12" ht="21" hidden="1" customHeight="1" x14ac:dyDescent="0.6">
      <c r="A282" s="1229"/>
      <c r="B282" s="518"/>
      <c r="C282" s="1230"/>
      <c r="D282" s="1231"/>
      <c r="E282" s="1231"/>
      <c r="F282" s="1231"/>
      <c r="G282" s="564"/>
      <c r="H282" s="1219"/>
      <c r="I282" s="1126"/>
      <c r="J282" s="520">
        <f>+D282-E282-G282</f>
        <v>0</v>
      </c>
      <c r="K282" s="1126"/>
      <c r="L282" s="9"/>
    </row>
    <row r="283" spans="1:12" ht="21" hidden="1" customHeight="1" x14ac:dyDescent="0.6">
      <c r="A283" s="1232"/>
      <c r="B283" s="518"/>
      <c r="C283" s="1230"/>
      <c r="D283" s="1231"/>
      <c r="E283" s="1231"/>
      <c r="F283" s="1231"/>
      <c r="G283" s="564"/>
      <c r="H283" s="1219"/>
      <c r="I283" s="1126"/>
      <c r="J283" s="520"/>
      <c r="K283" s="1126"/>
      <c r="L283" s="9"/>
    </row>
    <row r="284" spans="1:12" ht="21" x14ac:dyDescent="0.6">
      <c r="A284" s="1181"/>
      <c r="B284" s="1233" t="str">
        <f>+[6]ระบบการควบคุมฯ!B1311</f>
        <v>งบลงทุน  ค่าที่ดินและสิ่งก่อสร้าง 6711320</v>
      </c>
      <c r="C284" s="1183"/>
      <c r="D284" s="1184">
        <f t="shared" ref="D284:J284" si="97">+D285+D349</f>
        <v>684600</v>
      </c>
      <c r="E284" s="1184">
        <f t="shared" si="97"/>
        <v>540000</v>
      </c>
      <c r="F284" s="1184">
        <f t="shared" si="97"/>
        <v>0</v>
      </c>
      <c r="G284" s="1184">
        <f t="shared" si="97"/>
        <v>0</v>
      </c>
      <c r="H284" s="1184">
        <f t="shared" si="97"/>
        <v>0</v>
      </c>
      <c r="I284" s="1184">
        <f t="shared" si="97"/>
        <v>0</v>
      </c>
      <c r="J284" s="1184">
        <f t="shared" si="97"/>
        <v>144600</v>
      </c>
      <c r="K284" s="1184"/>
      <c r="L284" s="9"/>
    </row>
    <row r="285" spans="1:12" ht="42" x14ac:dyDescent="0.25">
      <c r="A285" s="1211" t="s">
        <v>197</v>
      </c>
      <c r="B285" s="617" t="str">
        <f>+[6]ระบบการควบคุมฯ!B1312</f>
        <v>ปรับปรุงซ่อมแซมอาคารเรียนอาคารประกอบและสิ่งก่อสร้างอื่น</v>
      </c>
      <c r="C285" s="576" t="str">
        <f>+[6]ระบบการควบคุมฯ!C1312</f>
        <v>ศธ 04002/ว2043  ลว 24  พค 67ครั้งที่ 55</v>
      </c>
      <c r="D285" s="582">
        <f>+D286</f>
        <v>684600</v>
      </c>
      <c r="E285" s="582">
        <f t="shared" ref="E285:J285" si="98">+E286</f>
        <v>540000</v>
      </c>
      <c r="F285" s="582">
        <f t="shared" si="98"/>
        <v>0</v>
      </c>
      <c r="G285" s="582">
        <f t="shared" si="98"/>
        <v>0</v>
      </c>
      <c r="H285" s="582">
        <f t="shared" si="98"/>
        <v>0</v>
      </c>
      <c r="I285" s="582">
        <f t="shared" si="98"/>
        <v>0</v>
      </c>
      <c r="J285" s="582">
        <f t="shared" si="98"/>
        <v>144600</v>
      </c>
      <c r="K285" s="582"/>
      <c r="L285" s="9"/>
    </row>
    <row r="286" spans="1:12" ht="21" x14ac:dyDescent="0.6">
      <c r="A286" s="1234" t="s">
        <v>222</v>
      </c>
      <c r="B286" s="518" t="str">
        <f>+[6]ระบบการควบคุมฯ!B1314</f>
        <v>โรงเรียนรวมราษฎร์สามัคคี</v>
      </c>
      <c r="C286" s="1230" t="str">
        <f>+[6]ระบบการควบคุมฯ!C1314</f>
        <v>2000435000200321A300</v>
      </c>
      <c r="D286" s="1123">
        <f>+[6]ระบบการควบคุมฯ!AA1314</f>
        <v>684600</v>
      </c>
      <c r="E286" s="1123">
        <f>+[6]ระบบการควบคุมฯ!Q1314+[6]ระบบการควบคุมฯ!R1314</f>
        <v>540000</v>
      </c>
      <c r="F286" s="1123">
        <f>+[6]ระบบการควบคุมฯ!S1314+[6]ระบบการควบคุมฯ!T1314</f>
        <v>0</v>
      </c>
      <c r="G286" s="1123">
        <f>+[6]ระบบการควบคุมฯ!X1314+[6]ระบบการควบคุมฯ!Y1314</f>
        <v>0</v>
      </c>
      <c r="H286" s="1123"/>
      <c r="I286" s="1123"/>
      <c r="J286" s="520">
        <f>+D286-E286-G286</f>
        <v>144600</v>
      </c>
      <c r="K286" s="1126"/>
      <c r="L286" s="9"/>
    </row>
    <row r="287" spans="1:12" ht="21" hidden="1" customHeight="1" x14ac:dyDescent="0.6">
      <c r="A287" s="1235">
        <f>+[6]ระบบการควบคุมฯ!A1315</f>
        <v>0</v>
      </c>
      <c r="B287" s="1235">
        <f>+[6]ระบบการควบคุมฯ!B1315</f>
        <v>0</v>
      </c>
      <c r="C287" s="1230"/>
      <c r="D287" s="1123">
        <f>+[6]ระบบการควบคุมฯ!AA1315</f>
        <v>0</v>
      </c>
      <c r="E287" s="1123">
        <f>+[6]ระบบการควบคุมฯ!Q1315+[6]ระบบการควบคุมฯ!R1315</f>
        <v>0</v>
      </c>
      <c r="F287" s="1123">
        <f>+[6]ระบบการควบคุมฯ!S1315+[6]ระบบการควบคุมฯ!T1315</f>
        <v>0</v>
      </c>
      <c r="G287" s="1123">
        <f>+[6]ระบบการควบคุมฯ!X1315+[6]ระบบการควบคุมฯ!Y1315</f>
        <v>0</v>
      </c>
      <c r="H287" s="1123"/>
      <c r="I287" s="1123"/>
      <c r="J287" s="520">
        <f>+D287-E287-G287</f>
        <v>0</v>
      </c>
      <c r="K287" s="1126"/>
      <c r="L287" s="9"/>
    </row>
    <row r="288" spans="1:12" ht="21" hidden="1" customHeight="1" x14ac:dyDescent="0.25">
      <c r="A288" s="1236" t="s">
        <v>198</v>
      </c>
      <c r="B288" s="1237" t="s">
        <v>199</v>
      </c>
      <c r="C288" s="1238"/>
      <c r="D288" s="1239">
        <f>+D289</f>
        <v>0</v>
      </c>
      <c r="E288" s="1239">
        <f t="shared" ref="E288:J290" si="99">+E289</f>
        <v>0</v>
      </c>
      <c r="F288" s="1239">
        <f t="shared" si="99"/>
        <v>0</v>
      </c>
      <c r="G288" s="1239">
        <f t="shared" si="99"/>
        <v>0</v>
      </c>
      <c r="H288" s="1239">
        <f t="shared" si="99"/>
        <v>0</v>
      </c>
      <c r="I288" s="1239">
        <f t="shared" si="99"/>
        <v>0</v>
      </c>
      <c r="J288" s="1239">
        <f t="shared" si="99"/>
        <v>0</v>
      </c>
      <c r="K288" s="1239">
        <f>SUM(K304:K307)</f>
        <v>0</v>
      </c>
      <c r="L288" s="9"/>
    </row>
    <row r="289" spans="1:12" ht="21" hidden="1" customHeight="1" x14ac:dyDescent="0.25">
      <c r="A289" s="1167">
        <f>+[6]ระบบการควบคุมฯ!A477</f>
        <v>2</v>
      </c>
      <c r="B289" s="638" t="str">
        <f>+[6]ระบบการควบคุมฯ!B477</f>
        <v xml:space="preserve">โครงการพัฒนาสื่อและเทคโนโลยีสารสนเทศเพื่อการศึกษา </v>
      </c>
      <c r="C289" s="576" t="str">
        <f>+[6]ระบบการควบคุมฯ!C477</f>
        <v>20004 420047002 000000</v>
      </c>
      <c r="D289" s="582">
        <f>+D290</f>
        <v>0</v>
      </c>
      <c r="E289" s="582">
        <f t="shared" si="99"/>
        <v>0</v>
      </c>
      <c r="F289" s="582">
        <f t="shared" si="99"/>
        <v>0</v>
      </c>
      <c r="G289" s="582">
        <f t="shared" si="99"/>
        <v>0</v>
      </c>
      <c r="H289" s="582">
        <f t="shared" si="99"/>
        <v>0</v>
      </c>
      <c r="I289" s="582">
        <f t="shared" si="99"/>
        <v>0</v>
      </c>
      <c r="J289" s="582">
        <f t="shared" si="99"/>
        <v>0</v>
      </c>
      <c r="K289" s="577"/>
      <c r="L289" s="9"/>
    </row>
    <row r="290" spans="1:12" ht="21" hidden="1" customHeight="1" x14ac:dyDescent="0.25">
      <c r="A290" s="1168">
        <f>+[6]ระบบการควบคุมฯ!A480</f>
        <v>2.1</v>
      </c>
      <c r="B290" s="639" t="str">
        <f>+[6]ระบบการควบคุมฯ!B480</f>
        <v xml:space="preserve">กิจกรรมการส่งเสริมการจัดการศึกษาทางไกล </v>
      </c>
      <c r="C290" s="579" t="str">
        <f>+[6]ระบบการควบคุมฯ!C480</f>
        <v xml:space="preserve">20004 67 86184 00000  </v>
      </c>
      <c r="D290" s="580">
        <f>+D291</f>
        <v>0</v>
      </c>
      <c r="E290" s="580">
        <f t="shared" si="99"/>
        <v>0</v>
      </c>
      <c r="F290" s="580">
        <f t="shared" si="99"/>
        <v>0</v>
      </c>
      <c r="G290" s="580">
        <f t="shared" si="99"/>
        <v>0</v>
      </c>
      <c r="H290" s="580">
        <f t="shared" si="99"/>
        <v>0</v>
      </c>
      <c r="I290" s="580">
        <f t="shared" si="99"/>
        <v>0</v>
      </c>
      <c r="J290" s="580">
        <f t="shared" si="99"/>
        <v>0</v>
      </c>
      <c r="K290" s="640"/>
      <c r="L290" s="9"/>
    </row>
    <row r="291" spans="1:12" ht="21" hidden="1" customHeight="1" x14ac:dyDescent="0.6">
      <c r="A291" s="1169"/>
      <c r="B291" s="1170" t="str">
        <f>+[6]ระบบการควบคุมฯ!B485</f>
        <v xml:space="preserve"> งบลงทุน ค่าครุภัณฑ์ 6711310</v>
      </c>
      <c r="C291" s="1068" t="str">
        <f>+[6]ระบบการควบคุมฯ!C485</f>
        <v>20004 42004770 3110000</v>
      </c>
      <c r="D291" s="1069">
        <f>+D294+D303</f>
        <v>0</v>
      </c>
      <c r="E291" s="1069">
        <f t="shared" ref="E291:J291" si="100">+E294+E303</f>
        <v>0</v>
      </c>
      <c r="F291" s="1069">
        <f t="shared" si="100"/>
        <v>0</v>
      </c>
      <c r="G291" s="1069">
        <f t="shared" si="100"/>
        <v>0</v>
      </c>
      <c r="H291" s="1069">
        <f t="shared" si="100"/>
        <v>0</v>
      </c>
      <c r="I291" s="1069">
        <f t="shared" si="100"/>
        <v>0</v>
      </c>
      <c r="J291" s="1069">
        <f t="shared" si="100"/>
        <v>0</v>
      </c>
      <c r="K291" s="1240"/>
      <c r="L291" s="9"/>
    </row>
    <row r="292" spans="1:12" ht="21" hidden="1" customHeight="1" x14ac:dyDescent="0.6">
      <c r="A292" s="1066"/>
      <c r="B292" s="1075" t="str">
        <f>+[6]ระบบการควบคุมฯ!B487</f>
        <v>ครุภัณฑ์การศึกษา 120611</v>
      </c>
      <c r="C292" s="1068"/>
      <c r="D292" s="1069"/>
      <c r="E292" s="1069"/>
      <c r="F292" s="1069"/>
      <c r="G292" s="1069"/>
      <c r="H292" s="1069"/>
      <c r="I292" s="1069"/>
      <c r="J292" s="1069"/>
      <c r="K292" s="1069">
        <f>+K294</f>
        <v>0</v>
      </c>
      <c r="L292" s="9"/>
    </row>
    <row r="293" spans="1:12" ht="21" hidden="1" customHeight="1" x14ac:dyDescent="0.6">
      <c r="A293" s="1122"/>
      <c r="B293" s="1225"/>
      <c r="C293" s="1218"/>
      <c r="D293" s="1123"/>
      <c r="E293" s="1123"/>
      <c r="F293" s="1123"/>
      <c r="G293" s="1123"/>
      <c r="H293" s="1123"/>
      <c r="I293" s="1123"/>
      <c r="J293" s="1123"/>
      <c r="K293" s="1123"/>
      <c r="L293" s="9"/>
    </row>
    <row r="294" spans="1:12" ht="42" hidden="1" customHeight="1" x14ac:dyDescent="0.25">
      <c r="A294" s="1241" t="str">
        <f>+[6]ระบบการควบคุมฯ!A488</f>
        <v>2.2.1</v>
      </c>
      <c r="B294" s="641" t="str">
        <f>+[6]ระบบการควบคุมฯ!B488</f>
        <v xml:space="preserve">ครุภัณฑ์ทดแทนห้องเรียน DLTV สำหรับโรงเรียน Stan Alone      </v>
      </c>
      <c r="C294" s="642" t="str">
        <f>+[6]ระบบการควบคุมฯ!C488</f>
        <v>ศธ 04002/ว2350 ลว. 10/ก.ค./2566 โอนครั้งที่ 663</v>
      </c>
      <c r="D294" s="643">
        <f>SUM(D295:D302)</f>
        <v>0</v>
      </c>
      <c r="E294" s="643">
        <f t="shared" ref="E294:K294" si="101">SUM(E295:E302)</f>
        <v>0</v>
      </c>
      <c r="F294" s="643">
        <f t="shared" si="101"/>
        <v>0</v>
      </c>
      <c r="G294" s="643">
        <f t="shared" si="101"/>
        <v>0</v>
      </c>
      <c r="H294" s="643">
        <f t="shared" si="101"/>
        <v>0</v>
      </c>
      <c r="I294" s="643">
        <f t="shared" si="101"/>
        <v>0</v>
      </c>
      <c r="J294" s="643">
        <f t="shared" si="101"/>
        <v>0</v>
      </c>
      <c r="K294" s="643">
        <f t="shared" si="101"/>
        <v>0</v>
      </c>
      <c r="L294" s="9"/>
    </row>
    <row r="295" spans="1:12" ht="21" hidden="1" customHeight="1" x14ac:dyDescent="0.25">
      <c r="A295" s="1121" t="str">
        <f>+[6]ระบบการควบคุมฯ!A489</f>
        <v>2.2.1.1</v>
      </c>
      <c r="B295" s="573" t="str">
        <f>+[6]ระบบการควบคุมฯ!B489</f>
        <v>แสนชื่นปานนุกูล</v>
      </c>
      <c r="C295" s="622" t="str">
        <f>+[6]ระบบการควบคุมฯ!C489</f>
        <v>20004420047003113338</v>
      </c>
      <c r="D295" s="520">
        <f>+[6]ระบบการควบคุมฯ!F489</f>
        <v>0</v>
      </c>
      <c r="E295" s="520">
        <f>+[6]ระบบการควบคุมฯ!G489+[6]ระบบการควบคุมฯ!H489</f>
        <v>0</v>
      </c>
      <c r="F295" s="520">
        <f>+[6]ระบบการควบคุมฯ!I489+[6]ระบบการควบคุมฯ!J489</f>
        <v>0</v>
      </c>
      <c r="G295" s="520">
        <f>+[6]ระบบการควบคุมฯ!K489+[6]ระบบการควบคุมฯ!L489</f>
        <v>0</v>
      </c>
      <c r="H295" s="520"/>
      <c r="I295" s="520"/>
      <c r="J295" s="520">
        <f>+D295-E295-F295-G295</f>
        <v>0</v>
      </c>
      <c r="K295" s="600"/>
      <c r="L295" s="9"/>
    </row>
    <row r="296" spans="1:12" ht="21" hidden="1" customHeight="1" x14ac:dyDescent="0.25">
      <c r="A296" s="1121" t="str">
        <f>+[6]ระบบการควบคุมฯ!A490</f>
        <v>2.2.1.2</v>
      </c>
      <c r="B296" s="573" t="str">
        <f>+[6]ระบบการควบคุมฯ!B490</f>
        <v>วัดจตุพิธวราวาส</v>
      </c>
      <c r="C296" s="622" t="str">
        <f>+[6]ระบบการควบคุมฯ!C490</f>
        <v>20004420047003113340</v>
      </c>
      <c r="D296" s="520">
        <f>+[6]ระบบการควบคุมฯ!F490</f>
        <v>0</v>
      </c>
      <c r="E296" s="520">
        <f>+[6]ระบบการควบคุมฯ!G490+[6]ระบบการควบคุมฯ!H490</f>
        <v>0</v>
      </c>
      <c r="F296" s="520">
        <f>+[6]ระบบการควบคุมฯ!I490+[6]ระบบการควบคุมฯ!J490</f>
        <v>0</v>
      </c>
      <c r="G296" s="520">
        <f>+[6]ระบบการควบคุมฯ!K490+[6]ระบบการควบคุมฯ!L490</f>
        <v>0</v>
      </c>
      <c r="H296" s="520"/>
      <c r="I296" s="520"/>
      <c r="J296" s="520">
        <f t="shared" ref="J296:J302" si="102">+D296-E296-F296-G296</f>
        <v>0</v>
      </c>
      <c r="K296" s="600"/>
      <c r="L296" s="9"/>
    </row>
    <row r="297" spans="1:12" ht="21" hidden="1" customHeight="1" x14ac:dyDescent="0.25">
      <c r="A297" s="1121" t="str">
        <f>+[6]ระบบการควบคุมฯ!A491</f>
        <v>2.2.1.3</v>
      </c>
      <c r="B297" s="573" t="str">
        <f>+[6]ระบบการควบคุมฯ!B491</f>
        <v>ศาลาลอย</v>
      </c>
      <c r="C297" s="622" t="str">
        <f>+[6]ระบบการควบคุมฯ!C491</f>
        <v>20004420047003113342</v>
      </c>
      <c r="D297" s="520">
        <f>+[6]ระบบการควบคุมฯ!F491</f>
        <v>0</v>
      </c>
      <c r="E297" s="520">
        <f>+[6]ระบบการควบคุมฯ!G491+[6]ระบบการควบคุมฯ!H491</f>
        <v>0</v>
      </c>
      <c r="F297" s="520">
        <f>+[6]ระบบการควบคุมฯ!I491+[6]ระบบการควบคุมฯ!J491</f>
        <v>0</v>
      </c>
      <c r="G297" s="520">
        <f>+[6]ระบบการควบคุมฯ!K491+[6]ระบบการควบคุมฯ!L491</f>
        <v>0</v>
      </c>
      <c r="H297" s="520"/>
      <c r="I297" s="520"/>
      <c r="J297" s="520">
        <f t="shared" si="102"/>
        <v>0</v>
      </c>
      <c r="K297" s="600"/>
      <c r="L297" s="9"/>
    </row>
    <row r="298" spans="1:12" ht="21" hidden="1" customHeight="1" x14ac:dyDescent="0.25">
      <c r="A298" s="1121" t="str">
        <f>+[6]ระบบการควบคุมฯ!A492</f>
        <v>2.2.1.4</v>
      </c>
      <c r="B298" s="573" t="str">
        <f>+[6]ระบบการควบคุมฯ!B492</f>
        <v>วัดแสงมณี</v>
      </c>
      <c r="C298" s="622" t="str">
        <f>+[6]ระบบการควบคุมฯ!C492</f>
        <v>20004420047003113344</v>
      </c>
      <c r="D298" s="520">
        <f>+[6]ระบบการควบคุมฯ!F492</f>
        <v>0</v>
      </c>
      <c r="E298" s="520">
        <f>+[6]ระบบการควบคุมฯ!G492+[6]ระบบการควบคุมฯ!H492</f>
        <v>0</v>
      </c>
      <c r="F298" s="520">
        <f>+[6]ระบบการควบคุมฯ!I492+[6]ระบบการควบคุมฯ!J492</f>
        <v>0</v>
      </c>
      <c r="G298" s="520">
        <f>+[6]ระบบการควบคุมฯ!K492+[6]ระบบการควบคุมฯ!L492</f>
        <v>0</v>
      </c>
      <c r="H298" s="520"/>
      <c r="I298" s="520"/>
      <c r="J298" s="520">
        <f t="shared" si="102"/>
        <v>0</v>
      </c>
      <c r="K298" s="600"/>
      <c r="L298" s="9"/>
    </row>
    <row r="299" spans="1:12" ht="21" hidden="1" customHeight="1" x14ac:dyDescent="0.25">
      <c r="A299" s="1121" t="str">
        <f>+[6]ระบบการควบคุมฯ!A493</f>
        <v>2.2.1.5</v>
      </c>
      <c r="B299" s="573" t="str">
        <f>+[6]ระบบการควบคุมฯ!B493</f>
        <v>วัดอดิศร</v>
      </c>
      <c r="C299" s="622" t="str">
        <f>+[6]ระบบการควบคุมฯ!C493</f>
        <v>20004420047003113346</v>
      </c>
      <c r="D299" s="520">
        <f>+[6]ระบบการควบคุมฯ!F493</f>
        <v>0</v>
      </c>
      <c r="E299" s="520">
        <f>+[6]ระบบการควบคุมฯ!G493+[6]ระบบการควบคุมฯ!H493</f>
        <v>0</v>
      </c>
      <c r="F299" s="520">
        <f>+[6]ระบบการควบคุมฯ!I493+[6]ระบบการควบคุมฯ!J493</f>
        <v>0</v>
      </c>
      <c r="G299" s="520">
        <f>+[6]ระบบการควบคุมฯ!K493+[6]ระบบการควบคุมฯ!L493</f>
        <v>0</v>
      </c>
      <c r="H299" s="520"/>
      <c r="I299" s="520"/>
      <c r="J299" s="520">
        <f t="shared" si="102"/>
        <v>0</v>
      </c>
      <c r="K299" s="600"/>
      <c r="L299" s="9"/>
    </row>
    <row r="300" spans="1:12" ht="21" hidden="1" customHeight="1" x14ac:dyDescent="0.25">
      <c r="A300" s="1121" t="str">
        <f>+[6]ระบบการควบคุมฯ!A494</f>
        <v>2.2.1.6</v>
      </c>
      <c r="B300" s="573" t="str">
        <f>+[6]ระบบการควบคุมฯ!B494</f>
        <v>วัดนพรัตนาราม</v>
      </c>
      <c r="C300" s="622" t="str">
        <f>+[6]ระบบการควบคุมฯ!C494</f>
        <v>20004420047003113349</v>
      </c>
      <c r="D300" s="520">
        <f>+[6]ระบบการควบคุมฯ!F494</f>
        <v>0</v>
      </c>
      <c r="E300" s="520">
        <f>+[6]ระบบการควบคุมฯ!G494+[6]ระบบการควบคุมฯ!H494</f>
        <v>0</v>
      </c>
      <c r="F300" s="520">
        <f>+[6]ระบบการควบคุมฯ!I494+[6]ระบบการควบคุมฯ!J494</f>
        <v>0</v>
      </c>
      <c r="G300" s="520">
        <f>+[6]ระบบการควบคุมฯ!K494+[6]ระบบการควบคุมฯ!L494</f>
        <v>0</v>
      </c>
      <c r="H300" s="520"/>
      <c r="I300" s="520"/>
      <c r="J300" s="520">
        <f t="shared" si="102"/>
        <v>0</v>
      </c>
      <c r="K300" s="600"/>
      <c r="L300" s="9"/>
    </row>
    <row r="301" spans="1:12" ht="21" hidden="1" customHeight="1" x14ac:dyDescent="0.25">
      <c r="A301" s="1121" t="str">
        <f>+[6]ระบบการควบคุมฯ!A495</f>
        <v>2.2.1.7</v>
      </c>
      <c r="B301" s="573" t="str">
        <f>+[6]ระบบการควบคุมฯ!B495</f>
        <v>วัดธรรมราษฎร์เจริญผล</v>
      </c>
      <c r="C301" s="622" t="str">
        <f>+[6]ระบบการควบคุมฯ!C495</f>
        <v>20004420047003113350</v>
      </c>
      <c r="D301" s="520">
        <f>+[6]ระบบการควบคุมฯ!F495</f>
        <v>0</v>
      </c>
      <c r="E301" s="520">
        <f>+[6]ระบบการควบคุมฯ!G495+[6]ระบบการควบคุมฯ!H495</f>
        <v>0</v>
      </c>
      <c r="F301" s="520">
        <f>+[6]ระบบการควบคุมฯ!I495+[6]ระบบการควบคุมฯ!J495</f>
        <v>0</v>
      </c>
      <c r="G301" s="520">
        <f>+[6]ระบบการควบคุมฯ!K495+[6]ระบบการควบคุมฯ!L495</f>
        <v>0</v>
      </c>
      <c r="H301" s="520"/>
      <c r="I301" s="520"/>
      <c r="J301" s="520">
        <f t="shared" si="102"/>
        <v>0</v>
      </c>
      <c r="K301" s="600"/>
      <c r="L301" s="9"/>
    </row>
    <row r="302" spans="1:12" ht="21" hidden="1" customHeight="1" x14ac:dyDescent="0.25">
      <c r="A302" s="1121" t="str">
        <f>+[6]ระบบการควบคุมฯ!A496</f>
        <v>2.2.1.8</v>
      </c>
      <c r="B302" s="573" t="str">
        <f>+[6]ระบบการควบคุมฯ!B496</f>
        <v>นิกรราษฎร์บูรณะ(เหราบัตย์อุทิศ)</v>
      </c>
      <c r="C302" s="622" t="str">
        <f>+[6]ระบบการควบคุมฯ!C496</f>
        <v>20004420047003113353</v>
      </c>
      <c r="D302" s="520">
        <f>+[6]ระบบการควบคุมฯ!F496</f>
        <v>0</v>
      </c>
      <c r="E302" s="520">
        <f>+[6]ระบบการควบคุมฯ!G496+[6]ระบบการควบคุมฯ!H496</f>
        <v>0</v>
      </c>
      <c r="F302" s="520">
        <f>+[6]ระบบการควบคุมฯ!I496+[6]ระบบการควบคุมฯ!J496</f>
        <v>0</v>
      </c>
      <c r="G302" s="520">
        <f>+[6]ระบบการควบคุมฯ!K496+[6]ระบบการควบคุมฯ!L496</f>
        <v>0</v>
      </c>
      <c r="H302" s="520"/>
      <c r="I302" s="520"/>
      <c r="J302" s="520">
        <f t="shared" si="102"/>
        <v>0</v>
      </c>
      <c r="K302" s="600"/>
      <c r="L302" s="9"/>
    </row>
    <row r="303" spans="1:12" ht="42" hidden="1" customHeight="1" x14ac:dyDescent="0.25">
      <c r="A303" s="1215" t="str">
        <f>+[6]ระบบการควบคุมฯ!A497</f>
        <v>2.2.2</v>
      </c>
      <c r="B303" s="597" t="str">
        <f>+[6]ระบบการควบคุมฯ!B497</f>
        <v xml:space="preserve">ครุภัณฑ์ทดแทนห้องเรียน DLTV สำหรับโรงเรียน Stan Alone      </v>
      </c>
      <c r="C303" s="485" t="str">
        <f>+[6]ระบบการควบคุมฯ!C497</f>
        <v>ศธ 04002/ว3517 ลว. 22/สค./2566 โอนครั้งที่ 794</v>
      </c>
      <c r="D303" s="483">
        <f>+[6]ระบบการควบคุมฯ!F497</f>
        <v>0</v>
      </c>
      <c r="E303" s="483">
        <f>+[6]ระบบการควบคุมฯ!G497+[6]ระบบการควบคุมฯ!H497</f>
        <v>0</v>
      </c>
      <c r="F303" s="483">
        <f>+[6]ระบบการควบคุมฯ!I497+[6]ระบบการควบคุมฯ!J497</f>
        <v>0</v>
      </c>
      <c r="G303" s="483">
        <f>+[6]ระบบการควบคุมฯ!K497+[6]ระบบการควบคุมฯ!L497</f>
        <v>0</v>
      </c>
      <c r="H303" s="483"/>
      <c r="I303" s="483"/>
      <c r="J303" s="483">
        <f>+D303-E303-F303-G303</f>
        <v>0</v>
      </c>
      <c r="K303" s="598"/>
      <c r="L303" s="9"/>
    </row>
    <row r="304" spans="1:12" ht="42" hidden="1" customHeight="1" x14ac:dyDescent="0.6">
      <c r="A304" s="1121" t="str">
        <f>+[6]ระบบการควบคุมฯ!A498</f>
        <v>2.2.1.9</v>
      </c>
      <c r="B304" s="573" t="str">
        <f>+[6]ระบบการควบคุมฯ!B498</f>
        <v>คลอง 11 ศาลาครุ</v>
      </c>
      <c r="C304" s="622" t="str">
        <f>+[6]ระบบการควบคุมฯ!C498</f>
        <v>200044200470031113337</v>
      </c>
      <c r="D304" s="520">
        <f>+[6]ระบบการควบคุมฯ!F498</f>
        <v>0</v>
      </c>
      <c r="E304" s="520">
        <f>+[6]ระบบการควบคุมฯ!G498+[6]ระบบการควบคุมฯ!H498</f>
        <v>0</v>
      </c>
      <c r="F304" s="520">
        <f>+[6]ระบบการควบคุมฯ!I498+[6]ระบบการควบคุมฯ!J498</f>
        <v>0</v>
      </c>
      <c r="G304" s="520">
        <f>+[6]ระบบการควบคุมฯ!K498+[6]ระบบการควบคุมฯ!L498</f>
        <v>0</v>
      </c>
      <c r="H304" s="520"/>
      <c r="I304" s="520"/>
      <c r="J304" s="520">
        <f>+D304-E304-F304-G304</f>
        <v>0</v>
      </c>
      <c r="K304" s="1126"/>
      <c r="L304" s="9"/>
    </row>
    <row r="305" spans="1:12" ht="42" hidden="1" customHeight="1" x14ac:dyDescent="0.6">
      <c r="A305" s="1121" t="str">
        <f>+[6]ระบบการควบคุมฯ!A499</f>
        <v>2.2.1.10</v>
      </c>
      <c r="B305" s="573" t="str">
        <f>+[6]ระบบการควบคุมฯ!B499</f>
        <v>แสนจำหน่ายวิทยา</v>
      </c>
      <c r="C305" s="622" t="str">
        <f>+[6]ระบบการควบคุมฯ!C499</f>
        <v>200044200470031113339</v>
      </c>
      <c r="D305" s="520">
        <f>+[6]ระบบการควบคุมฯ!F499</f>
        <v>0</v>
      </c>
      <c r="E305" s="520">
        <f>+[6]ระบบการควบคุมฯ!G499+[6]ระบบการควบคุมฯ!H499</f>
        <v>0</v>
      </c>
      <c r="F305" s="520">
        <f>+[6]ระบบการควบคุมฯ!I499+[6]ระบบการควบคุมฯ!J499</f>
        <v>0</v>
      </c>
      <c r="G305" s="520">
        <f>+[6]ระบบการควบคุมฯ!K499+[6]ระบบการควบคุมฯ!L499</f>
        <v>0</v>
      </c>
      <c r="H305" s="520"/>
      <c r="I305" s="520"/>
      <c r="J305" s="520">
        <f>+D305-E305-F305-G305</f>
        <v>0</v>
      </c>
      <c r="K305" s="1126"/>
      <c r="L305" s="9"/>
    </row>
    <row r="306" spans="1:12" ht="21" x14ac:dyDescent="0.6">
      <c r="A306" s="1234"/>
      <c r="B306" s="644" t="s">
        <v>200</v>
      </c>
      <c r="C306" s="1242">
        <f>+[6]ระบบการควบคุมฯ!C1423</f>
        <v>32</v>
      </c>
      <c r="D306" s="1243">
        <f t="shared" ref="D306:J306" si="103">+D7+D102+D117+D291</f>
        <v>3110000</v>
      </c>
      <c r="E306" s="1243">
        <f t="shared" si="103"/>
        <v>1265080</v>
      </c>
      <c r="F306" s="1243">
        <f t="shared" si="103"/>
        <v>0</v>
      </c>
      <c r="G306" s="1243">
        <f t="shared" si="103"/>
        <v>1811400</v>
      </c>
      <c r="H306" s="1243">
        <f t="shared" si="103"/>
        <v>0</v>
      </c>
      <c r="I306" s="1243">
        <f t="shared" si="103"/>
        <v>0</v>
      </c>
      <c r="J306" s="1243">
        <f t="shared" si="103"/>
        <v>33520</v>
      </c>
      <c r="K306" s="1244"/>
      <c r="L306" s="9"/>
    </row>
    <row r="307" spans="1:12" ht="21" x14ac:dyDescent="0.6">
      <c r="A307" s="1234"/>
      <c r="B307" s="644" t="s">
        <v>201</v>
      </c>
      <c r="C307" s="1242">
        <f>+[6]ระบบการควบคุมฯ!C1424</f>
        <v>30</v>
      </c>
      <c r="D307" s="1243">
        <f t="shared" ref="D307:J307" si="104">+D118+D8</f>
        <v>21791000</v>
      </c>
      <c r="E307" s="1243">
        <f t="shared" si="104"/>
        <v>7887699.4000000004</v>
      </c>
      <c r="F307" s="1243">
        <f t="shared" si="104"/>
        <v>0</v>
      </c>
      <c r="G307" s="1243">
        <f t="shared" si="104"/>
        <v>6483394.1599999992</v>
      </c>
      <c r="H307" s="1243">
        <f t="shared" si="104"/>
        <v>0</v>
      </c>
      <c r="I307" s="1243">
        <f t="shared" si="104"/>
        <v>0</v>
      </c>
      <c r="J307" s="1243">
        <f t="shared" si="104"/>
        <v>7419906.4399999995</v>
      </c>
      <c r="K307" s="1244"/>
      <c r="L307" s="9"/>
    </row>
    <row r="308" spans="1:12" ht="21" x14ac:dyDescent="0.6">
      <c r="A308" s="1245"/>
      <c r="B308" s="1246" t="s">
        <v>18</v>
      </c>
      <c r="C308" s="1247">
        <f>SUM(C306:C307)</f>
        <v>62</v>
      </c>
      <c r="D308" s="1248">
        <f t="shared" ref="D308:J308" si="105">SUM(D306:D307)</f>
        <v>24901000</v>
      </c>
      <c r="E308" s="1248">
        <f t="shared" si="105"/>
        <v>9152779.4000000004</v>
      </c>
      <c r="F308" s="1248">
        <f t="shared" si="105"/>
        <v>0</v>
      </c>
      <c r="G308" s="1248">
        <f t="shared" si="105"/>
        <v>8294794.1599999992</v>
      </c>
      <c r="H308" s="1248">
        <f t="shared" si="105"/>
        <v>0</v>
      </c>
      <c r="I308" s="1248">
        <f t="shared" si="105"/>
        <v>0</v>
      </c>
      <c r="J308" s="1248">
        <f t="shared" si="105"/>
        <v>7453426.4399999995</v>
      </c>
      <c r="K308" s="1249"/>
      <c r="L308" s="9"/>
    </row>
    <row r="309" spans="1:12" ht="21" x14ac:dyDescent="0.6">
      <c r="A309" s="1250"/>
      <c r="B309" s="1251" t="s">
        <v>19</v>
      </c>
      <c r="C309" s="1252"/>
      <c r="D309" s="1253">
        <f>+E309+F309+G309+J309</f>
        <v>100</v>
      </c>
      <c r="E309" s="1254">
        <f>+E308*100/D308</f>
        <v>36.756674029155455</v>
      </c>
      <c r="F309" s="1254">
        <f>+F308*100/D308</f>
        <v>0</v>
      </c>
      <c r="G309" s="1255">
        <f>+G308*100/D308</f>
        <v>33.311088550660614</v>
      </c>
      <c r="H309" s="1255">
        <f>+H308*100/E308</f>
        <v>0</v>
      </c>
      <c r="I309" s="1255" t="e">
        <f>+I308*100/F308</f>
        <v>#DIV/0!</v>
      </c>
      <c r="J309" s="1254">
        <f>+J308*100/D308</f>
        <v>29.932237420183927</v>
      </c>
      <c r="K309" s="1256"/>
      <c r="L309" s="9"/>
    </row>
    <row r="310" spans="1:12" ht="21" x14ac:dyDescent="0.6">
      <c r="A310" s="1257"/>
      <c r="B310" s="1258"/>
      <c r="C310" s="1259"/>
      <c r="D310" s="1260"/>
      <c r="E310" s="1260"/>
      <c r="F310" s="1260"/>
      <c r="G310" s="1261"/>
      <c r="H310" s="1261"/>
      <c r="I310" s="1262"/>
      <c r="J310" s="1263"/>
      <c r="K310" s="1263"/>
      <c r="L310" s="9"/>
    </row>
    <row r="311" spans="1:12" ht="21" x14ac:dyDescent="0.6">
      <c r="A311" s="1257"/>
      <c r="B311" s="1258"/>
      <c r="C311" s="1259"/>
      <c r="D311" s="1264" t="s">
        <v>223</v>
      </c>
      <c r="E311" s="1264"/>
      <c r="F311" s="1264"/>
      <c r="G311" s="1264"/>
      <c r="H311" s="1264"/>
      <c r="I311" s="1262"/>
      <c r="J311" s="1265"/>
      <c r="K311" s="1258"/>
      <c r="L311" s="9"/>
    </row>
    <row r="312" spans="1:12" ht="21" x14ac:dyDescent="0.6">
      <c r="A312" s="1257"/>
      <c r="B312" s="1258"/>
      <c r="C312" s="1259"/>
      <c r="D312" s="1266"/>
      <c r="E312" s="1266"/>
      <c r="F312" s="1266"/>
      <c r="G312" s="1266"/>
      <c r="H312" s="1266"/>
      <c r="I312" s="1262"/>
      <c r="J312" s="1258"/>
      <c r="K312" s="1258"/>
      <c r="L312" s="9"/>
    </row>
    <row r="313" spans="1:12" ht="21" x14ac:dyDescent="0.6">
      <c r="A313" s="1267" t="s">
        <v>224</v>
      </c>
      <c r="B313" s="1268"/>
      <c r="C313" s="1259"/>
      <c r="D313" s="1269"/>
      <c r="E313" s="1270"/>
      <c r="F313" s="1271" t="s">
        <v>225</v>
      </c>
      <c r="G313" s="1269"/>
      <c r="H313" s="1261"/>
      <c r="I313" s="1272"/>
      <c r="J313" s="1268"/>
      <c r="K313" s="1273"/>
      <c r="L313" s="672"/>
    </row>
    <row r="314" spans="1:12" ht="21" x14ac:dyDescent="0.6">
      <c r="A314" s="1267" t="s">
        <v>21</v>
      </c>
      <c r="B314" s="1268"/>
      <c r="C314" s="1259"/>
      <c r="D314" s="1274" t="s">
        <v>20</v>
      </c>
      <c r="E314" s="1274"/>
      <c r="F314" s="1275"/>
      <c r="G314" s="1269"/>
      <c r="H314" s="1261"/>
      <c r="I314" s="1272"/>
      <c r="J314" s="1268"/>
      <c r="K314" s="1273"/>
    </row>
    <row r="315" spans="1:12" ht="21" x14ac:dyDescent="0.6">
      <c r="A315" s="1267" t="s">
        <v>55</v>
      </c>
      <c r="B315" s="1268"/>
      <c r="C315" s="1276"/>
      <c r="D315" s="1277" t="s">
        <v>74</v>
      </c>
      <c r="E315" s="1277"/>
      <c r="F315" s="1277"/>
      <c r="G315" s="1277"/>
      <c r="H315" s="1278"/>
      <c r="I315" s="1279"/>
      <c r="J315" s="452"/>
      <c r="K315" s="1273"/>
    </row>
    <row r="316" spans="1:12" ht="21" x14ac:dyDescent="0.6">
      <c r="A316" s="1257"/>
      <c r="B316" s="48"/>
      <c r="C316" s="1259"/>
      <c r="D316" s="1260"/>
      <c r="E316" s="1260"/>
      <c r="F316" s="1260"/>
      <c r="G316" s="1261"/>
      <c r="H316" s="1261"/>
      <c r="I316" s="1262"/>
      <c r="J316" s="1265"/>
      <c r="K316" s="1258"/>
    </row>
    <row r="317" spans="1:12" ht="21" x14ac:dyDescent="0.6">
      <c r="A317" s="1257"/>
      <c r="B317" s="1258"/>
      <c r="C317" s="1259"/>
      <c r="D317" s="1264" t="s">
        <v>223</v>
      </c>
      <c r="E317" s="1264"/>
      <c r="F317" s="1264"/>
      <c r="G317" s="1264"/>
      <c r="H317" s="1264"/>
      <c r="I317" s="1262"/>
      <c r="J317" s="1265"/>
      <c r="K317" s="1258"/>
    </row>
    <row r="318" spans="1:12" ht="21" x14ac:dyDescent="0.6">
      <c r="A318" s="1257"/>
      <c r="B318" s="1258"/>
      <c r="C318" s="1259"/>
      <c r="D318" s="1266"/>
      <c r="E318" s="1266"/>
      <c r="F318" s="1266"/>
      <c r="G318" s="1266"/>
      <c r="H318" s="1266"/>
      <c r="I318" s="1262"/>
      <c r="J318" s="1258"/>
      <c r="K318" s="1258"/>
    </row>
    <row r="319" spans="1:12" ht="21" x14ac:dyDescent="0.6">
      <c r="A319" s="1267" t="s">
        <v>226</v>
      </c>
      <c r="B319" s="1268"/>
      <c r="C319" s="1259"/>
      <c r="D319" s="1269"/>
      <c r="E319" s="1270"/>
      <c r="F319" s="1271" t="s">
        <v>225</v>
      </c>
      <c r="G319" s="1269"/>
      <c r="H319" s="1261"/>
      <c r="I319" s="1272"/>
      <c r="J319" s="1268"/>
      <c r="K319" s="1273"/>
    </row>
    <row r="320" spans="1:12" ht="21" x14ac:dyDescent="0.6">
      <c r="A320" s="1267" t="s">
        <v>21</v>
      </c>
      <c r="B320" s="1268"/>
      <c r="C320" s="1259"/>
      <c r="D320" s="1274" t="s">
        <v>20</v>
      </c>
      <c r="E320" s="1274"/>
      <c r="F320" s="1275" t="str">
        <f>+'[6]มาตการ รวมงบบุคลากร'!H32</f>
        <v xml:space="preserve">      ประธานคณะกรรมการติดตามเร่งรัดการใช้จ่ายเงินฯ</v>
      </c>
      <c r="G320" s="1269"/>
      <c r="H320" s="1261"/>
      <c r="I320" s="1272"/>
      <c r="J320" s="1268"/>
      <c r="K320" s="1273"/>
    </row>
    <row r="321" spans="1:11" ht="21" x14ac:dyDescent="0.6">
      <c r="A321" s="1267" t="s">
        <v>55</v>
      </c>
      <c r="B321" s="1268"/>
      <c r="C321" s="1276"/>
      <c r="D321" s="1277" t="s">
        <v>74</v>
      </c>
      <c r="E321" s="1277"/>
      <c r="F321" s="1277"/>
      <c r="G321" s="1277"/>
      <c r="H321" s="1278"/>
      <c r="I321" s="1279"/>
      <c r="J321" s="452"/>
      <c r="K321" s="1273"/>
    </row>
    <row r="322" spans="1:11" ht="21" x14ac:dyDescent="0.6">
      <c r="A322" s="1280"/>
      <c r="B322" s="1268"/>
      <c r="C322" s="1276"/>
      <c r="D322" s="1281" t="s">
        <v>44</v>
      </c>
      <c r="E322" s="1281"/>
      <c r="F322" s="1281"/>
      <c r="G322" s="1281"/>
      <c r="H322" s="1278"/>
      <c r="I322" s="1279"/>
      <c r="J322" s="452"/>
      <c r="K322" s="1273"/>
    </row>
    <row r="323" spans="1:11" ht="21" x14ac:dyDescent="0.6">
      <c r="A323" s="1282"/>
      <c r="B323" s="1283"/>
      <c r="C323" s="1284"/>
      <c r="D323" s="1285"/>
      <c r="E323" s="1285"/>
      <c r="F323" s="1285"/>
      <c r="G323" s="1286"/>
      <c r="H323" s="1286"/>
      <c r="I323" s="1287"/>
      <c r="J323" s="1042"/>
      <c r="K323" s="1283"/>
    </row>
  </sheetData>
  <sheetProtection algorithmName="SHA-512" hashValue="evzAX8AE/SxRds5DbIGgVzgDRAhFF5fxzIiP9I9f792jG2+zirjtLks6ylQIcFrPZ931wV2asoI5dItZElUAOQ==" saltValue="NJ4231e2hhgCNocrkGCIxw==" spinCount="100000" sheet="1" objects="1" scenarios="1" formatCells="0" formatColumns="0" formatRows="0" insertColumns="0" insertRows="0" insertHyperlinks="0" deleteColumns="0" deleteRows="0"/>
  <mergeCells count="18">
    <mergeCell ref="D321:G321"/>
    <mergeCell ref="D322:G322"/>
    <mergeCell ref="J4:J5"/>
    <mergeCell ref="K4:K5"/>
    <mergeCell ref="D311:H311"/>
    <mergeCell ref="D315:G315"/>
    <mergeCell ref="D317:H317"/>
    <mergeCell ref="A1:I1"/>
    <mergeCell ref="A2:I2"/>
    <mergeCell ref="B3:F3"/>
    <mergeCell ref="A4:A5"/>
    <mergeCell ref="B4:B5"/>
    <mergeCell ref="C4:C5"/>
    <mergeCell ref="D4:D5"/>
    <mergeCell ref="E4:E5"/>
    <mergeCell ref="F4:F5"/>
    <mergeCell ref="G4:G5"/>
    <mergeCell ref="I4:I5"/>
  </mergeCells>
  <pageMargins left="0.11811023622047245" right="0.11811023622047245" top="0.74803149606299213" bottom="0.74803149606299213" header="0.31496062992125984" footer="0.31496062992125984"/>
  <pageSetup paperSize="9" orientation="landscape" horizontalDpi="1200" verticalDpi="12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704C0C-3DEB-406F-9B9B-189861EA16B8}">
  <dimension ref="A1:V671"/>
  <sheetViews>
    <sheetView workbookViewId="0">
      <selection sqref="A1:K132"/>
    </sheetView>
  </sheetViews>
  <sheetFormatPr defaultColWidth="7.19921875" defaultRowHeight="19.8" x14ac:dyDescent="0.55000000000000004"/>
  <cols>
    <col min="1" max="1" width="5" style="41" customWidth="1"/>
    <col min="2" max="2" width="37.09765625" style="13" customWidth="1"/>
    <col min="3" max="3" width="13.69921875" style="13" customWidth="1"/>
    <col min="4" max="4" width="10" style="16" customWidth="1"/>
    <col min="5" max="5" width="10.59765625" style="16" customWidth="1"/>
    <col min="6" max="6" width="11.69921875" style="42" customWidth="1"/>
    <col min="7" max="7" width="8.3984375" style="16" customWidth="1"/>
    <col min="8" max="8" width="6.09765625" style="16" customWidth="1"/>
    <col min="9" max="9" width="10.69921875" style="16" customWidth="1"/>
    <col min="10" max="10" width="11.59765625" style="16" customWidth="1"/>
    <col min="11" max="11" width="10.59765625" style="11" customWidth="1"/>
    <col min="12" max="12" width="16.09765625" style="14" customWidth="1"/>
    <col min="13" max="13" width="10.5" style="14" customWidth="1"/>
    <col min="14" max="14" width="10.5" style="11" bestFit="1" customWidth="1"/>
    <col min="15" max="15" width="8.69921875" style="14" bestFit="1" customWidth="1"/>
    <col min="16" max="16" width="9.8984375" style="13" bestFit="1" customWidth="1"/>
    <col min="17" max="17" width="9.8984375" style="14" bestFit="1" customWidth="1"/>
    <col min="18" max="18" width="13.3984375" style="15" customWidth="1"/>
    <col min="19" max="19" width="8.8984375" style="15" bestFit="1" customWidth="1"/>
    <col min="20" max="22" width="12" style="15" customWidth="1"/>
    <col min="23" max="16384" width="7.19921875" style="14"/>
  </cols>
  <sheetData>
    <row r="1" spans="1:22" x14ac:dyDescent="0.55000000000000004">
      <c r="A1" s="959" t="s">
        <v>107</v>
      </c>
      <c r="B1" s="959"/>
      <c r="C1" s="959"/>
      <c r="D1" s="959"/>
      <c r="E1" s="959"/>
      <c r="F1" s="959"/>
      <c r="G1" s="959"/>
      <c r="H1" s="959"/>
      <c r="I1" s="959"/>
      <c r="J1" s="959"/>
      <c r="K1" s="65"/>
      <c r="L1" s="10"/>
      <c r="M1" s="10"/>
      <c r="O1" s="12"/>
    </row>
    <row r="2" spans="1:22" ht="21.75" customHeight="1" x14ac:dyDescent="0.55000000000000004">
      <c r="A2" s="959" t="s">
        <v>210</v>
      </c>
      <c r="B2" s="959"/>
      <c r="C2" s="959"/>
      <c r="D2" s="959"/>
      <c r="E2" s="959"/>
      <c r="F2" s="959"/>
      <c r="G2" s="959"/>
      <c r="H2" s="959"/>
      <c r="I2" s="959"/>
      <c r="J2" s="959"/>
      <c r="K2" s="959"/>
      <c r="L2" s="10"/>
      <c r="M2" s="10"/>
      <c r="O2" s="12"/>
    </row>
    <row r="3" spans="1:22" x14ac:dyDescent="0.55000000000000004">
      <c r="A3" s="959" t="s">
        <v>0</v>
      </c>
      <c r="B3" s="959"/>
      <c r="C3" s="959"/>
      <c r="D3" s="959"/>
      <c r="E3" s="959"/>
      <c r="F3" s="959"/>
      <c r="G3" s="959"/>
      <c r="H3" s="959"/>
      <c r="I3" s="959"/>
      <c r="J3" s="959"/>
      <c r="K3" s="959"/>
      <c r="L3" s="10"/>
      <c r="M3" s="10"/>
      <c r="O3" s="12"/>
    </row>
    <row r="4" spans="1:22" ht="21" customHeight="1" x14ac:dyDescent="0.55000000000000004">
      <c r="A4" s="960" t="s">
        <v>220</v>
      </c>
      <c r="B4" s="960"/>
      <c r="C4" s="960"/>
      <c r="D4" s="960"/>
      <c r="E4" s="960"/>
      <c r="F4" s="960"/>
      <c r="G4" s="960"/>
      <c r="H4" s="960"/>
      <c r="I4" s="960"/>
      <c r="J4" s="960"/>
      <c r="K4" s="1032" t="s">
        <v>110</v>
      </c>
      <c r="L4" s="10"/>
      <c r="M4" s="10"/>
      <c r="O4" s="12"/>
    </row>
    <row r="5" spans="1:22" ht="17.25" customHeight="1" x14ac:dyDescent="0.55000000000000004">
      <c r="A5" s="961" t="s">
        <v>1</v>
      </c>
      <c r="B5" s="964" t="s">
        <v>24</v>
      </c>
      <c r="C5" s="825" t="s">
        <v>26</v>
      </c>
      <c r="D5" s="967" t="s">
        <v>27</v>
      </c>
      <c r="E5" s="969" t="s">
        <v>40</v>
      </c>
      <c r="F5" s="826" t="s">
        <v>2</v>
      </c>
      <c r="G5" s="827" t="s">
        <v>3</v>
      </c>
      <c r="H5" s="827" t="str">
        <f>+[2]ระบบการควบคุมฯ!I6</f>
        <v>กันเงินไว้เบิก</v>
      </c>
      <c r="I5" s="827" t="s">
        <v>4</v>
      </c>
      <c r="J5" s="827" t="s">
        <v>5</v>
      </c>
      <c r="K5" s="971" t="s">
        <v>6</v>
      </c>
      <c r="L5" s="977"/>
      <c r="M5" s="16"/>
      <c r="N5" s="974"/>
      <c r="O5" s="974"/>
      <c r="P5" s="17"/>
      <c r="Q5" s="976"/>
      <c r="R5" s="18"/>
      <c r="S5" s="18"/>
    </row>
    <row r="6" spans="1:22" ht="15" customHeight="1" x14ac:dyDescent="0.55000000000000004">
      <c r="A6" s="962"/>
      <c r="B6" s="965"/>
      <c r="C6" s="828" t="s">
        <v>28</v>
      </c>
      <c r="D6" s="968"/>
      <c r="E6" s="970"/>
      <c r="F6" s="829"/>
      <c r="G6" s="830"/>
      <c r="H6" s="830"/>
      <c r="I6" s="830"/>
      <c r="J6" s="830"/>
      <c r="K6" s="972"/>
      <c r="L6" s="977"/>
      <c r="M6" s="16"/>
      <c r="O6" s="19"/>
      <c r="P6" s="17"/>
      <c r="Q6" s="976"/>
      <c r="R6" s="18"/>
      <c r="S6" s="18"/>
    </row>
    <row r="7" spans="1:22" ht="15" customHeight="1" x14ac:dyDescent="0.55000000000000004">
      <c r="A7" s="963"/>
      <c r="B7" s="966"/>
      <c r="C7" s="336"/>
      <c r="D7" s="831" t="s">
        <v>7</v>
      </c>
      <c r="E7" s="831" t="s">
        <v>8</v>
      </c>
      <c r="F7" s="832" t="s">
        <v>9</v>
      </c>
      <c r="G7" s="831" t="s">
        <v>10</v>
      </c>
      <c r="H7" s="831" t="s">
        <v>11</v>
      </c>
      <c r="I7" s="831" t="s">
        <v>29</v>
      </c>
      <c r="J7" s="832" t="s">
        <v>30</v>
      </c>
      <c r="K7" s="973"/>
      <c r="L7" s="20"/>
      <c r="M7" s="16"/>
      <c r="O7" s="19"/>
      <c r="P7" s="17"/>
      <c r="Q7" s="21"/>
      <c r="R7" s="18"/>
      <c r="S7" s="18"/>
    </row>
    <row r="8" spans="1:22" ht="37.200000000000003" x14ac:dyDescent="0.55000000000000004">
      <c r="A8" s="833" t="str">
        <f>+[6]ระบบการควบคุมฯ!512:512</f>
        <v>ง</v>
      </c>
      <c r="B8" s="66" t="str">
        <f>[3]ระบบการควบคุมฯ!B112</f>
        <v>แผนงานพื้นฐานด้านการพัฒนาและเสริมสร้างศักยภาพทรัพยากรมนุษย์</v>
      </c>
      <c r="C8" s="337"/>
      <c r="D8" s="834">
        <f>+D50</f>
        <v>3654450</v>
      </c>
      <c r="E8" s="834">
        <f t="shared" ref="E8:J8" si="0">+E50</f>
        <v>1232550</v>
      </c>
      <c r="F8" s="834">
        <f t="shared" si="0"/>
        <v>4887000</v>
      </c>
      <c r="G8" s="834">
        <f t="shared" si="0"/>
        <v>0</v>
      </c>
      <c r="H8" s="834">
        <f t="shared" si="0"/>
        <v>0</v>
      </c>
      <c r="I8" s="834">
        <f t="shared" si="0"/>
        <v>4203630.33</v>
      </c>
      <c r="J8" s="834">
        <f t="shared" si="0"/>
        <v>683369.66999999993</v>
      </c>
      <c r="K8" s="67"/>
      <c r="L8" s="20"/>
      <c r="M8" s="16"/>
      <c r="O8" s="19"/>
      <c r="P8" s="17"/>
      <c r="Q8" s="21"/>
      <c r="R8" s="18"/>
      <c r="S8" s="18"/>
    </row>
    <row r="9" spans="1:22" x14ac:dyDescent="0.55000000000000004">
      <c r="A9" s="835">
        <v>1</v>
      </c>
      <c r="B9" s="68" t="str">
        <f>[3]ระบบการควบคุมฯ!B113</f>
        <v xml:space="preserve">ผลผลิตผู้จบการศึกษาก่อนประถมศึกษา </v>
      </c>
      <c r="C9" s="338" t="str">
        <f>[6]ระบบการควบคุมฯ!C513</f>
        <v>20004 35000100 200000</v>
      </c>
      <c r="D9" s="836">
        <f>+D10</f>
        <v>0</v>
      </c>
      <c r="E9" s="837">
        <f>+E12</f>
        <v>0</v>
      </c>
      <c r="F9" s="837">
        <f>+D9+E9</f>
        <v>0</v>
      </c>
      <c r="G9" s="837">
        <f>+G10</f>
        <v>0</v>
      </c>
      <c r="H9" s="837">
        <f>+H10</f>
        <v>0</v>
      </c>
      <c r="I9" s="837">
        <f>+I10</f>
        <v>0</v>
      </c>
      <c r="J9" s="837">
        <f>+J12</f>
        <v>0</v>
      </c>
      <c r="K9" s="69"/>
      <c r="L9" s="20"/>
      <c r="M9" s="16"/>
      <c r="O9" s="19"/>
      <c r="P9" s="17"/>
      <c r="Q9" s="21"/>
      <c r="R9" s="18"/>
      <c r="S9" s="18"/>
    </row>
    <row r="10" spans="1:22" x14ac:dyDescent="0.55000000000000004">
      <c r="A10" s="838">
        <v>1.1000000000000001</v>
      </c>
      <c r="B10" s="70" t="str">
        <f>[3]ระบบการควบคุมฯ!B114</f>
        <v xml:space="preserve">กิจกรรมการจัดการศึกษาก่อนประถมศึกษา  </v>
      </c>
      <c r="C10" s="339" t="str">
        <f>+[2]ระบบการควบคุมฯ!C248</f>
        <v>20004 66 05162 00000</v>
      </c>
      <c r="D10" s="839">
        <f>+D12</f>
        <v>0</v>
      </c>
      <c r="E10" s="839">
        <f>+E12</f>
        <v>0</v>
      </c>
      <c r="F10" s="839">
        <f>+E10+D10</f>
        <v>0</v>
      </c>
      <c r="G10" s="839">
        <f>+G12</f>
        <v>0</v>
      </c>
      <c r="H10" s="839">
        <f t="shared" ref="H10:J10" si="1">+H12</f>
        <v>0</v>
      </c>
      <c r="I10" s="839">
        <f t="shared" si="1"/>
        <v>0</v>
      </c>
      <c r="J10" s="839">
        <f t="shared" si="1"/>
        <v>0</v>
      </c>
      <c r="K10" s="71"/>
      <c r="L10" s="22"/>
      <c r="M10" s="23"/>
      <c r="N10" s="24"/>
      <c r="O10" s="25"/>
      <c r="P10" s="26"/>
      <c r="Q10" s="27"/>
      <c r="R10" s="18"/>
      <c r="S10" s="18"/>
    </row>
    <row r="11" spans="1:22" ht="39" customHeight="1" x14ac:dyDescent="0.55000000000000004">
      <c r="A11" s="838"/>
      <c r="B11" s="70"/>
      <c r="C11" s="339" t="str">
        <f>+[2]ระบบการควบคุมฯ!C249</f>
        <v>20004 35000100 200000</v>
      </c>
      <c r="D11" s="839"/>
      <c r="E11" s="839"/>
      <c r="F11" s="839"/>
      <c r="G11" s="839"/>
      <c r="H11" s="839"/>
      <c r="I11" s="839"/>
      <c r="J11" s="839"/>
      <c r="K11" s="71"/>
      <c r="L11" s="22"/>
      <c r="M11" s="23"/>
      <c r="N11" s="24"/>
      <c r="O11" s="25"/>
      <c r="P11" s="26"/>
      <c r="Q11" s="27"/>
      <c r="R11" s="18"/>
      <c r="S11" s="18"/>
    </row>
    <row r="12" spans="1:22" ht="42" hidden="1" customHeight="1" x14ac:dyDescent="0.55000000000000004">
      <c r="A12" s="840"/>
      <c r="B12" s="72" t="str">
        <f>[6]ระบบการควบคุมฯ!B513</f>
        <v xml:space="preserve"> งบดำเนินงาน 67112xx</v>
      </c>
      <c r="C12" s="841">
        <f>[3]ระบบการควบคุมฯ!C115</f>
        <v>0</v>
      </c>
      <c r="D12" s="842">
        <f>+D13+D29</f>
        <v>0</v>
      </c>
      <c r="E12" s="842">
        <f>+E13+E29+E40</f>
        <v>0</v>
      </c>
      <c r="F12" s="842">
        <f>+E12+D12</f>
        <v>0</v>
      </c>
      <c r="G12" s="842">
        <f>+G13+G28</f>
        <v>0</v>
      </c>
      <c r="H12" s="842">
        <f>+H13+H28</f>
        <v>0</v>
      </c>
      <c r="I12" s="842">
        <f>+I13+I28</f>
        <v>0</v>
      </c>
      <c r="J12" s="842">
        <f>+J13+J28</f>
        <v>0</v>
      </c>
      <c r="K12" s="73"/>
      <c r="L12" s="23"/>
      <c r="M12" s="28"/>
      <c r="N12" s="29"/>
      <c r="O12" s="29"/>
      <c r="P12" s="29"/>
      <c r="Q12" s="29"/>
      <c r="R12" s="18"/>
      <c r="S12" s="18"/>
      <c r="T12" s="15" t="e">
        <f>+G12*100/C12</f>
        <v>#DIV/0!</v>
      </c>
      <c r="U12" s="15" t="e">
        <f>+H12*100/C12</f>
        <v>#DIV/0!</v>
      </c>
      <c r="V12" s="15" t="e">
        <f>SUM(T12:U12)</f>
        <v>#DIV/0!</v>
      </c>
    </row>
    <row r="13" spans="1:22" ht="55.95" hidden="1" customHeight="1" x14ac:dyDescent="0.55000000000000004">
      <c r="A13" s="843">
        <v>1</v>
      </c>
      <c r="B13" s="74" t="str">
        <f>[3]ระบบการควบคุมฯ!B116</f>
        <v xml:space="preserve">งบประจำเพื่อการบริหารสำนักงาน </v>
      </c>
      <c r="C13" s="844">
        <f>SUM(C15:C24)</f>
        <v>0</v>
      </c>
      <c r="D13" s="845">
        <f>SUM(D14:D26)</f>
        <v>0</v>
      </c>
      <c r="E13" s="845">
        <f t="shared" ref="E13:J13" si="2">SUM(E14:E26)</f>
        <v>0</v>
      </c>
      <c r="F13" s="845">
        <f t="shared" si="2"/>
        <v>0</v>
      </c>
      <c r="G13" s="845">
        <f t="shared" si="2"/>
        <v>0</v>
      </c>
      <c r="H13" s="845">
        <f t="shared" si="2"/>
        <v>0</v>
      </c>
      <c r="I13" s="845">
        <f t="shared" si="2"/>
        <v>0</v>
      </c>
      <c r="J13" s="845">
        <f t="shared" si="2"/>
        <v>0</v>
      </c>
      <c r="K13" s="75" t="s">
        <v>14</v>
      </c>
      <c r="L13" s="23"/>
      <c r="M13" s="28"/>
      <c r="N13" s="24"/>
      <c r="O13" s="25"/>
      <c r="P13" s="26"/>
      <c r="Q13" s="27"/>
      <c r="R13" s="18"/>
      <c r="S13" s="18"/>
    </row>
    <row r="14" spans="1:22" s="32" customFormat="1" ht="21" hidden="1" customHeight="1" x14ac:dyDescent="0.55000000000000004">
      <c r="A14" s="846"/>
      <c r="B14" s="76" t="str">
        <f>[3]ระบบการควบคุมฯ!B117</f>
        <v>ค่าใช้จ่ายในการบริหารสำนักงาน ค่าสาธารณูปโภค ค่าใช้จ่ายในการบริหารจัดการโรงเรียนในสังกัดตามภาระงานและการติดตามพัฒนาคุณภาพการศึกษา ครั้งที่ 1 จำนวนเงิน 2,000,000 บาท</v>
      </c>
      <c r="C14" s="340" t="str">
        <f>[3]ระบบการควบคุมฯ!C117</f>
        <v xml:space="preserve">ศธ04002/ว4623 ลว.28 ต.ค.64 โอนครั้งที่ 10 </v>
      </c>
      <c r="D14" s="791"/>
      <c r="E14" s="791"/>
      <c r="F14" s="791"/>
      <c r="G14" s="791"/>
      <c r="H14" s="791"/>
      <c r="I14" s="791"/>
      <c r="J14" s="791"/>
      <c r="K14" s="77"/>
      <c r="L14" s="23"/>
      <c r="M14" s="28"/>
      <c r="N14" s="24"/>
      <c r="O14" s="25"/>
      <c r="P14" s="26"/>
      <c r="Q14" s="27"/>
      <c r="R14" s="30"/>
      <c r="S14" s="30"/>
      <c r="T14" s="31"/>
      <c r="U14" s="31"/>
      <c r="V14" s="31"/>
    </row>
    <row r="15" spans="1:22" s="32" customFormat="1" ht="21" hidden="1" customHeight="1" x14ac:dyDescent="0.55000000000000004">
      <c r="A15" s="847" t="str">
        <f>+[3]ระบบการควบคุมฯ!A118</f>
        <v>(1</v>
      </c>
      <c r="B15" s="78" t="str">
        <f>[3]ระบบการควบคุมฯ!B118</f>
        <v xml:space="preserve">ค้าจ้างเหมาบริการ ลูกจ้างสพป.ปท.2 </v>
      </c>
      <c r="C15" s="848">
        <f>+[2]ระบบการควบคุมฯ!C254</f>
        <v>0</v>
      </c>
      <c r="D15" s="849">
        <f>+[2]ระบบการควบคุมฯ!E254</f>
        <v>0</v>
      </c>
      <c r="E15" s="849"/>
      <c r="F15" s="849">
        <f>+D15+E15</f>
        <v>0</v>
      </c>
      <c r="G15" s="849">
        <f>+[2]ระบบการควบคุมฯ!G254+[2]ระบบการควบคุมฯ!H254</f>
        <v>0</v>
      </c>
      <c r="H15" s="849">
        <f>+[2]ระบบการควบคุมฯ!I254+[2]ระบบการควบคุมฯ!J254</f>
        <v>0</v>
      </c>
      <c r="I15" s="849">
        <f>+[2]ระบบการควบคุมฯ!K254+[2]ระบบการควบคุมฯ!L254</f>
        <v>0</v>
      </c>
      <c r="J15" s="849">
        <f>+F15-G15-H15-I15</f>
        <v>0</v>
      </c>
      <c r="K15" s="79"/>
      <c r="L15" s="23"/>
      <c r="M15" s="28"/>
      <c r="N15" s="24"/>
      <c r="O15" s="25"/>
      <c r="P15" s="26"/>
      <c r="Q15" s="27"/>
      <c r="R15" s="30"/>
      <c r="S15" s="30"/>
      <c r="T15" s="31"/>
      <c r="U15" s="31"/>
      <c r="V15" s="31"/>
    </row>
    <row r="16" spans="1:22" s="32" customFormat="1" ht="20.399999999999999" hidden="1" customHeight="1" x14ac:dyDescent="0.55000000000000004">
      <c r="A16" s="850"/>
      <c r="B16" s="80" t="str">
        <f>[3]ระบบการควบคุมฯ!B119</f>
        <v>15000x5คนx6 เดือน/9000x1คนx6 เดือน</v>
      </c>
      <c r="C16" s="851">
        <f>[3]ระบบการควบคุมฯ!F119</f>
        <v>0</v>
      </c>
      <c r="D16" s="852">
        <f>[3]ระบบการควบคุมฯ!F119</f>
        <v>0</v>
      </c>
      <c r="E16" s="852"/>
      <c r="F16" s="852"/>
      <c r="G16" s="852"/>
      <c r="H16" s="852"/>
      <c r="I16" s="852"/>
      <c r="J16" s="852"/>
      <c r="K16" s="81"/>
      <c r="L16" s="23"/>
      <c r="M16" s="28"/>
      <c r="N16" s="24"/>
      <c r="O16" s="25"/>
      <c r="P16" s="26"/>
      <c r="Q16" s="27"/>
      <c r="R16" s="30"/>
      <c r="S16" s="30"/>
      <c r="T16" s="31"/>
      <c r="U16" s="31"/>
      <c r="V16" s="31"/>
    </row>
    <row r="17" spans="1:22" s="32" customFormat="1" ht="20.399999999999999" hidden="1" customHeight="1" x14ac:dyDescent="0.55000000000000004">
      <c r="A17" s="847" t="str">
        <f>+[3]ระบบการควบคุมฯ!A120</f>
        <v>(2</v>
      </c>
      <c r="B17" s="82" t="str">
        <f>[3]ระบบการควบคุมฯ!B120</f>
        <v xml:space="preserve">ค่าใช้จ่ายในการประชุมราชการ ค่าตอบแทนบุคคล </v>
      </c>
      <c r="C17" s="853">
        <f>+[2]ระบบการควบคุมฯ!C256</f>
        <v>0</v>
      </c>
      <c r="D17" s="854">
        <f>+[2]ระบบการควบคุมฯ!E256</f>
        <v>0</v>
      </c>
      <c r="E17" s="854"/>
      <c r="F17" s="854">
        <f>+D17+E17</f>
        <v>0</v>
      </c>
      <c r="G17" s="849">
        <f>+[2]ระบบการควบคุมฯ!G256+[2]ระบบการควบคุมฯ!H256</f>
        <v>0</v>
      </c>
      <c r="H17" s="849">
        <f>+[2]ระบบการควบคุมฯ!I256+[2]ระบบการควบคุมฯ!J256</f>
        <v>0</v>
      </c>
      <c r="I17" s="854">
        <f>+[2]ระบบการควบคุมฯ!K256+[2]ระบบการควบคุมฯ!L256</f>
        <v>0</v>
      </c>
      <c r="J17" s="854">
        <f>+F17-G17-H17-I17</f>
        <v>0</v>
      </c>
      <c r="K17" s="83"/>
      <c r="L17" s="23"/>
      <c r="M17" s="28"/>
      <c r="N17" s="24"/>
      <c r="O17" s="25"/>
      <c r="P17" s="26"/>
      <c r="Q17" s="27"/>
      <c r="R17" s="30"/>
      <c r="S17" s="30"/>
      <c r="T17" s="31"/>
      <c r="U17" s="31"/>
      <c r="V17" s="31"/>
    </row>
    <row r="18" spans="1:22" s="32" customFormat="1" ht="20.399999999999999" hidden="1" customHeight="1" x14ac:dyDescent="0.55000000000000004">
      <c r="A18" s="847" t="str">
        <f>+[3]ระบบการควบคุมฯ!A121</f>
        <v>(3</v>
      </c>
      <c r="B18" s="82" t="str">
        <f>[3]ระบบการควบคุมฯ!B121</f>
        <v>ค่าใช้จ่ายในการเดินทางไปราชการ</v>
      </c>
      <c r="C18" s="853">
        <f>+[2]ระบบการควบคุมฯ!C257</f>
        <v>0</v>
      </c>
      <c r="D18" s="854">
        <f>+[2]ระบบการควบคุมฯ!E257</f>
        <v>0</v>
      </c>
      <c r="E18" s="854"/>
      <c r="F18" s="854">
        <f t="shared" ref="F18:F26" si="3">+D18+E18</f>
        <v>0</v>
      </c>
      <c r="G18" s="849">
        <f>+[2]ระบบการควบคุมฯ!G257+[2]ระบบการควบคุมฯ!H257</f>
        <v>0</v>
      </c>
      <c r="H18" s="849">
        <f>+[2]ระบบการควบคุมฯ!I257+[2]ระบบการควบคุมฯ!J257</f>
        <v>0</v>
      </c>
      <c r="I18" s="854">
        <f>+[2]ระบบการควบคุมฯ!K257+[2]ระบบการควบคุมฯ!L257</f>
        <v>0</v>
      </c>
      <c r="J18" s="854">
        <f>+F18-G18-H18-I18</f>
        <v>0</v>
      </c>
      <c r="K18" s="83"/>
      <c r="L18" s="23"/>
      <c r="M18" s="28"/>
      <c r="N18" s="24"/>
      <c r="O18" s="25"/>
      <c r="P18" s="26"/>
      <c r="Q18" s="27"/>
      <c r="R18" s="30"/>
      <c r="S18" s="30"/>
      <c r="T18" s="31"/>
      <c r="U18" s="31"/>
      <c r="V18" s="31"/>
    </row>
    <row r="19" spans="1:22" s="32" customFormat="1" ht="20.399999999999999" hidden="1" customHeight="1" x14ac:dyDescent="0.55000000000000004">
      <c r="A19" s="847" t="str">
        <f>+[3]ระบบการควบคุมฯ!A122</f>
        <v>(4</v>
      </c>
      <c r="B19" s="82" t="str">
        <f>[3]ระบบการควบคุมฯ!B122</f>
        <v xml:space="preserve">ค่าซ่อมแซมและบำรุงรักษาทรัพย์สิน </v>
      </c>
      <c r="C19" s="853">
        <f>+[2]ระบบการควบคุมฯ!C258</f>
        <v>0</v>
      </c>
      <c r="D19" s="854">
        <f>+[2]ระบบการควบคุมฯ!E258</f>
        <v>0</v>
      </c>
      <c r="E19" s="855"/>
      <c r="F19" s="854">
        <f t="shared" si="3"/>
        <v>0</v>
      </c>
      <c r="G19" s="849">
        <f>+[2]ระบบการควบคุมฯ!G258+[2]ระบบการควบคุมฯ!H258</f>
        <v>0</v>
      </c>
      <c r="H19" s="849">
        <f>+[3]ระบบการควบคุมฯ!I122+[3]ระบบการควบคุมฯ!J122</f>
        <v>0</v>
      </c>
      <c r="I19" s="849">
        <f>+[2]ระบบการควบคุมฯ!K258+[2]ระบบการควบคุมฯ!L258</f>
        <v>0</v>
      </c>
      <c r="J19" s="852">
        <f t="shared" ref="J19:J25" si="4">+F19-G19-H19-I19</f>
        <v>0</v>
      </c>
      <c r="K19" s="84"/>
      <c r="L19" s="23"/>
      <c r="M19" s="28"/>
      <c r="N19" s="24"/>
      <c r="O19" s="25"/>
      <c r="P19" s="26"/>
      <c r="Q19" s="27"/>
      <c r="R19" s="30"/>
      <c r="S19" s="30"/>
      <c r="T19" s="31"/>
      <c r="U19" s="31"/>
      <c r="V19" s="31"/>
    </row>
    <row r="20" spans="1:22" ht="20.399999999999999" hidden="1" customHeight="1" x14ac:dyDescent="0.55000000000000004">
      <c r="A20" s="847" t="str">
        <f>+[3]ระบบการควบคุมฯ!A123</f>
        <v>(5</v>
      </c>
      <c r="B20" s="85" t="str">
        <f>[3]ระบบการควบคุมฯ!B123</f>
        <v xml:space="preserve">ค่าวัสดุสำนักงาน </v>
      </c>
      <c r="C20" s="856">
        <f>+[2]ระบบการควบคุมฯ!C259</f>
        <v>0</v>
      </c>
      <c r="D20" s="854">
        <f>+[2]ระบบการควบคุมฯ!E259</f>
        <v>0</v>
      </c>
      <c r="E20" s="855"/>
      <c r="F20" s="854">
        <f t="shared" si="3"/>
        <v>0</v>
      </c>
      <c r="G20" s="849">
        <f>+[2]ระบบการควบคุมฯ!G259+[2]ระบบการควบคุมฯ!H259</f>
        <v>0</v>
      </c>
      <c r="H20" s="849">
        <f>+[2]ระบบการควบคุมฯ!I259+[2]ระบบการควบคุมฯ!J259</f>
        <v>0</v>
      </c>
      <c r="I20" s="854">
        <f>+[2]ระบบการควบคุมฯ!K259+[2]ระบบการควบคุมฯ!L259</f>
        <v>0</v>
      </c>
      <c r="J20" s="854">
        <f t="shared" si="4"/>
        <v>0</v>
      </c>
      <c r="K20" s="86"/>
      <c r="L20" s="20"/>
      <c r="M20" s="16"/>
      <c r="O20" s="19"/>
      <c r="P20" s="17"/>
      <c r="Q20" s="21"/>
      <c r="R20" s="18"/>
      <c r="S20" s="18"/>
    </row>
    <row r="21" spans="1:22" ht="20.399999999999999" hidden="1" customHeight="1" x14ac:dyDescent="0.55000000000000004">
      <c r="A21" s="847" t="str">
        <f>+[3]ระบบการควบคุมฯ!A124</f>
        <v>(6</v>
      </c>
      <c r="B21" s="85" t="str">
        <f>[3]ระบบการควบคุมฯ!B124</f>
        <v xml:space="preserve">ค่าน้ำมันเชื้อเพลิงและหล่อลื่น </v>
      </c>
      <c r="C21" s="856">
        <f>+[2]ระบบการควบคุมฯ!C260</f>
        <v>0</v>
      </c>
      <c r="D21" s="854">
        <f>+[2]ระบบการควบคุมฯ!E260</f>
        <v>0</v>
      </c>
      <c r="E21" s="855"/>
      <c r="F21" s="854">
        <f t="shared" si="3"/>
        <v>0</v>
      </c>
      <c r="G21" s="849">
        <f>+[2]ระบบการควบคุมฯ!G260+[2]ระบบการควบคุมฯ!H260</f>
        <v>0</v>
      </c>
      <c r="H21" s="849">
        <f>+[2]ระบบการควบคุมฯ!I260+[2]ระบบการควบคุมฯ!J260</f>
        <v>0</v>
      </c>
      <c r="I21" s="854">
        <f>+[2]ระบบการควบคุมฯ!K260+[2]ระบบการควบคุมฯ!L260</f>
        <v>0</v>
      </c>
      <c r="J21" s="854">
        <f t="shared" si="4"/>
        <v>0</v>
      </c>
      <c r="K21" s="86"/>
      <c r="L21" s="20"/>
      <c r="M21" s="16"/>
      <c r="O21" s="19"/>
      <c r="P21" s="17"/>
      <c r="Q21" s="21"/>
      <c r="R21" s="18"/>
      <c r="S21" s="18"/>
    </row>
    <row r="22" spans="1:22" ht="37.200000000000003" hidden="1" customHeight="1" x14ac:dyDescent="0.55000000000000004">
      <c r="A22" s="857" t="str">
        <f>+[3]ระบบการควบคุมฯ!A125</f>
        <v>(7</v>
      </c>
      <c r="B22" s="85" t="str">
        <f>[3]ระบบการควบคุมฯ!B125</f>
        <v xml:space="preserve">ค่าสาธารณูปโภค </v>
      </c>
      <c r="C22" s="856">
        <f>+[2]ระบบการควบคุมฯ!C261</f>
        <v>0</v>
      </c>
      <c r="D22" s="854">
        <f>+[2]ระบบการควบคุมฯ!E261</f>
        <v>0</v>
      </c>
      <c r="E22" s="855"/>
      <c r="F22" s="854">
        <f t="shared" si="3"/>
        <v>0</v>
      </c>
      <c r="G22" s="854">
        <f>+[2]ระบบการควบคุมฯ!G261+[2]ระบบการควบคุมฯ!H261</f>
        <v>0</v>
      </c>
      <c r="H22" s="854">
        <f>+[2]ระบบการควบคุมฯ!I260+[2]ระบบการควบคุมฯ!J260</f>
        <v>0</v>
      </c>
      <c r="I22" s="854">
        <f>+[2]ระบบการควบคุมฯ!K261+[2]ระบบการควบคุมฯ!L261</f>
        <v>0</v>
      </c>
      <c r="J22" s="854">
        <f t="shared" si="4"/>
        <v>0</v>
      </c>
      <c r="K22" s="86"/>
      <c r="L22" s="20"/>
      <c r="M22" s="16"/>
      <c r="O22" s="19"/>
      <c r="P22" s="17"/>
      <c r="Q22" s="21"/>
      <c r="R22" s="18"/>
      <c r="S22" s="18"/>
    </row>
    <row r="23" spans="1:22" ht="20.399999999999999" hidden="1" customHeight="1" x14ac:dyDescent="0.55000000000000004">
      <c r="A23" s="858" t="str">
        <f>+[3]ระบบการควบคุมฯ!A126</f>
        <v>(8</v>
      </c>
      <c r="B23" s="76" t="str">
        <f>[3]ระบบการควบคุมฯ!B126</f>
        <v xml:space="preserve">อื่นๆ (รายการนอกเหนือ(1-(7 และหรือถัวจ่ายให้รายการ (1 -(7 โดยเฉพาะรายการที่ (7 ) </v>
      </c>
      <c r="C23" s="853">
        <f>+[2]ระบบการควบคุมฯ!C262</f>
        <v>0</v>
      </c>
      <c r="D23" s="790">
        <f>+[2]ระบบการควบคุมฯ!E262</f>
        <v>0</v>
      </c>
      <c r="E23" s="859"/>
      <c r="F23" s="859">
        <f t="shared" si="3"/>
        <v>0</v>
      </c>
      <c r="G23" s="859">
        <f>+[2]ระบบการควบคุมฯ!G262+[2]ระบบการควบคุมฯ!H262</f>
        <v>0</v>
      </c>
      <c r="H23" s="859">
        <f>+[2]ระบบการควบคุมฯ!I262+[2]ระบบการควบคุมฯ!J262</f>
        <v>0</v>
      </c>
      <c r="I23" s="790">
        <f>+[2]ระบบการควบคุมฯ!K262+[2]ระบบการควบคุมฯ!L262</f>
        <v>0</v>
      </c>
      <c r="J23" s="790">
        <f t="shared" si="4"/>
        <v>0</v>
      </c>
      <c r="K23" s="54" t="s">
        <v>15</v>
      </c>
      <c r="L23" s="20"/>
      <c r="M23" s="16"/>
      <c r="O23" s="19"/>
      <c r="P23" s="17"/>
      <c r="Q23" s="21"/>
      <c r="R23" s="18"/>
      <c r="S23" s="18"/>
    </row>
    <row r="24" spans="1:22" ht="37.200000000000003" hidden="1" customHeight="1" x14ac:dyDescent="0.55000000000000004">
      <c r="A24" s="858" t="str">
        <f>+[3]ระบบการควบคุมฯ!A127</f>
        <v>(8.1</v>
      </c>
      <c r="B24" s="76" t="str">
        <f>[3]ระบบการควบคุมฯ!B127</f>
        <v>ค่าทำการนอกเวลา</v>
      </c>
      <c r="C24" s="853"/>
      <c r="D24" s="854">
        <f>+[2]ระบบการควบคุมฯ!E263</f>
        <v>0</v>
      </c>
      <c r="E24" s="859"/>
      <c r="F24" s="859">
        <f t="shared" si="3"/>
        <v>0</v>
      </c>
      <c r="G24" s="859">
        <f>+[2]ระบบการควบคุมฯ!G263+[2]ระบบการควบคุมฯ!H263</f>
        <v>0</v>
      </c>
      <c r="H24" s="859">
        <f>+[2]ระบบการควบคุมฯ!I263+[2]ระบบการควบคุมฯ!J263</f>
        <v>0</v>
      </c>
      <c r="I24" s="790">
        <f>+[2]ระบบการควบคุมฯ!K263+[2]ระบบการควบคุมฯ!L263</f>
        <v>0</v>
      </c>
      <c r="J24" s="790">
        <f t="shared" si="4"/>
        <v>0</v>
      </c>
      <c r="K24" s="54" t="s">
        <v>15</v>
      </c>
      <c r="L24" s="20"/>
      <c r="M24" s="16"/>
      <c r="O24" s="19"/>
      <c r="P24" s="17"/>
      <c r="Q24" s="21"/>
      <c r="R24" s="18"/>
      <c r="S24" s="18"/>
    </row>
    <row r="25" spans="1:22" ht="55.95" hidden="1" customHeight="1" x14ac:dyDescent="0.55000000000000004">
      <c r="A25" s="858" t="str">
        <f>+[2]ระบบการควบคุมฯ!A264</f>
        <v>(8.2</v>
      </c>
      <c r="B25" s="860" t="str">
        <f>+[2]ระบบการควบคุมฯ!B264</f>
        <v>โครงการเสริมสร้างคุณธรรม จริยธรรม และธรรมาภิบาลในสถานศึกษา</v>
      </c>
      <c r="C25" s="853"/>
      <c r="D25" s="854">
        <f>+[2]ระบบการควบคุมฯ!E264</f>
        <v>0</v>
      </c>
      <c r="E25" s="859"/>
      <c r="F25" s="859">
        <f t="shared" si="3"/>
        <v>0</v>
      </c>
      <c r="G25" s="859">
        <f>+[2]ระบบการควบคุมฯ!G264+[2]ระบบการควบคุมฯ!H264</f>
        <v>0</v>
      </c>
      <c r="H25" s="859">
        <f>+[2]ระบบการควบคุมฯ!I264+[2]ระบบการควบคุมฯ!J264</f>
        <v>0</v>
      </c>
      <c r="I25" s="790">
        <f>+[2]ระบบการควบคุมฯ!K264+[2]ระบบการควบคุมฯ!L264</f>
        <v>0</v>
      </c>
      <c r="J25" s="790">
        <f t="shared" si="4"/>
        <v>0</v>
      </c>
      <c r="K25" s="54" t="s">
        <v>16</v>
      </c>
      <c r="L25" s="20"/>
      <c r="M25" s="16"/>
      <c r="O25" s="19"/>
      <c r="P25" s="17"/>
      <c r="Q25" s="21"/>
      <c r="R25" s="18"/>
      <c r="S25" s="18"/>
    </row>
    <row r="26" spans="1:22" ht="20.399999999999999" hidden="1" customHeight="1" x14ac:dyDescent="0.55000000000000004">
      <c r="A26" s="861" t="str">
        <f>+[2]ระบบการควบคุมฯ!A253</f>
        <v>1.1.1.2</v>
      </c>
      <c r="B26" s="76" t="str">
        <f>+[2]ระบบการควบคุมฯ!B253</f>
        <v>ค่าใช้จ่ายในการบริหารสำนักงาน ค่าสาธารณูปโภค ค่าใช้จ่ายในการบริหารจัดการโรงเรียนในสังกัดตามภาระงานและการติดตามพัฒนาคุณภาพการศึกษา ครั้งที่ 3 จำนวนเงิน 500,000 บาท</v>
      </c>
      <c r="C26" s="862">
        <f>+[2]ระบบการควบคุมฯ!F253</f>
        <v>0</v>
      </c>
      <c r="D26" s="790">
        <f>+[2]ระบบการควบคุมฯ!E253</f>
        <v>0</v>
      </c>
      <c r="E26" s="863">
        <f>+[2]ระบบการควบคุมฯ!H253</f>
        <v>0</v>
      </c>
      <c r="F26" s="859">
        <f t="shared" si="3"/>
        <v>0</v>
      </c>
      <c r="G26" s="863">
        <f>+[2]ระบบการควบคุมฯ!G253+[2]ระบบการควบคุมฯ!H253</f>
        <v>0</v>
      </c>
      <c r="H26" s="863">
        <f>+[2]ระบบการควบคุมฯ!I253+[2]ระบบการควบคุมฯ!J253</f>
        <v>0</v>
      </c>
      <c r="I26" s="863">
        <f>+[2]ระบบการควบคุมฯ!K253+[2]ระบบการควบคุมฯ!L253</f>
        <v>0</v>
      </c>
      <c r="J26" s="790">
        <f>+F26-G26-H26-I26</f>
        <v>0</v>
      </c>
      <c r="K26" s="52" t="s">
        <v>15</v>
      </c>
      <c r="L26" s="20"/>
      <c r="M26" s="16"/>
      <c r="O26" s="19"/>
      <c r="P26" s="17"/>
      <c r="Q26" s="21"/>
      <c r="R26" s="18"/>
      <c r="S26" s="18"/>
    </row>
    <row r="27" spans="1:22" ht="31.2" hidden="1" customHeight="1" x14ac:dyDescent="0.55000000000000004">
      <c r="A27" s="861"/>
      <c r="B27" s="76"/>
      <c r="C27" s="862"/>
      <c r="D27" s="864"/>
      <c r="E27" s="864"/>
      <c r="F27" s="864"/>
      <c r="G27" s="864"/>
      <c r="H27" s="864"/>
      <c r="I27" s="864"/>
      <c r="J27" s="864"/>
      <c r="K27" s="52"/>
      <c r="L27" s="20"/>
      <c r="M27" s="16"/>
      <c r="O27" s="19"/>
      <c r="P27" s="17"/>
      <c r="Q27" s="21"/>
      <c r="R27" s="18"/>
      <c r="S27" s="18"/>
    </row>
    <row r="28" spans="1:22" ht="20.399999999999999" hidden="1" customHeight="1" x14ac:dyDescent="0.55000000000000004">
      <c r="A28" s="865">
        <v>2</v>
      </c>
      <c r="B28" s="87" t="str">
        <f>[3]ระบบการควบคุมฯ!B129</f>
        <v>งบพัฒนาเพื่อพัฒนาคุณภาพการศึกษา 1,400,000 บาท</v>
      </c>
      <c r="C28" s="341" t="str">
        <f>[3]ระบบการควบคุมฯ!C129</f>
        <v xml:space="preserve">ศธ04002/ว4623 ลว.28 ต.ค.64 โอนครั้งที่ 10 </v>
      </c>
      <c r="D28" s="866">
        <f>+D29+D40</f>
        <v>0</v>
      </c>
      <c r="E28" s="866">
        <f t="shared" ref="E28:J28" si="5">+E29+E40</f>
        <v>0</v>
      </c>
      <c r="F28" s="866">
        <f t="shared" si="5"/>
        <v>0</v>
      </c>
      <c r="G28" s="866">
        <f t="shared" si="5"/>
        <v>0</v>
      </c>
      <c r="H28" s="866">
        <f t="shared" si="5"/>
        <v>0</v>
      </c>
      <c r="I28" s="866">
        <f t="shared" si="5"/>
        <v>0</v>
      </c>
      <c r="J28" s="866">
        <f t="shared" si="5"/>
        <v>0</v>
      </c>
      <c r="K28" s="866">
        <f>+K29</f>
        <v>0</v>
      </c>
      <c r="L28" s="20"/>
      <c r="M28" s="16"/>
      <c r="O28" s="19"/>
      <c r="P28" s="17"/>
      <c r="Q28" s="21"/>
      <c r="R28" s="18"/>
      <c r="S28" s="18"/>
    </row>
    <row r="29" spans="1:22" ht="55.95" hidden="1" customHeight="1" x14ac:dyDescent="0.55000000000000004">
      <c r="A29" s="867">
        <v>2.1</v>
      </c>
      <c r="B29" s="88" t="str">
        <f>[3]ระบบการควบคุมฯ!B130</f>
        <v>งบกลยุทธ์ ของสพป.ปท.2 900,000 บาท</v>
      </c>
      <c r="C29" s="342" t="str">
        <f>+[2]ระบบการควบคุมฯ!C266</f>
        <v>20004 35000100 200000</v>
      </c>
      <c r="D29" s="868"/>
      <c r="E29" s="869">
        <f>SUM(E30:E39)</f>
        <v>0</v>
      </c>
      <c r="F29" s="869">
        <f>+E29+D29</f>
        <v>0</v>
      </c>
      <c r="G29" s="869">
        <f>SUM(G30:G35)</f>
        <v>0</v>
      </c>
      <c r="H29" s="869">
        <f>SUM(H30:H35)</f>
        <v>0</v>
      </c>
      <c r="I29" s="869">
        <f>SUM(I30:I35)</f>
        <v>0</v>
      </c>
      <c r="J29" s="869">
        <f>SUM(J30:J35)</f>
        <v>0</v>
      </c>
      <c r="K29" s="89"/>
      <c r="L29" s="20"/>
      <c r="M29" s="16"/>
      <c r="O29" s="19"/>
      <c r="P29" s="17"/>
      <c r="Q29" s="21"/>
      <c r="R29" s="18"/>
      <c r="S29" s="18"/>
    </row>
    <row r="30" spans="1:22" ht="55.95" hidden="1" customHeight="1" x14ac:dyDescent="0.55000000000000004">
      <c r="A30" s="870" t="s">
        <v>31</v>
      </c>
      <c r="B30" s="85" t="str">
        <f>[3]ระบบการควบคุมฯ!B131</f>
        <v xml:space="preserve">โครงการพัฒนาคุณภาพงานวิชาการ สู่ 4 smart </v>
      </c>
      <c r="C30" s="856"/>
      <c r="D30" s="871"/>
      <c r="E30" s="872">
        <f>+[2]ระบบการควบคุมฯ!E267</f>
        <v>0</v>
      </c>
      <c r="F30" s="854">
        <f>+E30+D30</f>
        <v>0</v>
      </c>
      <c r="G30" s="872">
        <f>+[2]ระบบการควบคุมฯ!G267+[2]ระบบการควบคุมฯ!H267</f>
        <v>0</v>
      </c>
      <c r="H30" s="872">
        <f>+[2]ระบบการควบคุมฯ!I267+[2]ระบบการควบคุมฯ!J267</f>
        <v>0</v>
      </c>
      <c r="I30" s="872">
        <f>+[2]ระบบการควบคุมฯ!K267+[2]ระบบการควบคุมฯ!L267</f>
        <v>0</v>
      </c>
      <c r="J30" s="872">
        <f t="shared" ref="J30:J35" si="6">+F30-G30-H30-I30</f>
        <v>0</v>
      </c>
      <c r="K30" s="90" t="s">
        <v>13</v>
      </c>
      <c r="L30" s="20"/>
      <c r="M30" s="16"/>
      <c r="O30" s="19"/>
      <c r="P30" s="17"/>
      <c r="Q30" s="21"/>
      <c r="R30" s="18"/>
      <c r="S30" s="18"/>
    </row>
    <row r="31" spans="1:22" ht="17.25" hidden="1" customHeight="1" x14ac:dyDescent="0.55000000000000004">
      <c r="A31" s="870" t="s">
        <v>32</v>
      </c>
      <c r="B31" s="85" t="str">
        <f>[3]ระบบการควบคุมฯ!B132</f>
        <v xml:space="preserve">โครงการนิเทศการศึกษาวิถีใหม่ วิถีคุณภาพ </v>
      </c>
      <c r="C31" s="856"/>
      <c r="D31" s="871"/>
      <c r="E31" s="872">
        <f>+[2]ระบบการควบคุมฯ!E268</f>
        <v>0</v>
      </c>
      <c r="F31" s="854">
        <f t="shared" ref="F31:F39" si="7">+E31+D31</f>
        <v>0</v>
      </c>
      <c r="G31" s="872">
        <f>+[2]ระบบการควบคุมฯ!G268+[2]ระบบการควบคุมฯ!H268</f>
        <v>0</v>
      </c>
      <c r="H31" s="872">
        <f>+[2]ระบบการควบคุมฯ!I268+[2]ระบบการควบคุมฯ!J268</f>
        <v>0</v>
      </c>
      <c r="I31" s="872">
        <f>+[2]ระบบการควบคุมฯ!K268+[2]ระบบการควบคุมฯ!L268</f>
        <v>0</v>
      </c>
      <c r="J31" s="872">
        <f t="shared" si="6"/>
        <v>0</v>
      </c>
      <c r="K31" s="90" t="s">
        <v>13</v>
      </c>
      <c r="L31" s="20"/>
      <c r="M31" s="16"/>
      <c r="O31" s="19"/>
      <c r="P31" s="17"/>
      <c r="Q31" s="21"/>
      <c r="R31" s="18"/>
      <c r="S31" s="18"/>
    </row>
    <row r="32" spans="1:22" ht="21" hidden="1" customHeight="1" x14ac:dyDescent="0.55000000000000004">
      <c r="A32" s="870" t="s">
        <v>33</v>
      </c>
      <c r="B32" s="91" t="str">
        <f>[3]ระบบการควบคุมฯ!B133</f>
        <v xml:space="preserve">โครงการพัฒนาภาคีเครือข่ายการบริหารจัดกการการศึกษา </v>
      </c>
      <c r="C32" s="856"/>
      <c r="D32" s="871"/>
      <c r="E32" s="872">
        <f>+[2]ระบบการควบคุมฯ!E269</f>
        <v>0</v>
      </c>
      <c r="F32" s="854">
        <f t="shared" si="7"/>
        <v>0</v>
      </c>
      <c r="G32" s="872">
        <f>+[2]ระบบการควบคุมฯ!G269+[2]ระบบการควบคุมฯ!H269</f>
        <v>0</v>
      </c>
      <c r="H32" s="872">
        <f>+[2]ระบบการควบคุมฯ!I269+[2]ระบบการควบคุมฯ!J269</f>
        <v>0</v>
      </c>
      <c r="I32" s="872">
        <f>+[2]ระบบการควบคุมฯ!K269+[2]ระบบการควบคุมฯ!L269</f>
        <v>0</v>
      </c>
      <c r="J32" s="872">
        <f t="shared" si="6"/>
        <v>0</v>
      </c>
      <c r="K32" s="90" t="s">
        <v>13</v>
      </c>
      <c r="L32" s="20"/>
      <c r="M32" s="16"/>
      <c r="O32" s="19"/>
      <c r="P32" s="17"/>
      <c r="Q32" s="21"/>
      <c r="R32" s="18"/>
      <c r="S32" s="18"/>
    </row>
    <row r="33" spans="1:22" ht="21.6" hidden="1" customHeight="1" x14ac:dyDescent="0.55000000000000004">
      <c r="A33" s="870" t="s">
        <v>34</v>
      </c>
      <c r="B33" s="85" t="str">
        <f>[3]ระบบการควบคุมฯ!B134</f>
        <v xml:space="preserve">โครงการพัฒนาระบบบริหารจัดการประชากรวัยเรียน </v>
      </c>
      <c r="C33" s="856"/>
      <c r="D33" s="871"/>
      <c r="E33" s="872">
        <f>+[2]ระบบการควบคุมฯ!E270</f>
        <v>0</v>
      </c>
      <c r="F33" s="854">
        <f t="shared" si="7"/>
        <v>0</v>
      </c>
      <c r="G33" s="872">
        <f>+[2]ระบบการควบคุมฯ!G270+[2]ระบบการควบคุมฯ!H270</f>
        <v>0</v>
      </c>
      <c r="H33" s="872">
        <f>+[2]ระบบการควบคุมฯ!I270+[2]ระบบการควบคุมฯ!J270</f>
        <v>0</v>
      </c>
      <c r="I33" s="872">
        <f>+[2]ระบบการควบคุมฯ!K270+[2]ระบบการควบคุมฯ!L270</f>
        <v>0</v>
      </c>
      <c r="J33" s="872">
        <f t="shared" si="6"/>
        <v>0</v>
      </c>
      <c r="K33" s="90" t="s">
        <v>12</v>
      </c>
      <c r="L33" s="33"/>
      <c r="M33" s="34">
        <f>SUM(F33:H33)</f>
        <v>0</v>
      </c>
      <c r="N33" s="35" t="e">
        <f>+F33*100/C33</f>
        <v>#DIV/0!</v>
      </c>
      <c r="O33" s="35" t="e">
        <f>+G33*100/C33</f>
        <v>#DIV/0!</v>
      </c>
      <c r="P33" s="35" t="e">
        <f>+H33*100/C33</f>
        <v>#DIV/0!</v>
      </c>
      <c r="Q33" s="35" t="e">
        <f>SUM(N33:P33)</f>
        <v>#DIV/0!</v>
      </c>
      <c r="R33" s="18"/>
      <c r="S33" s="18"/>
      <c r="T33" s="15" t="e">
        <f>+G33*100/C33</f>
        <v>#DIV/0!</v>
      </c>
      <c r="U33" s="15" t="e">
        <f>+H33*100/C33</f>
        <v>#DIV/0!</v>
      </c>
      <c r="V33" s="15" t="e">
        <f>SUM(T33:U33)</f>
        <v>#DIV/0!</v>
      </c>
    </row>
    <row r="34" spans="1:22" ht="21" hidden="1" customHeight="1" x14ac:dyDescent="0.55000000000000004">
      <c r="A34" s="873" t="s">
        <v>35</v>
      </c>
      <c r="B34" s="92" t="str">
        <f>[3]ระบบการควบคุมฯ!B135</f>
        <v xml:space="preserve">โครงการระบบติดตามการปฏิบัติงานเพื่อการบริหารงานขององค์กร </v>
      </c>
      <c r="C34" s="856"/>
      <c r="D34" s="874"/>
      <c r="E34" s="875">
        <f>+[2]ระบบการควบคุมฯ!E271</f>
        <v>0</v>
      </c>
      <c r="F34" s="790">
        <f t="shared" si="7"/>
        <v>0</v>
      </c>
      <c r="G34" s="875">
        <f>+[2]ระบบการควบคุมฯ!G271+[2]ระบบการควบคุมฯ!H271</f>
        <v>0</v>
      </c>
      <c r="H34" s="875">
        <f>+[2]ระบบการควบคุมฯ!I271+[2]ระบบการควบคุมฯ!J271</f>
        <v>0</v>
      </c>
      <c r="I34" s="875">
        <f>+[2]ระบบการควบคุมฯ!K271+[2]ระบบการควบคุมฯ!L271</f>
        <v>0</v>
      </c>
      <c r="J34" s="875">
        <f t="shared" si="6"/>
        <v>0</v>
      </c>
      <c r="K34" s="50" t="s">
        <v>16</v>
      </c>
      <c r="L34" s="33"/>
      <c r="M34" s="34">
        <f>SUM(F34:H34)</f>
        <v>0</v>
      </c>
      <c r="N34" s="36"/>
      <c r="O34" s="37"/>
      <c r="P34" s="38"/>
      <c r="Q34" s="39"/>
      <c r="R34" s="18"/>
      <c r="S34" s="18"/>
    </row>
    <row r="35" spans="1:22" s="32" customFormat="1" ht="37.950000000000003" hidden="1" customHeight="1" x14ac:dyDescent="0.55000000000000004">
      <c r="A35" s="870" t="s">
        <v>36</v>
      </c>
      <c r="B35" s="91" t="str">
        <f>[3]ระบบการควบคุมฯ!B136</f>
        <v>โครงการเสริมสร้างศักยภาพทรัพยากรบุคคลให้มีทักษะที่จำเป็นในศตวรรษที่ 21</v>
      </c>
      <c r="C35" s="856"/>
      <c r="D35" s="876"/>
      <c r="E35" s="872">
        <f>+[2]ระบบการควบคุมฯ!E272</f>
        <v>0</v>
      </c>
      <c r="F35" s="854">
        <f t="shared" si="7"/>
        <v>0</v>
      </c>
      <c r="G35" s="872">
        <f>+[2]ระบบการควบคุมฯ!G272+[2]ระบบการควบคุมฯ!H272</f>
        <v>0</v>
      </c>
      <c r="H35" s="872">
        <f>+[2]ระบบการควบคุมฯ!I272+[2]ระบบการควบคุมฯ!J272</f>
        <v>0</v>
      </c>
      <c r="I35" s="872">
        <f>+[2]ระบบการควบคุมฯ!K272+[2]ระบบการควบคุมฯ!L272</f>
        <v>0</v>
      </c>
      <c r="J35" s="872">
        <f t="shared" si="6"/>
        <v>0</v>
      </c>
      <c r="K35" s="90" t="s">
        <v>17</v>
      </c>
      <c r="L35" s="23"/>
      <c r="M35" s="28"/>
      <c r="N35" s="24"/>
      <c r="O35" s="25"/>
      <c r="P35" s="26"/>
      <c r="Q35" s="27"/>
      <c r="R35" s="30"/>
      <c r="S35" s="30"/>
      <c r="T35" s="31"/>
      <c r="U35" s="31"/>
      <c r="V35" s="31"/>
    </row>
    <row r="36" spans="1:22" s="32" customFormat="1" ht="21" hidden="1" customHeight="1" x14ac:dyDescent="0.55000000000000004">
      <c r="A36" s="870"/>
      <c r="B36" s="877">
        <f>[3]ระบบการควบคุมฯ!B137</f>
        <v>0</v>
      </c>
      <c r="C36" s="856">
        <f>[3]ระบบการควบคุมฯ!C137</f>
        <v>0</v>
      </c>
      <c r="D36" s="872">
        <f>[3]ระบบการควบคุมฯ!F137</f>
        <v>0</v>
      </c>
      <c r="E36" s="872"/>
      <c r="F36" s="854">
        <f t="shared" si="7"/>
        <v>0</v>
      </c>
      <c r="G36" s="872"/>
      <c r="H36" s="872"/>
      <c r="I36" s="872"/>
      <c r="J36" s="872"/>
      <c r="K36" s="93"/>
      <c r="L36" s="23"/>
      <c r="M36" s="28"/>
      <c r="N36" s="24"/>
      <c r="O36" s="25"/>
      <c r="P36" s="26"/>
      <c r="Q36" s="27"/>
      <c r="R36" s="30"/>
      <c r="S36" s="30"/>
      <c r="T36" s="31"/>
      <c r="U36" s="31"/>
      <c r="V36" s="31"/>
    </row>
    <row r="37" spans="1:22" s="32" customFormat="1" ht="21" hidden="1" customHeight="1" x14ac:dyDescent="0.55000000000000004">
      <c r="A37" s="870"/>
      <c r="B37" s="877">
        <f>[3]ระบบการควบคุมฯ!B138</f>
        <v>0</v>
      </c>
      <c r="C37" s="856">
        <f>[3]ระบบการควบคุมฯ!C138</f>
        <v>0</v>
      </c>
      <c r="D37" s="872">
        <f>[3]ระบบการควบคุมฯ!F138</f>
        <v>0</v>
      </c>
      <c r="E37" s="872"/>
      <c r="F37" s="854">
        <f t="shared" si="7"/>
        <v>0</v>
      </c>
      <c r="G37" s="872"/>
      <c r="H37" s="872"/>
      <c r="I37" s="872"/>
      <c r="J37" s="872"/>
      <c r="K37" s="93"/>
      <c r="L37" s="23"/>
      <c r="M37" s="28"/>
      <c r="N37" s="24"/>
      <c r="O37" s="25"/>
      <c r="P37" s="26"/>
      <c r="Q37" s="27"/>
      <c r="R37" s="30"/>
      <c r="S37" s="30"/>
      <c r="T37" s="31"/>
      <c r="U37" s="31"/>
      <c r="V37" s="31"/>
    </row>
    <row r="38" spans="1:22" ht="20.399999999999999" hidden="1" customHeight="1" x14ac:dyDescent="0.55000000000000004">
      <c r="A38" s="870"/>
      <c r="B38" s="877">
        <f>[3]ระบบการควบคุมฯ!B139</f>
        <v>0</v>
      </c>
      <c r="C38" s="856">
        <f>[3]ระบบการควบคุมฯ!C139</f>
        <v>0</v>
      </c>
      <c r="D38" s="872">
        <f>[3]ระบบการควบคุมฯ!F139</f>
        <v>0</v>
      </c>
      <c r="E38" s="872"/>
      <c r="F38" s="854">
        <f t="shared" si="7"/>
        <v>0</v>
      </c>
      <c r="G38" s="872"/>
      <c r="H38" s="872"/>
      <c r="I38" s="872"/>
      <c r="J38" s="872"/>
      <c r="K38" s="93"/>
      <c r="L38" s="20"/>
      <c r="M38" s="16"/>
      <c r="O38" s="19"/>
      <c r="P38" s="17"/>
      <c r="Q38" s="21"/>
      <c r="R38" s="18"/>
      <c r="S38" s="18"/>
    </row>
    <row r="39" spans="1:22" ht="31.2" hidden="1" customHeight="1" x14ac:dyDescent="0.55000000000000004">
      <c r="A39" s="870"/>
      <c r="B39" s="94"/>
      <c r="C39" s="95"/>
      <c r="D39" s="872"/>
      <c r="E39" s="872"/>
      <c r="F39" s="854">
        <f t="shared" si="7"/>
        <v>0</v>
      </c>
      <c r="G39" s="872"/>
      <c r="H39" s="872"/>
      <c r="I39" s="872"/>
      <c r="J39" s="872"/>
      <c r="K39" s="93"/>
      <c r="L39" s="20"/>
      <c r="M39" s="16"/>
      <c r="O39" s="19"/>
      <c r="P39" s="17"/>
      <c r="Q39" s="21"/>
      <c r="R39" s="18"/>
      <c r="S39" s="18"/>
    </row>
    <row r="40" spans="1:22" ht="74.400000000000006" hidden="1" customHeight="1" x14ac:dyDescent="0.55000000000000004">
      <c r="A40" s="878">
        <v>2.2000000000000002</v>
      </c>
      <c r="B40" s="96" t="str">
        <f>+[3]ระบบการควบคุมฯ!B140</f>
        <v>งบเพิ่มประสิทธิผลกลยุทธ์ของ สพฐ.</v>
      </c>
      <c r="C40" s="97" t="str">
        <f>+[3]ระบบการควบคุมฯ!C140</f>
        <v xml:space="preserve">ศธ04002/ว4623 ลว.28 ต.ค.64 โอนครั้งที่ 10 </v>
      </c>
      <c r="D40" s="879"/>
      <c r="E40" s="879">
        <f>SUM(E41:E49)</f>
        <v>0</v>
      </c>
      <c r="F40" s="879">
        <f>SUM(F41:F49)</f>
        <v>0</v>
      </c>
      <c r="G40" s="879">
        <f>SUM(G41:G49)</f>
        <v>0</v>
      </c>
      <c r="H40" s="879">
        <f>SUM(H41:H49)</f>
        <v>0</v>
      </c>
      <c r="I40" s="879">
        <f>SUM(I41:I49)</f>
        <v>0</v>
      </c>
      <c r="J40" s="879">
        <f>SUM(J41:J48)</f>
        <v>0</v>
      </c>
      <c r="K40" s="98"/>
      <c r="L40" s="22"/>
      <c r="M40" s="23"/>
      <c r="N40" s="24"/>
      <c r="O40" s="25"/>
      <c r="P40" s="26"/>
      <c r="Q40" s="27"/>
      <c r="R40" s="30"/>
      <c r="S40" s="18"/>
    </row>
    <row r="41" spans="1:22" ht="55.95" hidden="1" customHeight="1" x14ac:dyDescent="0.55000000000000004">
      <c r="A41" s="880" t="s">
        <v>46</v>
      </c>
      <c r="B41" s="99" t="s">
        <v>62</v>
      </c>
      <c r="C41" s="881">
        <f>+[3]ระบบการควบคุมฯ!C141</f>
        <v>0</v>
      </c>
      <c r="D41" s="882"/>
      <c r="E41" s="882">
        <f>+[2]ระบบการควบคุมฯ!E277</f>
        <v>0</v>
      </c>
      <c r="F41" s="882">
        <f t="shared" ref="F41:F49" si="8">+E41+D41</f>
        <v>0</v>
      </c>
      <c r="G41" s="882">
        <f>+[2]ระบบการควบคุมฯ!G277+[2]ระบบการควบคุมฯ!H277</f>
        <v>0</v>
      </c>
      <c r="H41" s="882">
        <f>+[2]ระบบการควบคุมฯ!I277+[2]ระบบการควบคุมฯ!J277</f>
        <v>0</v>
      </c>
      <c r="I41" s="882">
        <f>+[2]ระบบการควบคุมฯ!K277+[2]ระบบการควบคุมฯ!L277</f>
        <v>0</v>
      </c>
      <c r="J41" s="882">
        <f t="shared" ref="J41:J49" si="9">+F41-G41-H41-I41</f>
        <v>0</v>
      </c>
      <c r="K41" s="100" t="s">
        <v>14</v>
      </c>
      <c r="L41" s="22"/>
      <c r="M41" s="23"/>
      <c r="N41" s="24"/>
      <c r="O41" s="25"/>
      <c r="P41" s="26"/>
      <c r="Q41" s="27"/>
      <c r="R41" s="30"/>
      <c r="S41" s="18"/>
    </row>
    <row r="42" spans="1:22" ht="74.400000000000006" hidden="1" customHeight="1" x14ac:dyDescent="0.55000000000000004">
      <c r="A42" s="883" t="s">
        <v>47</v>
      </c>
      <c r="B42" s="101" t="str">
        <f>+[3]ระบบการควบคุมฯ!B142</f>
        <v>โครงการสพป.ปท. 2: องค์กรคุณธรรมต้นแบบในวิถึชีวิตใหม่(New Normal)</v>
      </c>
      <c r="C42" s="343" t="str">
        <f>+[3]ระบบการควบคุมฯ!C142</f>
        <v>บันทึกกลุ่มนิเทศติดตามและประเมินผลฯ ลว. 6 ม.ค.65</v>
      </c>
      <c r="D42" s="791"/>
      <c r="E42" s="791">
        <f>+[2]ระบบการควบคุมฯ!E278</f>
        <v>0</v>
      </c>
      <c r="F42" s="791">
        <f t="shared" si="8"/>
        <v>0</v>
      </c>
      <c r="G42" s="791">
        <f>+[2]ระบบการควบคุมฯ!G278+[2]ระบบการควบคุมฯ!H278</f>
        <v>0</v>
      </c>
      <c r="H42" s="791">
        <f>+[2]ระบบการควบคุมฯ!I278+[2]ระบบการควบคุมฯ!J278</f>
        <v>0</v>
      </c>
      <c r="I42" s="791">
        <f>+[2]ระบบการควบคุมฯ!K278+[2]ระบบการควบคุมฯ!L278</f>
        <v>0</v>
      </c>
      <c r="J42" s="791">
        <f t="shared" si="9"/>
        <v>0</v>
      </c>
      <c r="K42" s="102" t="s">
        <v>13</v>
      </c>
      <c r="L42" s="22"/>
      <c r="M42" s="23"/>
      <c r="N42" s="24"/>
      <c r="O42" s="25"/>
      <c r="P42" s="26"/>
      <c r="Q42" s="27"/>
      <c r="R42" s="30"/>
      <c r="S42" s="18"/>
    </row>
    <row r="43" spans="1:22" ht="21.6" hidden="1" customHeight="1" x14ac:dyDescent="0.55000000000000004">
      <c r="A43" s="883" t="s">
        <v>48</v>
      </c>
      <c r="B43" s="101" t="str">
        <f>+[2]ระบบการควบคุมฯ!B279</f>
        <v>ซ่อมแซมครุภัณฑ์</v>
      </c>
      <c r="C43" s="343" t="str">
        <f>+[2]ระบบการควบคุมฯ!C279</f>
        <v>ยืมงบเพิ่มประสิทธิผลกลยุทธ์สพฐ.บท.17มี.ค.65</v>
      </c>
      <c r="D43" s="791"/>
      <c r="E43" s="791">
        <f>+[2]ระบบการควบคุมฯ!E279</f>
        <v>0</v>
      </c>
      <c r="F43" s="791">
        <f t="shared" si="8"/>
        <v>0</v>
      </c>
      <c r="G43" s="791">
        <f>+[2]ระบบการควบคุมฯ!G279+[2]ระบบการควบคุมฯ!H279</f>
        <v>0</v>
      </c>
      <c r="H43" s="791">
        <f>+[2]ระบบการควบคุมฯ!I279+[2]ระบบการควบคุมฯ!J279</f>
        <v>0</v>
      </c>
      <c r="I43" s="791">
        <f>+[2]ระบบการควบคุมฯ!K279+[2]ระบบการควบคุมฯ!L279</f>
        <v>0</v>
      </c>
      <c r="J43" s="791">
        <f t="shared" si="9"/>
        <v>0</v>
      </c>
      <c r="K43" s="102" t="s">
        <v>14</v>
      </c>
      <c r="L43" s="23"/>
      <c r="M43" s="28"/>
      <c r="N43" s="29"/>
      <c r="O43" s="29"/>
      <c r="P43" s="29"/>
      <c r="Q43" s="29"/>
      <c r="R43" s="30"/>
      <c r="S43" s="18"/>
    </row>
    <row r="44" spans="1:22" s="32" customFormat="1" ht="55.95" hidden="1" customHeight="1" x14ac:dyDescent="0.55000000000000004">
      <c r="A44" s="883" t="s">
        <v>57</v>
      </c>
      <c r="B44" s="101" t="str">
        <f>+[2]ระบบการควบคุมฯ!B280</f>
        <v xml:space="preserve">ค่าสาธารณูปโภค </v>
      </c>
      <c r="C44" s="343" t="str">
        <f>+[2]ระบบการควบคุมฯ!C280</f>
        <v>บท.แผนลว. 30 พ.ค.65</v>
      </c>
      <c r="D44" s="791"/>
      <c r="E44" s="791">
        <f>+[2]ระบบการควบคุมฯ!E280</f>
        <v>0</v>
      </c>
      <c r="F44" s="791">
        <f t="shared" si="8"/>
        <v>0</v>
      </c>
      <c r="G44" s="791">
        <f>+[2]ระบบการควบคุมฯ!G280+[2]ระบบการควบคุมฯ!H280</f>
        <v>0</v>
      </c>
      <c r="H44" s="791">
        <f>+[2]ระบบการควบคุมฯ!I280+[2]ระบบการควบคุมฯ!J280</f>
        <v>0</v>
      </c>
      <c r="I44" s="791">
        <f>+[2]ระบบการควบคุมฯ!K280+[2]ระบบการควบคุมฯ!L280</f>
        <v>0</v>
      </c>
      <c r="J44" s="791">
        <f t="shared" si="9"/>
        <v>0</v>
      </c>
      <c r="K44" s="102" t="s">
        <v>14</v>
      </c>
      <c r="L44" s="23"/>
      <c r="M44" s="28"/>
      <c r="N44" s="24"/>
      <c r="O44" s="25"/>
      <c r="P44" s="26"/>
      <c r="Q44" s="27"/>
      <c r="R44" s="30"/>
      <c r="S44" s="30"/>
      <c r="T44" s="31"/>
      <c r="U44" s="31"/>
      <c r="V44" s="31"/>
    </row>
    <row r="45" spans="1:22" ht="55.95" hidden="1" customHeight="1" x14ac:dyDescent="0.55000000000000004">
      <c r="A45" s="883" t="s">
        <v>58</v>
      </c>
      <c r="B45" s="101" t="str">
        <f>+[2]ระบบการควบคุมฯ!B281</f>
        <v>โครงการแข่งขันทักษะภาษาไทยโครงการรักษ์ภาษาไทยเนื่องในสัปดาห์วันภาษาไทยแห่งชาติ ปี ท2565</v>
      </c>
      <c r="C45" s="343" t="str">
        <f>+[3]ระบบการควบคุมฯ!C145</f>
        <v>ที่ ศธ04002/ว331/27 ม.ค.65 ครั้งที่ 172</v>
      </c>
      <c r="D45" s="791"/>
      <c r="E45" s="791">
        <f>+[2]ระบบการควบคุมฯ!E281</f>
        <v>0</v>
      </c>
      <c r="F45" s="791">
        <f t="shared" si="8"/>
        <v>0</v>
      </c>
      <c r="G45" s="791">
        <f>+[2]ระบบการควบคุมฯ!G281+[2]ระบบการควบคุมฯ!H281</f>
        <v>0</v>
      </c>
      <c r="H45" s="791">
        <f>+[2]ระบบการควบคุมฯ!I281+[2]ระบบการควบคุมฯ!J281</f>
        <v>0</v>
      </c>
      <c r="I45" s="791">
        <f>+[2]ระบบการควบคุมฯ!K281+[2]ระบบการควบคุมฯ!L281</f>
        <v>0</v>
      </c>
      <c r="J45" s="791">
        <f t="shared" si="9"/>
        <v>0</v>
      </c>
      <c r="K45" s="102" t="s">
        <v>13</v>
      </c>
      <c r="L45" s="23"/>
      <c r="M45" s="40"/>
      <c r="N45" s="40"/>
      <c r="O45" s="26"/>
      <c r="P45" s="26"/>
      <c r="Q45" s="27"/>
      <c r="R45" s="30"/>
      <c r="S45" s="18"/>
    </row>
    <row r="46" spans="1:22" s="32" customFormat="1" ht="55.95" hidden="1" customHeight="1" x14ac:dyDescent="0.55000000000000004">
      <c r="A46" s="883" t="s">
        <v>59</v>
      </c>
      <c r="B46" s="101" t="str">
        <f>+[2]ระบบการควบคุมฯ!B282</f>
        <v>โครงการ ส่งเสริมสนับสนุนการทำวิจัยการบริหารจัดการของสถานศึกษา ฯ</v>
      </c>
      <c r="C46" s="343" t="str">
        <f>+[2]ระบบการควบคุมฯ!C282</f>
        <v>บท.แผนลว. 27 มิ..ย.65</v>
      </c>
      <c r="D46" s="791"/>
      <c r="E46" s="791">
        <f>+[2]ระบบการควบคุมฯ!E282</f>
        <v>0</v>
      </c>
      <c r="F46" s="791">
        <f t="shared" si="8"/>
        <v>0</v>
      </c>
      <c r="G46" s="791">
        <f>+[2]ระบบการควบคุมฯ!G282+[2]ระบบการควบคุมฯ!H282</f>
        <v>0</v>
      </c>
      <c r="H46" s="791">
        <f>+[2]ระบบการควบคุมฯ!I282+[2]ระบบการควบคุมฯ!J282</f>
        <v>0</v>
      </c>
      <c r="I46" s="791">
        <f>+[2]ระบบการควบคุมฯ!K282+[2]ระบบการควบคุมฯ!L282</f>
        <v>0</v>
      </c>
      <c r="J46" s="791">
        <f t="shared" si="9"/>
        <v>0</v>
      </c>
      <c r="K46" s="102" t="s">
        <v>13</v>
      </c>
      <c r="L46" s="23"/>
      <c r="M46" s="28"/>
      <c r="N46" s="24"/>
      <c r="O46" s="25"/>
      <c r="P46" s="26"/>
      <c r="Q46" s="27"/>
      <c r="R46" s="30"/>
      <c r="S46" s="30"/>
      <c r="T46" s="31"/>
      <c r="U46" s="31"/>
      <c r="V46" s="31"/>
    </row>
    <row r="47" spans="1:22" s="32" customFormat="1" ht="37.200000000000003" hidden="1" customHeight="1" x14ac:dyDescent="0.55000000000000004">
      <c r="A47" s="883" t="s">
        <v>70</v>
      </c>
      <c r="B47" s="101" t="str">
        <f>+[2]ระบบการควบคุมฯ!B283</f>
        <v>โครงการประกวดผลงานแนวปฏิบัติที่ดีรายด้าน กิจกรรมแข่งขันทักษะวิชาการและการประกวดสถานศึกษาที่มีคุณภาพชีวิตเด็กและเยาวชนดีเด่น</v>
      </c>
      <c r="C47" s="343" t="str">
        <f>+[2]ระบบการควบคุมฯ!C283</f>
        <v>บท.แผนลว. 11 ส.ค.65</v>
      </c>
      <c r="D47" s="791"/>
      <c r="E47" s="791">
        <f>+[2]ระบบการควบคุมฯ!E283</f>
        <v>0</v>
      </c>
      <c r="F47" s="791">
        <f t="shared" si="8"/>
        <v>0</v>
      </c>
      <c r="G47" s="791">
        <f>+[2]ระบบการควบคุมฯ!G283+[2]ระบบการควบคุมฯ!H283</f>
        <v>0</v>
      </c>
      <c r="H47" s="791">
        <f>+[2]ระบบการควบคุมฯ!I283+[2]ระบบการควบคุมฯ!J283</f>
        <v>0</v>
      </c>
      <c r="I47" s="791">
        <f>+[2]ระบบการควบคุมฯ!K283+[2]ระบบการควบคุมฯ!L283</f>
        <v>0</v>
      </c>
      <c r="J47" s="791">
        <f t="shared" si="9"/>
        <v>0</v>
      </c>
      <c r="K47" s="102" t="s">
        <v>13</v>
      </c>
      <c r="L47" s="23"/>
      <c r="M47" s="28"/>
      <c r="N47" s="24"/>
      <c r="O47" s="25"/>
      <c r="P47" s="26"/>
      <c r="Q47" s="27"/>
      <c r="R47" s="30"/>
      <c r="S47" s="30"/>
      <c r="T47" s="31"/>
      <c r="U47" s="31"/>
      <c r="V47" s="31"/>
    </row>
    <row r="48" spans="1:22" s="32" customFormat="1" ht="37.200000000000003" hidden="1" customHeight="1" x14ac:dyDescent="0.55000000000000004">
      <c r="A48" s="883" t="s">
        <v>71</v>
      </c>
      <c r="B48" s="101" t="str">
        <f>+[2]ระบบการควบคุมฯ!B284</f>
        <v>โครงการเสริมสร้างคุณธรรม จริยธรรม และธรรมาภิบาลในสถานศึกษา</v>
      </c>
      <c r="C48" s="343" t="str">
        <f>+[2]ระบบการควบคุมฯ!C284</f>
        <v>บท.แผนลว. 22 ก.ค.65</v>
      </c>
      <c r="D48" s="791"/>
      <c r="E48" s="791">
        <f>+[2]ระบบการควบคุมฯ!E284</f>
        <v>0</v>
      </c>
      <c r="F48" s="791">
        <f t="shared" si="8"/>
        <v>0</v>
      </c>
      <c r="G48" s="791">
        <f>+[2]ระบบการควบคุมฯ!G284+[2]ระบบการควบคุมฯ!H284</f>
        <v>0</v>
      </c>
      <c r="H48" s="791">
        <f>+[2]ระบบการควบคุมฯ!I284+[2]ระบบการควบคุมฯ!J284</f>
        <v>0</v>
      </c>
      <c r="I48" s="791">
        <f>+[2]ระบบการควบคุมฯ!K284+[2]ระบบการควบคุมฯ!L284</f>
        <v>0</v>
      </c>
      <c r="J48" s="791">
        <f t="shared" si="9"/>
        <v>0</v>
      </c>
      <c r="K48" s="102" t="s">
        <v>16</v>
      </c>
      <c r="L48" s="23"/>
      <c r="M48" s="28"/>
      <c r="N48" s="24"/>
      <c r="O48" s="25"/>
      <c r="P48" s="26"/>
      <c r="Q48" s="27"/>
      <c r="R48" s="30"/>
      <c r="S48" s="30"/>
      <c r="T48" s="31"/>
      <c r="U48" s="31"/>
      <c r="V48" s="31"/>
    </row>
    <row r="49" spans="1:22" s="32" customFormat="1" ht="37.200000000000003" x14ac:dyDescent="0.55000000000000004">
      <c r="A49" s="883" t="s">
        <v>72</v>
      </c>
      <c r="B49" s="101" t="str">
        <f>+[2]ระบบการควบคุมฯ!B285</f>
        <v>โครงการเสริมสร้างศักยภาพทรัพยากรบุคคลให้มีทักษะที่จำเป็นในศตวรรษที่ 21</v>
      </c>
      <c r="C49" s="343">
        <f>+[2]ระบบการควบคุมฯ!C285</f>
        <v>0</v>
      </c>
      <c r="D49" s="791"/>
      <c r="E49" s="791">
        <f>+[2]ระบบการควบคุมฯ!E285</f>
        <v>0</v>
      </c>
      <c r="F49" s="791">
        <f t="shared" si="8"/>
        <v>0</v>
      </c>
      <c r="G49" s="791">
        <f>+[2]ระบบการควบคุมฯ!G285+[2]ระบบการควบคุมฯ!H285</f>
        <v>0</v>
      </c>
      <c r="H49" s="791">
        <f>+[2]ระบบการควบคุมฯ!I285+[2]ระบบการควบคุมฯ!J285</f>
        <v>0</v>
      </c>
      <c r="I49" s="791">
        <f>+[2]ระบบการควบคุมฯ!K285+[2]ระบบการควบคุมฯ!L285</f>
        <v>0</v>
      </c>
      <c r="J49" s="791">
        <f t="shared" si="9"/>
        <v>0</v>
      </c>
      <c r="K49" s="102" t="s">
        <v>16</v>
      </c>
      <c r="L49" s="23"/>
      <c r="M49" s="28"/>
      <c r="N49" s="24"/>
      <c r="O49" s="25"/>
      <c r="P49" s="26"/>
      <c r="Q49" s="27"/>
      <c r="R49" s="30"/>
      <c r="S49" s="30"/>
      <c r="T49" s="31"/>
      <c r="U49" s="31"/>
      <c r="V49" s="31"/>
    </row>
    <row r="50" spans="1:22" s="32" customFormat="1" x14ac:dyDescent="0.55000000000000004">
      <c r="A50" s="884">
        <f>+[2]ระบบการควบคุมฯ!A328</f>
        <v>2</v>
      </c>
      <c r="B50" s="1033" t="str">
        <f>+[2]ระบบการควบคุมฯ!B328</f>
        <v xml:space="preserve">ผลผลิตผู้จบการศึกษาภาคบังคับ  </v>
      </c>
      <c r="C50" s="885" t="str">
        <f>[6]ระบบการควบคุมฯ!C607</f>
        <v>20004 35000270 2000000</v>
      </c>
      <c r="D50" s="836">
        <f>+D51+D97</f>
        <v>3654450</v>
      </c>
      <c r="E50" s="836">
        <f>+E51+E97</f>
        <v>1232550</v>
      </c>
      <c r="F50" s="836">
        <f>+D50+E50</f>
        <v>4887000</v>
      </c>
      <c r="G50" s="836">
        <f>+G51+G97</f>
        <v>0</v>
      </c>
      <c r="H50" s="836">
        <f>+H51+H97</f>
        <v>0</v>
      </c>
      <c r="I50" s="836">
        <f>+I51+I97</f>
        <v>4203630.33</v>
      </c>
      <c r="J50" s="836">
        <f>+J51+J97</f>
        <v>683369.66999999993</v>
      </c>
      <c r="K50" s="69"/>
      <c r="L50" s="23"/>
      <c r="M50" s="28"/>
      <c r="N50" s="24"/>
      <c r="O50" s="25"/>
      <c r="P50" s="26"/>
      <c r="Q50" s="27"/>
      <c r="R50" s="30"/>
      <c r="S50" s="30"/>
      <c r="T50" s="31"/>
      <c r="U50" s="31"/>
      <c r="V50" s="31"/>
    </row>
    <row r="51" spans="1:22" s="32" customFormat="1" ht="37.200000000000003" x14ac:dyDescent="0.55000000000000004">
      <c r="A51" s="838">
        <f>+[6]ระบบการควบคุมฯ!A612</f>
        <v>2.1</v>
      </c>
      <c r="B51" s="103" t="str">
        <f>+[2]ระบบการควบคุมฯ!B331</f>
        <v>กิจกรรมการจัดการศึกษาประถมศึกษาสำหรับโรงเรียนปกติ</v>
      </c>
      <c r="C51" s="339" t="str">
        <f>+[2]ระบบการควบคุมฯ!C331</f>
        <v>20004 66 05164 00000</v>
      </c>
      <c r="D51" s="839">
        <f>+D53</f>
        <v>3055000</v>
      </c>
      <c r="E51" s="839">
        <f>+E53</f>
        <v>945000</v>
      </c>
      <c r="F51" s="839">
        <f>SUM(D51:E51)</f>
        <v>4000000</v>
      </c>
      <c r="G51" s="839">
        <f>+G53</f>
        <v>0</v>
      </c>
      <c r="H51" s="839">
        <f>+H53</f>
        <v>0</v>
      </c>
      <c r="I51" s="839">
        <f>+I53</f>
        <v>3743002.19</v>
      </c>
      <c r="J51" s="839">
        <f>+J53</f>
        <v>256997.80999999997</v>
      </c>
      <c r="K51" s="71"/>
      <c r="L51" s="23"/>
      <c r="M51" s="28"/>
      <c r="N51" s="24"/>
      <c r="O51" s="25"/>
      <c r="P51" s="26"/>
      <c r="Q51" s="27"/>
      <c r="R51" s="30"/>
      <c r="S51" s="30"/>
      <c r="T51" s="31"/>
      <c r="U51" s="31"/>
      <c r="V51" s="31"/>
    </row>
    <row r="52" spans="1:22" s="32" customFormat="1" ht="20.399999999999999" hidden="1" customHeight="1" x14ac:dyDescent="0.55000000000000004">
      <c r="A52" s="838"/>
      <c r="B52" s="103"/>
      <c r="C52" s="339" t="str">
        <f>+[2]ระบบการควบคุมฯ!C332</f>
        <v>20004 66 0516400000</v>
      </c>
      <c r="D52" s="839"/>
      <c r="E52" s="839"/>
      <c r="F52" s="839"/>
      <c r="G52" s="839"/>
      <c r="H52" s="839"/>
      <c r="I52" s="839"/>
      <c r="J52" s="839"/>
      <c r="K52" s="71"/>
      <c r="L52" s="23"/>
      <c r="M52" s="28"/>
      <c r="N52" s="24"/>
      <c r="O52" s="25"/>
      <c r="P52" s="26"/>
      <c r="Q52" s="27"/>
      <c r="R52" s="30"/>
      <c r="S52" s="30"/>
      <c r="T52" s="31"/>
      <c r="U52" s="31"/>
      <c r="V52" s="31"/>
    </row>
    <row r="53" spans="1:22" ht="20.399999999999999" hidden="1" customHeight="1" x14ac:dyDescent="0.55000000000000004">
      <c r="A53" s="840"/>
      <c r="B53" s="72" t="str">
        <f>[6]ระบบการควบคุมฯ!B607</f>
        <v xml:space="preserve"> รวมงบดำเนินงาน 67112xx</v>
      </c>
      <c r="C53" s="841">
        <f>[3]ระบบการควบคุมฯ!C152</f>
        <v>0</v>
      </c>
      <c r="D53" s="842">
        <f>+D54+D67</f>
        <v>3055000</v>
      </c>
      <c r="E53" s="842">
        <f t="shared" ref="E53:J53" si="10">+E54+E67</f>
        <v>945000</v>
      </c>
      <c r="F53" s="842">
        <f t="shared" si="10"/>
        <v>4000000</v>
      </c>
      <c r="G53" s="842">
        <f t="shared" si="10"/>
        <v>0</v>
      </c>
      <c r="H53" s="842">
        <f t="shared" si="10"/>
        <v>0</v>
      </c>
      <c r="I53" s="842">
        <f t="shared" si="10"/>
        <v>3743002.19</v>
      </c>
      <c r="J53" s="842">
        <f t="shared" si="10"/>
        <v>256997.80999999997</v>
      </c>
      <c r="K53" s="73"/>
    </row>
    <row r="54" spans="1:22" ht="55.8" x14ac:dyDescent="0.55000000000000004">
      <c r="A54" s="865" t="str">
        <f>+[2]ระบบการควบคุมฯ!A333</f>
        <v>2.1.1</v>
      </c>
      <c r="B54" s="87" t="str">
        <f>+[2]ระบบการควบคุมฯ!B333</f>
        <v>งบประจำ บริหารจัดการสำนักงาน</v>
      </c>
      <c r="C54" s="341" t="str">
        <f>+[2]ระบบการควบคุมฯ!C331</f>
        <v>20004 66 05164 00000</v>
      </c>
      <c r="D54" s="866">
        <f t="shared" ref="D54:J54" si="11">SUM(D55:D66)</f>
        <v>3055000</v>
      </c>
      <c r="E54" s="866">
        <f t="shared" si="11"/>
        <v>0</v>
      </c>
      <c r="F54" s="866">
        <f t="shared" si="11"/>
        <v>3055000</v>
      </c>
      <c r="G54" s="866">
        <f t="shared" si="11"/>
        <v>0</v>
      </c>
      <c r="H54" s="866">
        <f t="shared" si="11"/>
        <v>0</v>
      </c>
      <c r="I54" s="866">
        <f t="shared" si="11"/>
        <v>2911373.19</v>
      </c>
      <c r="J54" s="866">
        <f t="shared" si="11"/>
        <v>143626.80999999997</v>
      </c>
      <c r="K54" s="886" t="s">
        <v>14</v>
      </c>
    </row>
    <row r="55" spans="1:22" ht="55.8" x14ac:dyDescent="0.55000000000000004">
      <c r="A55" s="887">
        <f>+[6]ระบบการควบคุมฯ!A620</f>
        <v>1</v>
      </c>
      <c r="B55" s="888" t="str">
        <f>+[2]ระบบการควบคุมฯ!B335</f>
        <v>ค่าใช้จ่ายในการบริหารสำนักงาน ค่าสาธารณูปโภค ค่าใช้จ่ายในการบริหารจัดการโรงเรียนในสังกัดตามภาระงานและการติดตามพัฒนาคุณภาพการศึกษา ครั้งที่  จำนวนเงิน บาท</v>
      </c>
      <c r="C55" s="888">
        <f>+[6]ระบบการควบคุมฯ!C634</f>
        <v>0</v>
      </c>
      <c r="D55" s="889">
        <f>[6]ระบบการควบคุมฯ!F620</f>
        <v>0</v>
      </c>
      <c r="E55" s="889"/>
      <c r="F55" s="854">
        <f>SUM(D55:E55)</f>
        <v>0</v>
      </c>
      <c r="G55" s="872">
        <f>+[6]ระบบการควบคุมฯ!G620+[6]ระบบการควบคุมฯ!H620</f>
        <v>0</v>
      </c>
      <c r="H55" s="872">
        <f>+[6]ระบบการควบคุมฯ!I620+[6]ระบบการควบคุมฯ!J620</f>
        <v>0</v>
      </c>
      <c r="I55" s="872">
        <f>+[6]ระบบการควบคุมฯ!K620+[6]ระบบการควบคุมฯ!L620</f>
        <v>0</v>
      </c>
      <c r="J55" s="872">
        <f>+F55-G55-H55-I55</f>
        <v>0</v>
      </c>
      <c r="K55" s="90"/>
    </row>
    <row r="56" spans="1:22" ht="46.8" x14ac:dyDescent="0.55000000000000004">
      <c r="A56" s="870" t="str">
        <f>+[6]ระบบการควบคุมฯ!A621</f>
        <v>1)</v>
      </c>
      <c r="B56" s="888" t="str">
        <f>+[2]ระบบการควบคุมฯ!B336</f>
        <v>ค้าจ้างเหมาบริการ ลูกจ้างสพป.ปท.2 15000x7คนx12 เดือน 1,260,000 บาท</v>
      </c>
      <c r="C56" s="890" t="str">
        <f>+[6]ระบบการควบคุมฯ!C635</f>
        <v>ศธ04002/ว4850 ลว.17 ต.ค.66 ครั้งที่ 1 โอนครั้งที่ 3  2,000,000</v>
      </c>
      <c r="D56" s="891">
        <f>[6]ระบบการควบคุมฯ!AA621</f>
        <v>846458.89</v>
      </c>
      <c r="E56" s="891"/>
      <c r="F56" s="790">
        <f>SUM(D56:E56)</f>
        <v>846458.89</v>
      </c>
      <c r="G56" s="875">
        <f>+[6]ระบบการควบคุมฯ!G621+[6]ระบบการควบคุมฯ!H621+[6]ระบบการควบคุมฯ!Q621+[6]ระบบการควบคุมฯ!R621</f>
        <v>0</v>
      </c>
      <c r="H56" s="875">
        <f>+[6]ระบบการควบคุมฯ!I621+[6]ระบบการควบคุมฯ!J621+[6]ระบบการควบคุมฯ!S621+[6]ระบบการควบคุมฯ!T621</f>
        <v>0</v>
      </c>
      <c r="I56" s="875">
        <f>+[6]ระบบการควบคุมฯ!K621+[6]ระบบการควบคุมฯ!L621+[6]ระบบการควบคุมฯ!U621+[6]ระบบการควบคุมฯ!V621</f>
        <v>846458.89</v>
      </c>
      <c r="J56" s="875">
        <f t="shared" ref="J56:J65" si="12">+F56-G56-H56-I56</f>
        <v>0</v>
      </c>
      <c r="K56" s="90"/>
    </row>
    <row r="57" spans="1:22" ht="62.4" x14ac:dyDescent="0.55000000000000004">
      <c r="A57" s="873" t="str">
        <f>+[6]ระบบการควบคุมฯ!A622</f>
        <v>2)</v>
      </c>
      <c r="B57" s="892" t="str">
        <f>+[2]ระบบการควบคุมฯ!B337</f>
        <v>ค่าใช้จ่ายในการประชุมราชการ ค่าตอบแทนบุคคล 150,000 บาท</v>
      </c>
      <c r="C57" s="890" t="str">
        <f>+[6]ระบบการควบคุมฯ!C622</f>
        <v>ศธ04002/ว4850 ลว.17 ต.ค.66 โอนครั้งที่ 3  /ศธ04002/ว817 ลว.22 กพ 67 โอนครั้งที่ 191</v>
      </c>
      <c r="D57" s="891">
        <f>+[6]ระบบการควบคุมฯ!AA622</f>
        <v>290000</v>
      </c>
      <c r="E57" s="53"/>
      <c r="F57" s="790">
        <f t="shared" ref="F57:F64" si="13">SUM(D57:E57)</f>
        <v>290000</v>
      </c>
      <c r="G57" s="875">
        <f>+[6]ระบบการควบคุมฯ!G622+[6]ระบบการควบคุมฯ!H622+[6]ระบบการควบคุมฯ!Q622+[6]ระบบการควบคุมฯ!R622</f>
        <v>0</v>
      </c>
      <c r="H57" s="875">
        <f>+[6]ระบบการควบคุมฯ!I622+[6]ระบบการควบคุมฯ!J622+[6]ระบบการควบคุมฯ!S622+[6]ระบบการควบคุมฯ!T622</f>
        <v>0</v>
      </c>
      <c r="I57" s="875">
        <f>+[6]ระบบการควบคุมฯ!K622+[6]ระบบการควบคุมฯ!L622+[6]ระบบการควบคุมฯ!U622+[6]ระบบการควบคุมฯ!V622</f>
        <v>255060.53</v>
      </c>
      <c r="J57" s="875">
        <f t="shared" si="12"/>
        <v>34939.47</v>
      </c>
      <c r="K57" s="50"/>
    </row>
    <row r="58" spans="1:22" ht="62.4" x14ac:dyDescent="0.55000000000000004">
      <c r="A58" s="873" t="str">
        <f>+[6]ระบบการควบคุมฯ!A623</f>
        <v>3)</v>
      </c>
      <c r="B58" s="892" t="str">
        <f>+[6]ระบบการควบคุมฯ!B623</f>
        <v>ค่าใช้จ่ายในการประชุม อ.ก.ค.ศ. เขตพื้นที่การศึกษา 150,000 บาท</v>
      </c>
      <c r="C58" s="890" t="str">
        <f>+C57</f>
        <v>ศธ04002/ว4850 ลว.17 ต.ค.66 โอนครั้งที่ 3  /ศธ04002/ว817 ลว.22 กพ 67 โอนครั้งที่ 191</v>
      </c>
      <c r="D58" s="891">
        <f>+[6]ระบบการควบคุมฯ!AA623</f>
        <v>150000</v>
      </c>
      <c r="E58" s="53"/>
      <c r="F58" s="790">
        <f t="shared" si="13"/>
        <v>150000</v>
      </c>
      <c r="G58" s="875">
        <f>+[6]ระบบการควบคุมฯ!G623+[6]ระบบการควบคุมฯ!H623+[6]ระบบการควบคุมฯ!Q623+[6]ระบบการควบคุมฯ!R623</f>
        <v>0</v>
      </c>
      <c r="H58" s="875">
        <f>+[6]ระบบการควบคุมฯ!I623+[6]ระบบการควบคุมฯ!J623+[6]ระบบการควบคุมฯ!S623+[6]ระบบการควบคุมฯ!T623</f>
        <v>0</v>
      </c>
      <c r="I58" s="875">
        <f>+[6]ระบบการควบคุมฯ!K623+[6]ระบบการควบคุมฯ!L623+[6]ระบบการควบคุมฯ!U623+[6]ระบบการควบคุมฯ!V623</f>
        <v>145020</v>
      </c>
      <c r="J58" s="875">
        <f t="shared" si="12"/>
        <v>4980</v>
      </c>
      <c r="K58" s="50"/>
    </row>
    <row r="59" spans="1:22" ht="37.200000000000003" customHeight="1" x14ac:dyDescent="0.55000000000000004">
      <c r="A59" s="873" t="str">
        <f>+[6]ระบบการควบคุมฯ!A624</f>
        <v>4)</v>
      </c>
      <c r="B59" s="893" t="str">
        <f>+[2]ระบบการควบคุมฯ!B338</f>
        <v>ค่าใช้จ่ายในการเดินทางไปราชการ 150,000 บาท</v>
      </c>
      <c r="C59" s="890" t="str">
        <f>+[6]ระบบการควบคุมฯ!C624</f>
        <v>ศธ04002/ว4850 ลว.17 ต.ค.66 โอนครั้งที่ 3  และครั้งที่ 4ว322 /30 กค 67</v>
      </c>
      <c r="D59" s="891">
        <f>+[6]ระบบการควบคุมฯ!AA624</f>
        <v>100000</v>
      </c>
      <c r="E59" s="53"/>
      <c r="F59" s="790">
        <f t="shared" si="13"/>
        <v>100000</v>
      </c>
      <c r="G59" s="875">
        <f>+[6]ระบบการควบคุมฯ!G624+[6]ระบบการควบคุมฯ!H624+[6]ระบบการควบคุมฯ!Q624+[6]ระบบการควบคุมฯ!R624</f>
        <v>0</v>
      </c>
      <c r="H59" s="875">
        <f>+[6]ระบบการควบคุมฯ!I624+[6]ระบบการควบคุมฯ!J624+[6]ระบบการควบคุมฯ!S624+[6]ระบบการควบคุมฯ!T624</f>
        <v>0</v>
      </c>
      <c r="I59" s="875">
        <f>+[6]ระบบการควบคุมฯ!K624+[6]ระบบการควบคุมฯ!L624+[6]ระบบการควบคุมฯ!U624+[6]ระบบการควบคุมฯ!V624</f>
        <v>80337.23000000001</v>
      </c>
      <c r="J59" s="875">
        <f t="shared" si="12"/>
        <v>19662.76999999999</v>
      </c>
      <c r="K59" s="50"/>
    </row>
    <row r="60" spans="1:22" ht="46.95" customHeight="1" x14ac:dyDescent="0.55000000000000004">
      <c r="A60" s="873" t="str">
        <f>+[6]ระบบการควบคุมฯ!A625</f>
        <v>5)</v>
      </c>
      <c r="B60" s="893" t="str">
        <f>+[2]ระบบการควบคุมฯ!B339</f>
        <v>ค่าซ่อมแซมและบำรุงรักษาทรัพย์สิน 200,000 บาท</v>
      </c>
      <c r="C60" s="894" t="str">
        <f>+[6]ระบบการควบคุมฯ!C625</f>
        <v xml:space="preserve">ศธ04002/ว4850 ลว.17 ต.ค.66 โอนครั้งที่ 3  </v>
      </c>
      <c r="D60" s="891">
        <f>+[6]ระบบการควบคุมฯ!AA625</f>
        <v>220000</v>
      </c>
      <c r="E60" s="874"/>
      <c r="F60" s="790">
        <f t="shared" si="13"/>
        <v>220000</v>
      </c>
      <c r="G60" s="875">
        <f>+[6]ระบบการควบคุมฯ!G625+[6]ระบบการควบคุมฯ!H625+[6]ระบบการควบคุมฯ!Q625+[6]ระบบการควบคุมฯ!R625</f>
        <v>0</v>
      </c>
      <c r="H60" s="875">
        <f>+[6]ระบบการควบคุมฯ!I625+[6]ระบบการควบคุมฯ!J625+[6]ระบบการควบคุมฯ!S625+[6]ระบบการควบคุมฯ!T625</f>
        <v>0</v>
      </c>
      <c r="I60" s="895">
        <f>+[6]ระบบการควบคุมฯ!K625+[6]ระบบการควบคุมฯ!L625+[6]ระบบการควบคุมฯ!U625+[6]ระบบการควบคุมฯ!V625</f>
        <v>202838.63</v>
      </c>
      <c r="J60" s="875">
        <f t="shared" si="12"/>
        <v>17161.369999999995</v>
      </c>
      <c r="K60" s="50"/>
    </row>
    <row r="61" spans="1:22" ht="46.95" customHeight="1" x14ac:dyDescent="0.55000000000000004">
      <c r="A61" s="873" t="str">
        <f>+[6]ระบบการควบคุมฯ!A626</f>
        <v>6)</v>
      </c>
      <c r="B61" s="893" t="str">
        <f>+[2]ระบบการควบคุมฯ!B340</f>
        <v>ค่าวัสดุสำนักงาน 400,000 บาท</v>
      </c>
      <c r="C61" s="894" t="str">
        <f>+[6]ระบบการควบคุมฯ!C626</f>
        <v xml:space="preserve">ศธ04002/ว4850 ลว.17 ต.ค.66 โอนครั้งที่ 3  </v>
      </c>
      <c r="D61" s="891">
        <f>+[6]ระบบการควบคุมฯ!AA626</f>
        <v>433541.11</v>
      </c>
      <c r="E61" s="53"/>
      <c r="F61" s="790">
        <f t="shared" si="13"/>
        <v>433541.11</v>
      </c>
      <c r="G61" s="875">
        <f>+[6]ระบบการควบคุมฯ!G626+[6]ระบบการควบคุมฯ!H626+[6]ระบบการควบคุมฯ!Q626+[6]ระบบการควบคุมฯ!R626</f>
        <v>0</v>
      </c>
      <c r="H61" s="875">
        <f>+[6]ระบบการควบคุมฯ!I626+[6]ระบบการควบคุมฯ!J626+[6]ระบบการควบคุมฯ!S626+[6]ระบบการควบคุมฯ!T626</f>
        <v>0</v>
      </c>
      <c r="I61" s="895">
        <f>+[6]ระบบการควบคุมฯ!K626+[6]ระบบการควบคุมฯ!L626+[6]ระบบการควบคุมฯ!U626+[6]ระบบการควบคุมฯ!V626</f>
        <v>386741</v>
      </c>
      <c r="J61" s="875">
        <f t="shared" si="12"/>
        <v>46800.109999999986</v>
      </c>
      <c r="K61" s="50"/>
    </row>
    <row r="62" spans="1:22" ht="37.200000000000003" customHeight="1" x14ac:dyDescent="0.55000000000000004">
      <c r="A62" s="873" t="str">
        <f>+[6]ระบบการควบคุมฯ!A627</f>
        <v>7)</v>
      </c>
      <c r="B62" s="893" t="str">
        <f>+[2]ระบบการควบคุมฯ!B341</f>
        <v>ค่าน้ำมันเชื้อเพลิงและหล่อลื่น 300,000 บาท</v>
      </c>
      <c r="C62" s="894" t="str">
        <f>+[6]ระบบการควบคุมฯ!C627</f>
        <v>ศธ04002/ว4850 ลว.17 ต.ค.66 โอนครั้งที่ 3  และครั้งที่ 4ว322 /30 กค 67</v>
      </c>
      <c r="D62" s="891">
        <f>+[6]ระบบการควบคุมฯ!AA627</f>
        <v>185000</v>
      </c>
      <c r="E62" s="53"/>
      <c r="F62" s="790">
        <f t="shared" si="13"/>
        <v>185000</v>
      </c>
      <c r="G62" s="875">
        <f>+[6]ระบบการควบคุมฯ!G627+[6]ระบบการควบคุมฯ!H627+[6]ระบบการควบคุมฯ!Q627+[6]ระบบการควบคุมฯ!R627</f>
        <v>0</v>
      </c>
      <c r="H62" s="875">
        <f>+[6]ระบบการควบคุมฯ!I627+[6]ระบบการควบคุมฯ!J627+[6]ระบบการควบคุมฯ!S627+[6]ระบบการควบคุมฯ!T627</f>
        <v>0</v>
      </c>
      <c r="I62" s="895">
        <f>+[6]ระบบการควบคุมฯ!K627+[6]ระบบการควบคุมฯ!L627+[6]ระบบการควบคุมฯ!U627+[6]ระบบการควบคุมฯ!V627</f>
        <v>166912.54</v>
      </c>
      <c r="J62" s="875">
        <f t="shared" si="12"/>
        <v>18087.459999999992</v>
      </c>
      <c r="K62" s="104"/>
    </row>
    <row r="63" spans="1:22" ht="37.200000000000003" customHeight="1" x14ac:dyDescent="0.55000000000000004">
      <c r="A63" s="873" t="str">
        <f>+[6]ระบบการควบคุมฯ!A628</f>
        <v>8)</v>
      </c>
      <c r="B63" s="893" t="str">
        <f>+[2]ระบบการควบคุมฯ!B342</f>
        <v>ค่าสาธารณูปโภค    500,000 บาท</v>
      </c>
      <c r="C63" s="890" t="str">
        <f>+[6]ระบบการควบคุมฯ!C628</f>
        <v>ศธ04002/ว4850 ลว.17 ต.ค.66 โอนครั้งที่ 3  /ศธ04002/ว817 ลว.22 กพ 67 โอนครั้งที่ 191</v>
      </c>
      <c r="D63" s="891">
        <f>+[6]ระบบการควบคุมฯ!AA628</f>
        <v>830000</v>
      </c>
      <c r="E63" s="53"/>
      <c r="F63" s="790">
        <f t="shared" si="13"/>
        <v>830000</v>
      </c>
      <c r="G63" s="875">
        <f>+[6]ระบบการควบคุมฯ!G628+[6]ระบบการควบคุมฯ!H628+[6]ระบบการควบคุมฯ!Q628+[6]ระบบการควบคุมฯ!R628</f>
        <v>0</v>
      </c>
      <c r="H63" s="875">
        <f>+[6]ระบบการควบคุมฯ!I628+[6]ระบบการควบคุมฯ!J628+[6]ระบบการควบคุมฯ!S628+[6]ระบบการควบคุมฯ!T628</f>
        <v>0</v>
      </c>
      <c r="I63" s="875">
        <f>+[6]ระบบการควบคุมฯ!K628+[6]ระบบการควบคุมฯ!L628+[6]ระบบการควบคุมฯ!U628+[6]ระบบการควบคุมฯ!V628</f>
        <v>828004.37</v>
      </c>
      <c r="J63" s="875">
        <f t="shared" si="12"/>
        <v>1995.6300000000047</v>
      </c>
      <c r="K63" s="104"/>
    </row>
    <row r="64" spans="1:22" ht="62.4" x14ac:dyDescent="0.55000000000000004">
      <c r="A64" s="873" t="str">
        <f>+[6]ระบบการควบคุมฯ!A629</f>
        <v>9)</v>
      </c>
      <c r="B64" s="892" t="str">
        <f>+[2]ระบบการควบคุมฯ!B343</f>
        <v>อื่นๆ (รายการนอกเหนือ(1-(7 และหรือถัวจ่ายให้รายการ (1 -(7 โดยเฉพาะรายการที่ (7 ) 40000</v>
      </c>
      <c r="C64" s="890" t="str">
        <f>+[6]ระบบการควบคุมฯ!C629</f>
        <v>ที่ ศธ04002/ว2531/26 มิย 66 ครั้ง 619 180000+อบรมครูเหลือ55000และครั้งที่ 4ว322 /30 กค 67</v>
      </c>
      <c r="D64" s="702">
        <f>+[6]ระบบการควบคุมฯ!P629</f>
        <v>0</v>
      </c>
      <c r="E64" s="53"/>
      <c r="F64" s="790">
        <f t="shared" si="13"/>
        <v>0</v>
      </c>
      <c r="G64" s="875">
        <f>+[6]ระบบการควบคุมฯ!G629+[6]ระบบการควบคุมฯ!H629+[6]ระบบการควบคุมฯ!Q629+[6]ระบบการควบคุมฯ!R629</f>
        <v>0</v>
      </c>
      <c r="H64" s="875">
        <f>+[6]ระบบการควบคุมฯ!I629+[6]ระบบการควบคุมฯ!J629+[6]ระบบการควบคุมฯ!S629+[6]ระบบการควบคุมฯ!T629</f>
        <v>0</v>
      </c>
      <c r="I64" s="875">
        <f>+[6]ระบบการควบคุมฯ!K629+[6]ระบบการควบคุมฯ!L629+[6]ระบบการควบคุมฯ!U629+[6]ระบบการควบคุมฯ!V629</f>
        <v>0</v>
      </c>
      <c r="J64" s="875">
        <f t="shared" si="12"/>
        <v>0</v>
      </c>
      <c r="K64" s="104"/>
    </row>
    <row r="65" spans="1:11" ht="19.95" hidden="1" customHeight="1" x14ac:dyDescent="0.55000000000000004">
      <c r="A65" s="873" t="str">
        <f>+[6]ระบบการควบคุมฯ!A630</f>
        <v>10)</v>
      </c>
      <c r="B65" s="892" t="str">
        <f>+[6]ระบบการควบคุมฯ!B630</f>
        <v>งบกลางรอจัดสรร</v>
      </c>
      <c r="C65" s="890" t="str">
        <f>+[6]ระบบการควบคุมฯ!C630</f>
        <v>ที่ ศธ04002/ว1509/2 พค 67 ครั้งที่ 2 จำนวน 1,000,000 บาท/ที่ ศธ 04002/ว3225 ลว. 30 กค 67 ครั้งที่ 4</v>
      </c>
      <c r="D65" s="891">
        <f>+[6]ระบบการควบคุมฯ!F630+[6]ระบบการควบคุมฯ!P630</f>
        <v>0</v>
      </c>
      <c r="E65" s="891">
        <f>+[6]ระบบการควบคุมฯ!E630</f>
        <v>0</v>
      </c>
      <c r="F65" s="891">
        <f>SUM(D65:E65)</f>
        <v>0</v>
      </c>
      <c r="G65" s="875">
        <f>+[6]ระบบการควบคุมฯ!G630+[6]ระบบการควบคุมฯ!H630+[6]ระบบการควบคุมฯ!Q630+[6]ระบบการควบคุมฯ!R630</f>
        <v>0</v>
      </c>
      <c r="H65" s="875">
        <f>+[6]ระบบการควบคุมฯ!I630+[6]ระบบการควบคุมฯ!J630+[6]ระบบการควบคุมฯ!S630+[6]ระบบการควบคุมฯ!T630</f>
        <v>0</v>
      </c>
      <c r="I65" s="875">
        <f>+[6]ระบบการควบคุมฯ!K630+[6]ระบบการควบคุมฯ!L630+[6]ระบบการควบคุมฯ!U630+[6]ระบบการควบคุมฯ!V630</f>
        <v>0</v>
      </c>
      <c r="J65" s="875">
        <f t="shared" si="12"/>
        <v>0</v>
      </c>
      <c r="K65" s="104"/>
    </row>
    <row r="66" spans="1:11" ht="37.200000000000003" hidden="1" customHeight="1" x14ac:dyDescent="0.55000000000000004">
      <c r="A66" s="873">
        <f>+[6]ระบบการควบคุมฯ!A631</f>
        <v>0</v>
      </c>
      <c r="B66" s="892">
        <f>+[6]ระบบการควบคุมฯ!B631</f>
        <v>0</v>
      </c>
      <c r="C66" s="890">
        <f>+[6]ระบบการควบคุมฯ!C631</f>
        <v>0</v>
      </c>
      <c r="D66" s="891">
        <f>+[6]ระบบการควบคุมฯ!D631</f>
        <v>0</v>
      </c>
      <c r="E66" s="891">
        <f>+[6]ระบบการควบคุมฯ!E631</f>
        <v>0</v>
      </c>
      <c r="F66" s="891">
        <f>+[6]ระบบการควบคุมฯ!F631</f>
        <v>0</v>
      </c>
      <c r="G66" s="875">
        <f>+[6]ระบบการควบคุมฯ!G631+[6]ระบบการควบคุมฯ!H631+[6]ระบบการควบคุมฯ!Q631+[6]ระบบการควบคุมฯ!R631</f>
        <v>0</v>
      </c>
      <c r="H66" s="875">
        <f>+[6]ระบบการควบคุมฯ!I631+[6]ระบบการควบคุมฯ!J631+[6]ระบบการควบคุมฯ!S631+[6]ระบบการควบคุมฯ!T631</f>
        <v>0</v>
      </c>
      <c r="I66" s="875">
        <f>+[6]ระบบการควบคุมฯ!K631+[6]ระบบการควบคุมฯ!L631+[6]ระบบการควบคุมฯ!U631+[6]ระบบการควบคุมฯ!V631</f>
        <v>0</v>
      </c>
      <c r="J66" s="875">
        <f>+F66-G66-H66-I66</f>
        <v>0</v>
      </c>
      <c r="K66" s="104"/>
    </row>
    <row r="67" spans="1:11" ht="37.200000000000003" hidden="1" customHeight="1" x14ac:dyDescent="0.55000000000000004">
      <c r="A67" s="896" t="str">
        <f>+[6]ระบบการควบคุมฯ!A635</f>
        <v>2.1.2</v>
      </c>
      <c r="B67" s="105" t="str">
        <f>+[6]ระบบการควบคุมฯ!B635</f>
        <v>งบพัฒนาเพื่อพัฒนาคุณภาพการศึกษา 1,500,000 บาท</v>
      </c>
      <c r="C67" s="106" t="str">
        <f>+[6]ระบบการควบคุมฯ!C635</f>
        <v>ศธ04002/ว4850 ลว.17 ต.ค.66 ครั้งที่ 1 โอนครั้งที่ 3  2,000,000</v>
      </c>
      <c r="D67" s="897">
        <f t="shared" ref="D67:J67" si="14">+D68+D79</f>
        <v>0</v>
      </c>
      <c r="E67" s="897">
        <f t="shared" si="14"/>
        <v>945000</v>
      </c>
      <c r="F67" s="897">
        <f t="shared" si="14"/>
        <v>945000</v>
      </c>
      <c r="G67" s="897">
        <f t="shared" si="14"/>
        <v>0</v>
      </c>
      <c r="H67" s="897">
        <f t="shared" si="14"/>
        <v>0</v>
      </c>
      <c r="I67" s="897">
        <f t="shared" si="14"/>
        <v>831629</v>
      </c>
      <c r="J67" s="897">
        <f t="shared" si="14"/>
        <v>113371</v>
      </c>
      <c r="K67" s="107"/>
    </row>
    <row r="68" spans="1:11" ht="37.200000000000003" customHeight="1" x14ac:dyDescent="0.55000000000000004">
      <c r="A68" s="878" t="str">
        <f>+[6]ระบบการควบคุมฯ!A637</f>
        <v>2.1.2.1</v>
      </c>
      <c r="B68" s="96" t="str">
        <f>+[6]ระบบการควบคุมฯ!B637</f>
        <v>งบกลยุทธ์ ของสพป.ปท.2 500,000 บาท</v>
      </c>
      <c r="C68" s="97" t="str">
        <f>+[2]ระบบการควบคุมฯ!C347</f>
        <v>20004 35000200 2000000</v>
      </c>
      <c r="D68" s="898">
        <f t="shared" ref="D68:J68" si="15">SUM(D69:D77)</f>
        <v>0</v>
      </c>
      <c r="E68" s="898">
        <f t="shared" si="15"/>
        <v>500000</v>
      </c>
      <c r="F68" s="898">
        <f t="shared" si="15"/>
        <v>500000</v>
      </c>
      <c r="G68" s="898">
        <f t="shared" si="15"/>
        <v>0</v>
      </c>
      <c r="H68" s="898">
        <f t="shared" si="15"/>
        <v>0</v>
      </c>
      <c r="I68" s="898">
        <f t="shared" si="15"/>
        <v>387259</v>
      </c>
      <c r="J68" s="898">
        <f t="shared" si="15"/>
        <v>112741</v>
      </c>
      <c r="K68" s="108"/>
    </row>
    <row r="69" spans="1:11" ht="37.200000000000003" customHeight="1" x14ac:dyDescent="0.55000000000000004">
      <c r="A69" s="883" t="str">
        <f>+[6]ระบบการควบคุมฯ!A638</f>
        <v>1)</v>
      </c>
      <c r="B69" s="101" t="str">
        <f>+[6]ระบบการควบคุมฯ!B638</f>
        <v>โครงการพัฒนาระบบและกลไกในการดูแลความปลอดภัย 50,000</v>
      </c>
      <c r="C69" s="881">
        <f>+[3]ระบบการควบคุมฯ!C190</f>
        <v>0</v>
      </c>
      <c r="D69" s="791">
        <f>+[6]ระบบการควบคุมฯ!D638</f>
        <v>0</v>
      </c>
      <c r="E69" s="791">
        <f>+[6]ระบบการควบคุมฯ!E638</f>
        <v>50000</v>
      </c>
      <c r="F69" s="791">
        <f>+[6]ระบบการควบคุมฯ!F638</f>
        <v>50000</v>
      </c>
      <c r="G69" s="875">
        <f>+[6]ระบบการควบคุมฯ!G638+[6]ระบบการควบคุมฯ!H638+[6]ระบบการควบคุมฯ!Q638+[6]ระบบการควบคุมฯ!R638</f>
        <v>0</v>
      </c>
      <c r="H69" s="875">
        <f>+[6]ระบบการควบคุมฯ!I638+[6]ระบบการควบคุมฯ!J638+[6]ระบบการควบคุมฯ!S638+[6]ระบบการควบคุมฯ!T638</f>
        <v>0</v>
      </c>
      <c r="I69" s="895">
        <f>+[6]ระบบการควบคุมฯ!K638+[6]ระบบการควบคุมฯ!L638+[6]ระบบการควบคุมฯ!U638+[6]ระบบการควบคุมฯ!V638</f>
        <v>39070</v>
      </c>
      <c r="J69" s="1034">
        <f t="shared" ref="J69:J77" si="16">+F69-G69-H69-I69</f>
        <v>10930</v>
      </c>
      <c r="K69" s="100" t="s">
        <v>12</v>
      </c>
    </row>
    <row r="70" spans="1:11" ht="56.25" customHeight="1" x14ac:dyDescent="0.55000000000000004">
      <c r="A70" s="883" t="str">
        <f>+[6]ระบบการควบคุมฯ!A639</f>
        <v>2)</v>
      </c>
      <c r="B70" s="101" t="str">
        <f>+[6]ระบบการควบคุมฯ!B639</f>
        <v>โครงการเพิ่มโอกาสความเสมอภาคทางการศึกษา 50,000 บาท</v>
      </c>
      <c r="C70" s="881">
        <f>+[3]ระบบการควบคุมฯ!C191</f>
        <v>0</v>
      </c>
      <c r="D70" s="791">
        <f>+[6]ระบบการควบคุมฯ!D639</f>
        <v>0</v>
      </c>
      <c r="E70" s="791">
        <f>+[6]ระบบการควบคุมฯ!E639</f>
        <v>50000</v>
      </c>
      <c r="F70" s="791">
        <f>+[6]ระบบการควบคุมฯ!F639</f>
        <v>50000</v>
      </c>
      <c r="G70" s="875">
        <f>+[6]ระบบการควบคุมฯ!G639+[6]ระบบการควบคุมฯ!H639+[6]ระบบการควบคุมฯ!Q639+[6]ระบบการควบคุมฯ!R639</f>
        <v>0</v>
      </c>
      <c r="H70" s="875">
        <f>+[6]ระบบการควบคุมฯ!I639+[6]ระบบการควบคุมฯ!J639+[6]ระบบการควบคุมฯ!S639+[6]ระบบการควบคุมฯ!T639</f>
        <v>0</v>
      </c>
      <c r="I70" s="895">
        <f>+[6]ระบบการควบคุมฯ!K639+[6]ระบบการควบคุมฯ!L639+[6]ระบบการควบคุมฯ!U639+[6]ระบบการควบคุมฯ!V639</f>
        <v>21760</v>
      </c>
      <c r="J70" s="791">
        <f t="shared" si="16"/>
        <v>28240</v>
      </c>
      <c r="K70" s="100" t="s">
        <v>12</v>
      </c>
    </row>
    <row r="71" spans="1:11" ht="55.8" x14ac:dyDescent="0.55000000000000004">
      <c r="A71" s="899" t="s">
        <v>84</v>
      </c>
      <c r="B71" s="900" t="str">
        <f>+[6]ระบบการควบคุมฯ!B640</f>
        <v>โครงการจัดการศึกษาให้ผู้เรียนมีทักษะความจำเป็นในศตวรรษที่ 21  150,000 บาท</v>
      </c>
      <c r="C71" s="901">
        <f>+[3]ระบบการควบคุมฯ!C191</f>
        <v>0</v>
      </c>
      <c r="D71" s="790">
        <f>+[6]ระบบการควบคุมฯ!D640</f>
        <v>0</v>
      </c>
      <c r="E71" s="790">
        <f>+[6]ระบบการควบคุมฯ!E640</f>
        <v>150000</v>
      </c>
      <c r="F71" s="790">
        <f>+[6]ระบบการควบคุมฯ!F640</f>
        <v>150000</v>
      </c>
      <c r="G71" s="875">
        <f>+[6]ระบบการควบคุมฯ!G640+[6]ระบบการควบคุมฯ!H640+[6]ระบบการควบคุมฯ!Q640+[6]ระบบการควบคุมฯ!R640</f>
        <v>0</v>
      </c>
      <c r="H71" s="875">
        <f>+[6]ระบบการควบคุมฯ!I640+[6]ระบบการควบคุมฯ!J640+[6]ระบบการควบคุมฯ!S640+[6]ระบบการควบคุมฯ!T640</f>
        <v>0</v>
      </c>
      <c r="I71" s="875">
        <f>+[6]ระบบการควบคุมฯ!K640+[6]ระบบการควบคุมฯ!L640+[6]ระบบการควบคุมฯ!U640+[6]ระบบการควบคุมฯ!V640</f>
        <v>113529</v>
      </c>
      <c r="J71" s="790">
        <f t="shared" si="16"/>
        <v>36471</v>
      </c>
      <c r="K71" s="902" t="s">
        <v>13</v>
      </c>
    </row>
    <row r="72" spans="1:11" ht="37.200000000000003" customHeight="1" x14ac:dyDescent="0.55000000000000004">
      <c r="A72" s="899" t="s">
        <v>85</v>
      </c>
      <c r="B72" s="900" t="str">
        <f>+[6]ระบบการควบคุมฯ!B641</f>
        <v>โครงการพัฒนาครูและบุคลากรทางการศึกษาให้มีสมรรถนะ 100,000 บาท</v>
      </c>
      <c r="C72" s="901">
        <f>+[3]ระบบการควบคุมฯ!C192</f>
        <v>0</v>
      </c>
      <c r="D72" s="790">
        <f>+[6]ระบบการควบคุมฯ!D641</f>
        <v>0</v>
      </c>
      <c r="E72" s="790">
        <f>+[6]ระบบการควบคุมฯ!E641</f>
        <v>100000</v>
      </c>
      <c r="F72" s="790">
        <f>+[6]ระบบการควบคุมฯ!F641</f>
        <v>100000</v>
      </c>
      <c r="G72" s="875">
        <f>+[6]ระบบการควบคุมฯ!G641+[6]ระบบการควบคุมฯ!H641+[6]ระบบการควบคุมฯ!Q641+[6]ระบบการควบคุมฯ!R641</f>
        <v>0</v>
      </c>
      <c r="H72" s="875">
        <f>+[6]ระบบการควบคุมฯ!I641+[6]ระบบการควบคุมฯ!J641+[6]ระบบการควบคุมฯ!S641+[6]ระบบการควบคุมฯ!T641</f>
        <v>0</v>
      </c>
      <c r="I72" s="875">
        <f>+[6]ระบบการควบคุมฯ!K641+[6]ระบบการควบคุมฯ!L641+[6]ระบบการควบคุมฯ!U641+[6]ระบบการควบคุมฯ!V641</f>
        <v>100000</v>
      </c>
      <c r="J72" s="790">
        <f t="shared" si="16"/>
        <v>0</v>
      </c>
      <c r="K72" s="902" t="s">
        <v>13</v>
      </c>
    </row>
    <row r="73" spans="1:11" ht="37.200000000000003" customHeight="1" x14ac:dyDescent="0.55000000000000004">
      <c r="A73" s="899" t="str">
        <f>+[6]ระบบการควบคุมฯ!A642</f>
        <v>5)</v>
      </c>
      <c r="B73" s="900" t="str">
        <f>+[6]ระบบการควบคุมฯ!B642</f>
        <v>โครงการขับเคลื่อนโรงเรียนคุณธรรม สพฐ. 50,000 บาท</v>
      </c>
      <c r="C73" s="901">
        <f>+[3]ระบบการควบคุมฯ!C193</f>
        <v>0</v>
      </c>
      <c r="D73" s="790">
        <f>+[6]ระบบการควบคุมฯ!D642</f>
        <v>0</v>
      </c>
      <c r="E73" s="790">
        <f>+[6]ระบบการควบคุมฯ!E642</f>
        <v>50000</v>
      </c>
      <c r="F73" s="790">
        <f>+[6]ระบบการควบคุมฯ!F642</f>
        <v>50000</v>
      </c>
      <c r="G73" s="875">
        <f>+[6]ระบบการควบคุมฯ!G642+[6]ระบบการควบคุมฯ!H642+[6]ระบบการควบคุมฯ!Q642+[6]ระบบการควบคุมฯ!R642</f>
        <v>0</v>
      </c>
      <c r="H73" s="875">
        <f>+[6]ระบบการควบคุมฯ!I642+[6]ระบบการควบคุมฯ!J642+[6]ระบบการควบคุมฯ!S642+[6]ระบบการควบคุมฯ!T642</f>
        <v>0</v>
      </c>
      <c r="I73" s="875">
        <f>+[6]ระบบการควบคุมฯ!K642+[6]ระบบการควบคุมฯ!L642+[6]ระบบการควบคุมฯ!U642+[6]ระบบการควบคุมฯ!V642</f>
        <v>35700</v>
      </c>
      <c r="J73" s="790">
        <f t="shared" si="16"/>
        <v>14300</v>
      </c>
      <c r="K73" s="902" t="s">
        <v>13</v>
      </c>
    </row>
    <row r="74" spans="1:11" ht="19.5" customHeight="1" x14ac:dyDescent="0.55000000000000004">
      <c r="A74" s="899" t="str">
        <f>+[6]ระบบการควบคุมฯ!A643</f>
        <v>6)</v>
      </c>
      <c r="B74" s="900" t="str">
        <f>+[6]ระบบการควบคุมฯ!B643</f>
        <v>โครงการเพิ่มประสิทธิภาพในการบริหารจัดการศึกษาด้วยเทคโนโลยีดิจิทัล 50,000 บาท</v>
      </c>
      <c r="C74" s="901">
        <f>+[3]ระบบการควบคุมฯ!C195</f>
        <v>0</v>
      </c>
      <c r="D74" s="790">
        <f>+[6]ระบบการควบคุมฯ!D643</f>
        <v>0</v>
      </c>
      <c r="E74" s="790">
        <f>+[6]ระบบการควบคุมฯ!E643</f>
        <v>50000</v>
      </c>
      <c r="F74" s="790">
        <f>+[6]ระบบการควบคุมฯ!F643</f>
        <v>50000</v>
      </c>
      <c r="G74" s="875">
        <f>+[6]ระบบการควบคุมฯ!G643+[6]ระบบการควบคุมฯ!H643+[6]ระบบการควบคุมฯ!Q643+[6]ระบบการควบคุมฯ!R643</f>
        <v>0</v>
      </c>
      <c r="H74" s="875">
        <f>+[6]ระบบการควบคุมฯ!I643+[6]ระบบการควบคุมฯ!J643+[6]ระบบการควบคุมฯ!S643+[6]ระบบการควบคุมฯ!T643</f>
        <v>0</v>
      </c>
      <c r="I74" s="875">
        <f>+[6]ระบบการควบคุมฯ!K643+[6]ระบบการควบคุมฯ!L643+[6]ระบบการควบคุมฯ!U643+[6]ระบบการควบคุมฯ!V643</f>
        <v>50000</v>
      </c>
      <c r="J74" s="790">
        <f t="shared" si="16"/>
        <v>0</v>
      </c>
      <c r="K74" s="51" t="s">
        <v>81</v>
      </c>
    </row>
    <row r="75" spans="1:11" ht="19.5" customHeight="1" x14ac:dyDescent="0.55000000000000004">
      <c r="A75" s="899" t="str">
        <f>+[6]ระบบการควบคุมฯ!A644</f>
        <v>7)</v>
      </c>
      <c r="B75" s="900" t="str">
        <f>+[6]ระบบการควบคุมฯ!B644</f>
        <v>โครงการเพิ่มประสิทธิภาพการประกันคุณภาพภายในสถานศึกษา 50,000 บาท</v>
      </c>
      <c r="C75" s="901">
        <f>+[3]ระบบการควบคุมฯ!C196</f>
        <v>0</v>
      </c>
      <c r="D75" s="790">
        <f>+[6]ระบบการควบคุมฯ!D644</f>
        <v>0</v>
      </c>
      <c r="E75" s="790">
        <f>+[6]ระบบการควบคุมฯ!E644</f>
        <v>50000</v>
      </c>
      <c r="F75" s="790">
        <f>+[6]ระบบการควบคุมฯ!F644</f>
        <v>50000</v>
      </c>
      <c r="G75" s="875">
        <f>+[6]ระบบการควบคุมฯ!G644+[6]ระบบการควบคุมฯ!H644+[6]ระบบการควบคุมฯ!Q644+[6]ระบบการควบคุมฯ!R644</f>
        <v>0</v>
      </c>
      <c r="H75" s="875">
        <f>+[6]ระบบการควบคุมฯ!I644+[6]ระบบการควบคุมฯ!J644+[6]ระบบการควบคุมฯ!S644+[6]ระบบการควบคุมฯ!T644</f>
        <v>0</v>
      </c>
      <c r="I75" s="875">
        <f>+[6]ระบบการควบคุมฯ!K644+[6]ระบบการควบคุมฯ!L644+[6]ระบบการควบคุมฯ!U644+[6]ระบบการควบคุมฯ!V644</f>
        <v>27200</v>
      </c>
      <c r="J75" s="1035">
        <f t="shared" si="16"/>
        <v>22800</v>
      </c>
      <c r="K75" s="51" t="s">
        <v>13</v>
      </c>
    </row>
    <row r="76" spans="1:11" ht="19.95" hidden="1" customHeight="1" x14ac:dyDescent="0.55000000000000004">
      <c r="A76" s="883">
        <f>+[6]ระบบการควบคุมฯ!A645</f>
        <v>0</v>
      </c>
      <c r="B76" s="101">
        <f>+[6]ระบบการควบคุมฯ!B645</f>
        <v>0</v>
      </c>
      <c r="C76" s="881">
        <f>+[3]ระบบการควบคุมฯ!C197</f>
        <v>0</v>
      </c>
      <c r="D76" s="791">
        <f>+[6]ระบบการควบคุมฯ!D645</f>
        <v>0</v>
      </c>
      <c r="E76" s="791">
        <f>+[6]ระบบการควบคุมฯ!E645</f>
        <v>0</v>
      </c>
      <c r="F76" s="791">
        <f>+[6]ระบบการควบคุมฯ!F645</f>
        <v>0</v>
      </c>
      <c r="G76" s="791">
        <f>+[6]ระบบการควบคุมฯ!G645</f>
        <v>0</v>
      </c>
      <c r="H76" s="791">
        <f>+[6]ระบบการควบคุมฯ!H645</f>
        <v>0</v>
      </c>
      <c r="I76" s="791">
        <f>+[6]ระบบการควบคุมฯ!K645+[6]ระบบการควบคุมฯ!L645</f>
        <v>0</v>
      </c>
      <c r="J76" s="791">
        <f t="shared" si="16"/>
        <v>0</v>
      </c>
      <c r="K76" s="102" t="s">
        <v>81</v>
      </c>
    </row>
    <row r="77" spans="1:11" ht="19.8" hidden="1" customHeight="1" x14ac:dyDescent="0.55000000000000004">
      <c r="A77" s="883">
        <f>+[6]ระบบการควบคุมฯ!A646</f>
        <v>0</v>
      </c>
      <c r="B77" s="101">
        <f>+[6]ระบบการควบคุมฯ!B646</f>
        <v>0</v>
      </c>
      <c r="C77" s="881">
        <f>+[3]ระบบการควบคุมฯ!C198</f>
        <v>0</v>
      </c>
      <c r="D77" s="791">
        <f>+[6]ระบบการควบคุมฯ!D646</f>
        <v>0</v>
      </c>
      <c r="E77" s="791">
        <f>+[6]ระบบการควบคุมฯ!E646</f>
        <v>0</v>
      </c>
      <c r="F77" s="791">
        <f>+[6]ระบบการควบคุมฯ!F646</f>
        <v>0</v>
      </c>
      <c r="G77" s="791">
        <f>+[6]ระบบการควบคุมฯ!G646</f>
        <v>0</v>
      </c>
      <c r="H77" s="791">
        <f>+[6]ระบบการควบคุมฯ!H646</f>
        <v>0</v>
      </c>
      <c r="I77" s="791">
        <f>+[6]ระบบการควบคุมฯ!K646+[6]ระบบการควบคุมฯ!L646</f>
        <v>0</v>
      </c>
      <c r="J77" s="791">
        <f t="shared" si="16"/>
        <v>0</v>
      </c>
      <c r="K77" s="102"/>
    </row>
    <row r="78" spans="1:11" ht="19.8" hidden="1" customHeight="1" x14ac:dyDescent="0.55000000000000004">
      <c r="A78" s="883"/>
      <c r="B78" s="109"/>
      <c r="C78" s="903"/>
      <c r="D78" s="904"/>
      <c r="E78" s="904"/>
      <c r="F78" s="904"/>
      <c r="G78" s="904"/>
      <c r="H78" s="904"/>
      <c r="I78" s="904"/>
      <c r="J78" s="905"/>
      <c r="K78" s="102"/>
    </row>
    <row r="79" spans="1:11" ht="46.8" x14ac:dyDescent="0.55000000000000004">
      <c r="A79" s="906" t="str">
        <f>+[2]ระบบการควบคุมฯ!A357</f>
        <v>2.1.2.2</v>
      </c>
      <c r="B79" s="110" t="str">
        <f>+[2]ระบบการควบคุมฯ!B357</f>
        <v>งบเพิ่มประสิทธิผลกลยุทธ์ของ สพฐ. 1,500,000 บาท</v>
      </c>
      <c r="C79" s="907" t="str">
        <f>+[2]ระบบการควบคุมฯ!C357</f>
        <v>ศธ04002/ว4881 ลว.27 ต.ค.65 โอนครั้งที่ 16  3,000,000</v>
      </c>
      <c r="D79" s="845">
        <f>SUM(D80:D96)</f>
        <v>0</v>
      </c>
      <c r="E79" s="845">
        <f t="shared" ref="E79:J79" si="17">SUM(E80:E96)</f>
        <v>445000</v>
      </c>
      <c r="F79" s="845">
        <f t="shared" si="17"/>
        <v>445000</v>
      </c>
      <c r="G79" s="845">
        <f t="shared" si="17"/>
        <v>0</v>
      </c>
      <c r="H79" s="845">
        <f t="shared" si="17"/>
        <v>0</v>
      </c>
      <c r="I79" s="845">
        <f t="shared" si="17"/>
        <v>444370</v>
      </c>
      <c r="J79" s="845">
        <f t="shared" si="17"/>
        <v>630</v>
      </c>
      <c r="K79" s="845">
        <f>SUM(K80:K96)</f>
        <v>0</v>
      </c>
    </row>
    <row r="80" spans="1:11" ht="56.25" customHeight="1" x14ac:dyDescent="0.55000000000000004">
      <c r="A80" s="899" t="str">
        <f>+[6]ระบบการควบคุมฯ!A653</f>
        <v>1)</v>
      </c>
      <c r="B80" s="92" t="str">
        <f>+[6]ระบบการควบคุมฯ!B653</f>
        <v>โครงการงานศิลปหัตถกรรม 300000 บาท</v>
      </c>
      <c r="C80" s="908" t="str">
        <f>+[6]ระบบการควบคุมฯ!C653</f>
        <v>ศธ04002/ว4850 ลว.17 ต.ค.66 โอนครั้งที่ 3  /ศธ04002/ว817 ลว.22 กพ 67 โอนครั้งที่ 191</v>
      </c>
      <c r="D80" s="790">
        <f>+[6]ระบบการควบคุมฯ!D653</f>
        <v>0</v>
      </c>
      <c r="E80" s="790">
        <f>+[6]ระบบการควบคุมฯ!E653</f>
        <v>300000</v>
      </c>
      <c r="F80" s="790">
        <f>+D80+E80</f>
        <v>300000</v>
      </c>
      <c r="G80" s="875">
        <f>+[6]ระบบการควบคุมฯ!G653+[6]ระบบการควบคุมฯ!H653+[6]ระบบการควบคุมฯ!Q653+[6]ระบบการควบคุมฯ!R653</f>
        <v>0</v>
      </c>
      <c r="H80" s="875">
        <f>+[6]ระบบการควบคุมฯ!I653+[6]ระบบการควบคุมฯ!J653+[6]ระบบการควบคุมฯ!S653+[6]ระบบการควบคุมฯ!T653</f>
        <v>0</v>
      </c>
      <c r="I80" s="875">
        <f>+[6]ระบบการควบคุมฯ!K653+[6]ระบบการควบคุมฯ!L653+[6]ระบบการควบคุมฯ!U653+[6]ระบบการควบคุมฯ!V653</f>
        <v>299370</v>
      </c>
      <c r="J80" s="790">
        <f t="shared" ref="J80:J96" si="18">+F80-G80-H80-I80</f>
        <v>630</v>
      </c>
      <c r="K80" s="51" t="s">
        <v>12</v>
      </c>
    </row>
    <row r="81" spans="1:11" ht="93.75" customHeight="1" x14ac:dyDescent="0.55000000000000004">
      <c r="A81" s="899" t="str">
        <f>+[6]ระบบการควบคุมฯ!A654</f>
        <v>2)</v>
      </c>
      <c r="B81" s="92" t="str">
        <f>+[6]ระบบการควบคุมฯ!B654</f>
        <v>โครงการอบรมครูผู้ช่วย 200000 บาท เหลือ 55000</v>
      </c>
      <c r="C81" s="344" t="str">
        <f>+[6]ระบบการควบคุมฯ!C654</f>
        <v>ศธ04002/ว4850 ลว.17 ต.ค.66 ครั้งที่ 1 โอนครั้งที่ 3</v>
      </c>
      <c r="D81" s="790"/>
      <c r="E81" s="790">
        <f>+[6]ระบบการควบคุมฯ!E654</f>
        <v>145000</v>
      </c>
      <c r="F81" s="790">
        <f t="shared" ref="F81:F96" si="19">SUM(D81:E81)</f>
        <v>145000</v>
      </c>
      <c r="G81" s="875">
        <f>+[6]ระบบการควบคุมฯ!G654+[6]ระบบการควบคุมฯ!H654+[6]ระบบการควบคุมฯ!Q654+[6]ระบบการควบคุมฯ!R654</f>
        <v>0</v>
      </c>
      <c r="H81" s="875">
        <f>+[6]ระบบการควบคุมฯ!I654+[6]ระบบการควบคุมฯ!J654+[6]ระบบการควบคุมฯ!S654+[6]ระบบการควบคุมฯ!T654</f>
        <v>0</v>
      </c>
      <c r="I81" s="875">
        <f>+[6]ระบบการควบคุมฯ!K654+[6]ระบบการควบคุมฯ!L654+[6]ระบบการควบคุมฯ!U654+[6]ระบบการควบคุมฯ!V654</f>
        <v>145000</v>
      </c>
      <c r="J81" s="790">
        <f t="shared" si="18"/>
        <v>0</v>
      </c>
      <c r="K81" s="51" t="s">
        <v>17</v>
      </c>
    </row>
    <row r="82" spans="1:11" ht="19.5" hidden="1" customHeight="1" x14ac:dyDescent="0.55000000000000004">
      <c r="A82" s="899" t="str">
        <f>+[6]ระบบการควบคุมฯ!A655</f>
        <v>3)</v>
      </c>
      <c r="B82" s="92">
        <f>+[6]ระบบการควบคุมฯ!B655</f>
        <v>0</v>
      </c>
      <c r="C82" s="344">
        <f>+[6]ระบบการควบคุมฯ!C655</f>
        <v>0</v>
      </c>
      <c r="D82" s="790">
        <f>+[2]ระบบการควบคุมฯ!D420</f>
        <v>0</v>
      </c>
      <c r="E82" s="790">
        <f>+[6]ระบบการควบคุมฯ!E655</f>
        <v>0</v>
      </c>
      <c r="F82" s="790">
        <f t="shared" si="19"/>
        <v>0</v>
      </c>
      <c r="G82" s="790">
        <f>+'[6]ประถม 350002ประถม'!I1033+'[6]ประถม 350002ประถม'!J1033</f>
        <v>0</v>
      </c>
      <c r="H82" s="790">
        <f>+'[6]ประถม 350002ประถม'!K1033+'[6]ประถม 350002ประถม'!L1033</f>
        <v>0</v>
      </c>
      <c r="I82" s="790">
        <f>+[6]ระบบการควบคุมฯ!K655+[6]ระบบการควบคุมฯ!L655</f>
        <v>0</v>
      </c>
      <c r="J82" s="790">
        <f t="shared" si="18"/>
        <v>0</v>
      </c>
      <c r="K82" s="51" t="s">
        <v>81</v>
      </c>
    </row>
    <row r="83" spans="1:11" ht="93.75" hidden="1" customHeight="1" x14ac:dyDescent="0.55000000000000004">
      <c r="A83" s="899" t="str">
        <f>+[6]ระบบการควบคุมฯ!A656</f>
        <v>4)</v>
      </c>
      <c r="B83" s="92">
        <f>+[6]ระบบการควบคุมฯ!B656</f>
        <v>0</v>
      </c>
      <c r="C83" s="344">
        <f>+[6]ระบบการควบคุมฯ!C656</f>
        <v>0</v>
      </c>
      <c r="D83" s="790">
        <f>+[2]ระบบการควบคุมฯ!D421</f>
        <v>0</v>
      </c>
      <c r="E83" s="790">
        <f>+[6]ระบบการควบคุมฯ!E656</f>
        <v>0</v>
      </c>
      <c r="F83" s="790">
        <f t="shared" si="19"/>
        <v>0</v>
      </c>
      <c r="G83" s="790">
        <f>+'[6]ประถม 350002ประถม'!I1063+'[6]ประถม 350002ประถม'!J1063</f>
        <v>0</v>
      </c>
      <c r="H83" s="790">
        <f>+'[6]ประถม 350002ประถม'!K1063+'[6]ประถม 350002ประถม'!L1063</f>
        <v>0</v>
      </c>
      <c r="I83" s="790">
        <f>+'[6]ประถม 350002ประถม'!M1063+'[6]ประถม 350002ประถม'!N1063</f>
        <v>0</v>
      </c>
      <c r="J83" s="790">
        <f t="shared" si="18"/>
        <v>0</v>
      </c>
      <c r="K83" s="51" t="s">
        <v>12</v>
      </c>
    </row>
    <row r="84" spans="1:11" ht="93.75" hidden="1" customHeight="1" x14ac:dyDescent="0.55000000000000004">
      <c r="A84" s="899" t="str">
        <f>+[6]ระบบการควบคุมฯ!A657</f>
        <v>5)</v>
      </c>
      <c r="B84" s="92">
        <f>+[6]ระบบการควบคุมฯ!B657</f>
        <v>0</v>
      </c>
      <c r="C84" s="344">
        <f>+[6]ระบบการควบคุมฯ!C657</f>
        <v>0</v>
      </c>
      <c r="D84" s="790">
        <f>+[2]ระบบการควบคุมฯ!D422</f>
        <v>0</v>
      </c>
      <c r="E84" s="790">
        <f>+[6]ระบบการควบคุมฯ!E657</f>
        <v>0</v>
      </c>
      <c r="F84" s="790">
        <f t="shared" si="19"/>
        <v>0</v>
      </c>
      <c r="G84" s="790">
        <f>+[6]ระบบการควบคุมฯ!G657+[6]ระบบการควบคุมฯ!H657</f>
        <v>0</v>
      </c>
      <c r="H84" s="790">
        <f>+[6]ระบบการควบคุมฯ!I657+[6]ระบบการควบคุมฯ!J657</f>
        <v>0</v>
      </c>
      <c r="I84" s="790">
        <f>+[6]ระบบการควบคุมฯ!K657+[6]ระบบการควบคุมฯ!L657</f>
        <v>0</v>
      </c>
      <c r="J84" s="790">
        <f t="shared" si="18"/>
        <v>0</v>
      </c>
      <c r="K84" s="51" t="s">
        <v>50</v>
      </c>
    </row>
    <row r="85" spans="1:11" ht="93.75" hidden="1" customHeight="1" x14ac:dyDescent="0.55000000000000004">
      <c r="A85" s="899" t="str">
        <f>+[6]ระบบการควบคุมฯ!A658</f>
        <v>6)</v>
      </c>
      <c r="B85" s="92">
        <f>+[6]ระบบการควบคุมฯ!B658</f>
        <v>0</v>
      </c>
      <c r="C85" s="344">
        <f>+[6]ระบบการควบคุมฯ!C658</f>
        <v>0</v>
      </c>
      <c r="D85" s="790">
        <f>+[2]ระบบการควบคุมฯ!D424</f>
        <v>0</v>
      </c>
      <c r="E85" s="790">
        <f>+[6]ระบบการควบคุมฯ!E658</f>
        <v>0</v>
      </c>
      <c r="F85" s="790">
        <f t="shared" si="19"/>
        <v>0</v>
      </c>
      <c r="G85" s="790">
        <f>+[6]ระบบการควบคุมฯ!G658+[6]ระบบการควบคุมฯ!H658</f>
        <v>0</v>
      </c>
      <c r="H85" s="790">
        <f>+[6]ระบบการควบคุมฯ!I658+[6]ระบบการควบคุมฯ!J658</f>
        <v>0</v>
      </c>
      <c r="I85" s="790">
        <f>+[6]ระบบการควบคุมฯ!K658+[6]ระบบการควบคุมฯ!L658</f>
        <v>0</v>
      </c>
      <c r="J85" s="790">
        <f t="shared" si="18"/>
        <v>0</v>
      </c>
      <c r="K85" s="51"/>
    </row>
    <row r="86" spans="1:11" ht="93.75" hidden="1" customHeight="1" x14ac:dyDescent="0.55000000000000004">
      <c r="A86" s="899" t="str">
        <f>+[6]ระบบการควบคุมฯ!A659</f>
        <v>6)</v>
      </c>
      <c r="B86" s="92">
        <f>+[6]ระบบการควบคุมฯ!B659</f>
        <v>0</v>
      </c>
      <c r="C86" s="344">
        <f>+[6]ระบบการควบคุมฯ!C659</f>
        <v>0</v>
      </c>
      <c r="D86" s="790">
        <f>+[2]ระบบการควบคุมฯ!D425</f>
        <v>0</v>
      </c>
      <c r="E86" s="790">
        <f>+[6]ระบบการควบคุมฯ!E659</f>
        <v>0</v>
      </c>
      <c r="F86" s="790">
        <f t="shared" si="19"/>
        <v>0</v>
      </c>
      <c r="G86" s="790">
        <f>+[6]ระบบการควบคุมฯ!G659+[6]ระบบการควบคุมฯ!H659</f>
        <v>0</v>
      </c>
      <c r="H86" s="790">
        <f>+[6]ระบบการควบคุมฯ!I659+[6]ระบบการควบคุมฯ!J659</f>
        <v>0</v>
      </c>
      <c r="I86" s="790">
        <f>+[6]ระบบการควบคุมฯ!K659+[6]ระบบการควบคุมฯ!L659</f>
        <v>0</v>
      </c>
      <c r="J86" s="790">
        <f t="shared" si="18"/>
        <v>0</v>
      </c>
      <c r="K86" s="51" t="s">
        <v>50</v>
      </c>
    </row>
    <row r="87" spans="1:11" ht="93.75" hidden="1" customHeight="1" x14ac:dyDescent="0.55000000000000004">
      <c r="A87" s="899" t="str">
        <f>+[6]ระบบการควบคุมฯ!A660</f>
        <v>7)</v>
      </c>
      <c r="B87" s="92">
        <f>+[6]ระบบการควบคุมฯ!B660</f>
        <v>0</v>
      </c>
      <c r="C87" s="344">
        <f>+[6]ระบบการควบคุมฯ!C660</f>
        <v>0</v>
      </c>
      <c r="D87" s="790">
        <f>+[2]ระบบการควบคุมฯ!D426</f>
        <v>0</v>
      </c>
      <c r="E87" s="790">
        <f>+[6]ระบบการควบคุมฯ!E660</f>
        <v>0</v>
      </c>
      <c r="F87" s="790">
        <f t="shared" si="19"/>
        <v>0</v>
      </c>
      <c r="G87" s="790">
        <f>+[6]ระบบการควบคุมฯ!G660+[6]ระบบการควบคุมฯ!H660</f>
        <v>0</v>
      </c>
      <c r="H87" s="790">
        <f>+[6]ระบบการควบคุมฯ!I660+[6]ระบบการควบคุมฯ!J660</f>
        <v>0</v>
      </c>
      <c r="I87" s="790">
        <f>+[6]ระบบการควบคุมฯ!K660+[6]ระบบการควบคุมฯ!L660</f>
        <v>0</v>
      </c>
      <c r="J87" s="790">
        <f t="shared" si="18"/>
        <v>0</v>
      </c>
      <c r="K87" s="51" t="s">
        <v>50</v>
      </c>
    </row>
    <row r="88" spans="1:11" ht="93.75" hidden="1" customHeight="1" x14ac:dyDescent="0.55000000000000004">
      <c r="A88" s="899" t="str">
        <f>+[6]ระบบการควบคุมฯ!A661</f>
        <v>8)</v>
      </c>
      <c r="B88" s="92">
        <f>+[6]ระบบการควบคุมฯ!B661</f>
        <v>0</v>
      </c>
      <c r="C88" s="344">
        <f>+[6]ระบบการควบคุมฯ!C661</f>
        <v>0</v>
      </c>
      <c r="D88" s="790">
        <f>+[2]ระบบการควบคุมฯ!D427</f>
        <v>0</v>
      </c>
      <c r="E88" s="790">
        <f>+[6]ระบบการควบคุมฯ!E661</f>
        <v>0</v>
      </c>
      <c r="F88" s="790">
        <f t="shared" si="19"/>
        <v>0</v>
      </c>
      <c r="G88" s="790">
        <f>+[6]ระบบการควบคุมฯ!G661+[6]ระบบการควบคุมฯ!H661</f>
        <v>0</v>
      </c>
      <c r="H88" s="790">
        <f>+[6]ระบบการควบคุมฯ!I661+[6]ระบบการควบคุมฯ!J661</f>
        <v>0</v>
      </c>
      <c r="I88" s="790">
        <f>+[6]ระบบการควบคุมฯ!K661+[6]ระบบการควบคุมฯ!L661</f>
        <v>0</v>
      </c>
      <c r="J88" s="790">
        <f t="shared" si="18"/>
        <v>0</v>
      </c>
      <c r="K88" s="51" t="s">
        <v>50</v>
      </c>
    </row>
    <row r="89" spans="1:11" ht="93.75" hidden="1" customHeight="1" x14ac:dyDescent="0.55000000000000004">
      <c r="A89" s="899" t="str">
        <f>+[6]ระบบการควบคุมฯ!A662</f>
        <v>9)</v>
      </c>
      <c r="B89" s="92">
        <f>+[6]ระบบการควบคุมฯ!B662</f>
        <v>0</v>
      </c>
      <c r="C89" s="344">
        <f>+[6]ระบบการควบคุมฯ!C662</f>
        <v>0</v>
      </c>
      <c r="D89" s="790">
        <f>+[2]ระบบการควบคุมฯ!D428</f>
        <v>0</v>
      </c>
      <c r="E89" s="790">
        <f>+[6]ระบบการควบคุมฯ!E662</f>
        <v>0</v>
      </c>
      <c r="F89" s="790">
        <f t="shared" si="19"/>
        <v>0</v>
      </c>
      <c r="G89" s="790">
        <f>+[6]ระบบการควบคุมฯ!G662+[6]ระบบการควบคุมฯ!H662</f>
        <v>0</v>
      </c>
      <c r="H89" s="790">
        <f>+[6]ระบบการควบคุมฯ!I662+[6]ระบบการควบคุมฯ!J662</f>
        <v>0</v>
      </c>
      <c r="I89" s="790">
        <f>+[6]ระบบการควบคุมฯ!K662+[6]ระบบการควบคุมฯ!L662</f>
        <v>0</v>
      </c>
      <c r="J89" s="790">
        <f t="shared" si="18"/>
        <v>0</v>
      </c>
      <c r="K89" s="51" t="s">
        <v>50</v>
      </c>
    </row>
    <row r="90" spans="1:11" ht="93.75" hidden="1" customHeight="1" x14ac:dyDescent="0.55000000000000004">
      <c r="A90" s="899" t="str">
        <f>+[6]ระบบการควบคุมฯ!A663</f>
        <v>10)</v>
      </c>
      <c r="B90" s="92">
        <f>+[6]ระบบการควบคุมฯ!B663</f>
        <v>0</v>
      </c>
      <c r="C90" s="344">
        <f>+[6]ระบบการควบคุมฯ!C663</f>
        <v>0</v>
      </c>
      <c r="D90" s="790">
        <f>+[2]ระบบการควบคุมฯ!D429</f>
        <v>0</v>
      </c>
      <c r="E90" s="790">
        <f>+[6]ระบบการควบคุมฯ!E663</f>
        <v>0</v>
      </c>
      <c r="F90" s="790">
        <f t="shared" si="19"/>
        <v>0</v>
      </c>
      <c r="G90" s="790">
        <f>+[6]ระบบการควบคุมฯ!G663+[6]ระบบการควบคุมฯ!H663</f>
        <v>0</v>
      </c>
      <c r="H90" s="790">
        <f>+[6]ระบบการควบคุมฯ!I663+[6]ระบบการควบคุมฯ!J663</f>
        <v>0</v>
      </c>
      <c r="I90" s="790">
        <f>+[6]ระบบการควบคุมฯ!K663+[6]ระบบการควบคุมฯ!L663</f>
        <v>0</v>
      </c>
      <c r="J90" s="790">
        <f t="shared" si="18"/>
        <v>0</v>
      </c>
      <c r="K90" s="51" t="s">
        <v>50</v>
      </c>
    </row>
    <row r="91" spans="1:11" ht="75" hidden="1" customHeight="1" x14ac:dyDescent="0.55000000000000004">
      <c r="A91" s="899" t="str">
        <f>+[6]ระบบการควบคุมฯ!A664</f>
        <v>11)</v>
      </c>
      <c r="B91" s="92">
        <f>+[6]ระบบการควบคุมฯ!B664</f>
        <v>0</v>
      </c>
      <c r="C91" s="344">
        <f>+[6]ระบบการควบคุมฯ!C664</f>
        <v>0</v>
      </c>
      <c r="D91" s="790">
        <f>+[2]ระบบการควบคุมฯ!D430</f>
        <v>0</v>
      </c>
      <c r="E91" s="790">
        <f>+[6]ระบบการควบคุมฯ!E664</f>
        <v>0</v>
      </c>
      <c r="F91" s="790">
        <f t="shared" si="19"/>
        <v>0</v>
      </c>
      <c r="G91" s="790">
        <f>+[6]ระบบการควบคุมฯ!G664+[6]ระบบการควบคุมฯ!H664</f>
        <v>0</v>
      </c>
      <c r="H91" s="790">
        <f>+[6]ระบบการควบคุมฯ!I664+[6]ระบบการควบคุมฯ!J664</f>
        <v>0</v>
      </c>
      <c r="I91" s="790">
        <f>+[6]ระบบการควบคุมฯ!K664+[6]ระบบการควบคุมฯ!L664</f>
        <v>0</v>
      </c>
      <c r="J91" s="790">
        <f t="shared" si="18"/>
        <v>0</v>
      </c>
      <c r="K91" s="51" t="s">
        <v>50</v>
      </c>
    </row>
    <row r="92" spans="1:11" ht="93.75" hidden="1" customHeight="1" x14ac:dyDescent="0.55000000000000004">
      <c r="A92" s="899" t="str">
        <f>+[6]ระบบการควบคุมฯ!A665</f>
        <v>12)</v>
      </c>
      <c r="B92" s="92">
        <f>+[6]ระบบการควบคุมฯ!B665</f>
        <v>0</v>
      </c>
      <c r="C92" s="344">
        <f>+[6]ระบบการควบคุมฯ!C665</f>
        <v>0</v>
      </c>
      <c r="D92" s="790">
        <f>+[2]ระบบการควบคุมฯ!D431</f>
        <v>0</v>
      </c>
      <c r="E92" s="790">
        <f>+[6]ระบบการควบคุมฯ!E665</f>
        <v>0</v>
      </c>
      <c r="F92" s="790">
        <f t="shared" si="19"/>
        <v>0</v>
      </c>
      <c r="G92" s="790">
        <f>+[6]ระบบการควบคุมฯ!G665+[6]ระบบการควบคุมฯ!H665</f>
        <v>0</v>
      </c>
      <c r="H92" s="790">
        <f>+[6]ระบบการควบคุมฯ!I665+[6]ระบบการควบคุมฯ!J665</f>
        <v>0</v>
      </c>
      <c r="I92" s="790">
        <f>+[6]ระบบการควบคุมฯ!K665+[6]ระบบการควบคุมฯ!L665</f>
        <v>0</v>
      </c>
      <c r="J92" s="790">
        <f t="shared" si="18"/>
        <v>0</v>
      </c>
      <c r="K92" s="51" t="s">
        <v>50</v>
      </c>
    </row>
    <row r="93" spans="1:11" ht="93.75" hidden="1" customHeight="1" x14ac:dyDescent="0.55000000000000004">
      <c r="A93" s="899" t="str">
        <f>+[6]ระบบการควบคุมฯ!A666</f>
        <v>13)</v>
      </c>
      <c r="B93" s="92">
        <f>+[6]ระบบการควบคุมฯ!B666</f>
        <v>0</v>
      </c>
      <c r="C93" s="344">
        <f>+[6]ระบบการควบคุมฯ!C666</f>
        <v>0</v>
      </c>
      <c r="D93" s="790">
        <f>+[2]ระบบการควบคุมฯ!D432</f>
        <v>0</v>
      </c>
      <c r="E93" s="790">
        <f>+[6]ระบบการควบคุมฯ!E666</f>
        <v>0</v>
      </c>
      <c r="F93" s="790">
        <f t="shared" si="19"/>
        <v>0</v>
      </c>
      <c r="G93" s="790">
        <f>+[6]ระบบการควบคุมฯ!G666+[6]ระบบการควบคุมฯ!H666</f>
        <v>0</v>
      </c>
      <c r="H93" s="790">
        <f>+[6]ระบบการควบคุมฯ!I666+[6]ระบบการควบคุมฯ!J666</f>
        <v>0</v>
      </c>
      <c r="I93" s="790">
        <f>+[6]ระบบการควบคุมฯ!K666+[6]ระบบการควบคุมฯ!L666</f>
        <v>0</v>
      </c>
      <c r="J93" s="790">
        <f t="shared" si="18"/>
        <v>0</v>
      </c>
      <c r="K93" s="51" t="s">
        <v>50</v>
      </c>
    </row>
    <row r="94" spans="1:11" ht="19.5" hidden="1" customHeight="1" x14ac:dyDescent="0.55000000000000004">
      <c r="A94" s="899" t="str">
        <f>+[6]ระบบการควบคุมฯ!A667</f>
        <v>14)</v>
      </c>
      <c r="B94" s="92">
        <f>+[6]ระบบการควบคุมฯ!B667</f>
        <v>0</v>
      </c>
      <c r="C94" s="344">
        <f>+[6]ระบบการควบคุมฯ!C667</f>
        <v>0</v>
      </c>
      <c r="D94" s="790">
        <f>+[2]ระบบการควบคุมฯ!D433</f>
        <v>0</v>
      </c>
      <c r="E94" s="790">
        <f>+[6]ระบบการควบคุมฯ!E667</f>
        <v>0</v>
      </c>
      <c r="F94" s="790">
        <f t="shared" si="19"/>
        <v>0</v>
      </c>
      <c r="G94" s="790">
        <f>+[6]ระบบการควบคุมฯ!G667+[6]ระบบการควบคุมฯ!H667</f>
        <v>0</v>
      </c>
      <c r="H94" s="790">
        <f>+[6]ระบบการควบคุมฯ!I667+[6]ระบบการควบคุมฯ!J667</f>
        <v>0</v>
      </c>
      <c r="I94" s="790">
        <f>+[6]ระบบการควบคุมฯ!K667+[6]ระบบการควบคุมฯ!L667</f>
        <v>0</v>
      </c>
      <c r="J94" s="790">
        <f t="shared" si="18"/>
        <v>0</v>
      </c>
      <c r="K94" s="51" t="s">
        <v>14</v>
      </c>
    </row>
    <row r="95" spans="1:11" ht="19.5" hidden="1" customHeight="1" x14ac:dyDescent="0.55000000000000004">
      <c r="A95" s="899" t="str">
        <f>+[6]ระบบการควบคุมฯ!A668</f>
        <v>15)</v>
      </c>
      <c r="B95" s="92">
        <f>+[6]ระบบการควบคุมฯ!B668</f>
        <v>0</v>
      </c>
      <c r="C95" s="344">
        <f>+[6]ระบบการควบคุมฯ!C668</f>
        <v>0</v>
      </c>
      <c r="D95" s="790">
        <f>+[2]ระบบการควบคุมฯ!D434</f>
        <v>0</v>
      </c>
      <c r="E95" s="790">
        <f>+[6]ระบบการควบคุมฯ!E668</f>
        <v>0</v>
      </c>
      <c r="F95" s="790">
        <f t="shared" si="19"/>
        <v>0</v>
      </c>
      <c r="G95" s="790">
        <f>+[6]ระบบการควบคุมฯ!G668+[6]ระบบการควบคุมฯ!H668</f>
        <v>0</v>
      </c>
      <c r="H95" s="790">
        <f>+[6]ระบบการควบคุมฯ!I668+[6]ระบบการควบคุมฯ!J668</f>
        <v>0</v>
      </c>
      <c r="I95" s="790">
        <f>+[6]ระบบการควบคุมฯ!K668+[6]ระบบการควบคุมฯ!L668</f>
        <v>0</v>
      </c>
      <c r="J95" s="790">
        <f t="shared" si="18"/>
        <v>0</v>
      </c>
      <c r="K95" s="51" t="s">
        <v>50</v>
      </c>
    </row>
    <row r="96" spans="1:11" ht="19.5" hidden="1" customHeight="1" x14ac:dyDescent="0.55000000000000004">
      <c r="A96" s="899" t="str">
        <f>+[6]ระบบการควบคุมฯ!A669</f>
        <v>16)</v>
      </c>
      <c r="B96" s="92">
        <f>+[6]ระบบการควบคุมฯ!B669</f>
        <v>0</v>
      </c>
      <c r="C96" s="344">
        <f>+[6]ระบบการควบคุมฯ!C669</f>
        <v>0</v>
      </c>
      <c r="D96" s="790">
        <f>+[2]ระบบการควบคุมฯ!D435</f>
        <v>0</v>
      </c>
      <c r="E96" s="790">
        <f>+[6]ระบบการควบคุมฯ!E669</f>
        <v>0</v>
      </c>
      <c r="F96" s="790">
        <f t="shared" si="19"/>
        <v>0</v>
      </c>
      <c r="G96" s="790">
        <f>+[6]ระบบการควบคุมฯ!G669+[6]ระบบการควบคุมฯ!H669</f>
        <v>0</v>
      </c>
      <c r="H96" s="790">
        <f>+[6]ระบบการควบคุมฯ!I669+[6]ระบบการควบคุมฯ!J669</f>
        <v>0</v>
      </c>
      <c r="I96" s="790">
        <f>+[6]ระบบการควบคุมฯ!K669+[6]ระบบการควบคุมฯ!L669</f>
        <v>0</v>
      </c>
      <c r="J96" s="790">
        <f t="shared" si="18"/>
        <v>0</v>
      </c>
      <c r="K96" s="51" t="s">
        <v>50</v>
      </c>
    </row>
    <row r="97" spans="1:11" ht="37.5" hidden="1" customHeight="1" x14ac:dyDescent="0.55000000000000004">
      <c r="A97" s="909" t="str">
        <f>+[6]ระบบการควบคุมฯ!A869</f>
        <v>2.1.2</v>
      </c>
      <c r="B97" s="910" t="str">
        <f>+[6]ระบบการควบคุมฯ!B869</f>
        <v xml:space="preserve">กิจกรรมรองการสนับสนุนการศึกษาภาคบังคับ  </v>
      </c>
      <c r="C97" s="339" t="str">
        <f>+[6]ระบบการควบคุมฯ!C870</f>
        <v>20004670516405272</v>
      </c>
      <c r="D97" s="839">
        <f t="shared" ref="D97:J97" si="20">+D98</f>
        <v>599450</v>
      </c>
      <c r="E97" s="839">
        <f t="shared" si="20"/>
        <v>287550</v>
      </c>
      <c r="F97" s="839">
        <f t="shared" si="20"/>
        <v>887000</v>
      </c>
      <c r="G97" s="839">
        <f t="shared" si="20"/>
        <v>0</v>
      </c>
      <c r="H97" s="839">
        <f t="shared" si="20"/>
        <v>0</v>
      </c>
      <c r="I97" s="839">
        <f t="shared" si="20"/>
        <v>460628.14</v>
      </c>
      <c r="J97" s="839">
        <f t="shared" si="20"/>
        <v>426371.86</v>
      </c>
      <c r="K97" s="71"/>
    </row>
    <row r="98" spans="1:11" ht="19.5" hidden="1" customHeight="1" x14ac:dyDescent="0.55000000000000004">
      <c r="A98" s="911"/>
      <c r="B98" s="912" t="str">
        <f>+[6]ระบบการควบคุมฯ!B893</f>
        <v xml:space="preserve"> งบดำเนินงาน 67112xx </v>
      </c>
      <c r="C98" s="1036" t="str">
        <f>+[6]ระบบการควบคุมฯ!C871</f>
        <v>20004 35000200 2000000</v>
      </c>
      <c r="D98" s="842">
        <f t="shared" ref="D98:J98" si="21">+D99+D109</f>
        <v>599450</v>
      </c>
      <c r="E98" s="842">
        <f t="shared" si="21"/>
        <v>287550</v>
      </c>
      <c r="F98" s="842">
        <f t="shared" si="21"/>
        <v>887000</v>
      </c>
      <c r="G98" s="842">
        <f t="shared" si="21"/>
        <v>0</v>
      </c>
      <c r="H98" s="842">
        <f t="shared" si="21"/>
        <v>0</v>
      </c>
      <c r="I98" s="842">
        <f t="shared" si="21"/>
        <v>460628.14</v>
      </c>
      <c r="J98" s="842">
        <f t="shared" si="21"/>
        <v>426371.86</v>
      </c>
      <c r="K98" s="73"/>
    </row>
    <row r="99" spans="1:11" ht="19.5" hidden="1" customHeight="1" x14ac:dyDescent="0.55000000000000004">
      <c r="A99" s="865" t="str">
        <f>+[6]ระบบการควบคุมฯ!A873</f>
        <v>2.1.2.1</v>
      </c>
      <c r="B99" s="87" t="str">
        <f>+[6]ระบบการควบคุมฯ!B901</f>
        <v>งบประจำ บริหารจัดการสำนักงาน</v>
      </c>
      <c r="C99" s="913" t="str">
        <f>+[6]ระบบการควบคุมฯ!C901</f>
        <v>20004 35000200 200000</v>
      </c>
      <c r="D99" s="914">
        <f>SUM(D100:D108)</f>
        <v>599450</v>
      </c>
      <c r="E99" s="914">
        <f t="shared" ref="E99:J99" si="22">SUM(E100:E108)</f>
        <v>0</v>
      </c>
      <c r="F99" s="914">
        <f t="shared" si="22"/>
        <v>599450</v>
      </c>
      <c r="G99" s="914">
        <f t="shared" si="22"/>
        <v>0</v>
      </c>
      <c r="H99" s="914">
        <f t="shared" si="22"/>
        <v>0</v>
      </c>
      <c r="I99" s="914">
        <f t="shared" si="22"/>
        <v>210078.14</v>
      </c>
      <c r="J99" s="914">
        <f t="shared" si="22"/>
        <v>389371.86</v>
      </c>
      <c r="K99" s="914"/>
    </row>
    <row r="100" spans="1:11" ht="19.5" hidden="1" customHeight="1" x14ac:dyDescent="0.55000000000000004">
      <c r="A100" s="870" t="str">
        <f>+[6]ระบบการควบคุมฯ!A903</f>
        <v>(1</v>
      </c>
      <c r="B100" s="888" t="str">
        <f>+[6]ระบบการควบคุมฯ!B875</f>
        <v>ค้าจ้างเหมาบริการ ลูกจ้างสพป.ปท.2 15000x7คน ครั้งที่ 4</v>
      </c>
      <c r="C100" s="890" t="str">
        <f>+[6]ระบบการควบคุมฯ!C875</f>
        <v>ศธ04002/ว3225 ลว.30 กค 67ครั้งที่ 4 โอนครั้งที่ 265  887,000</v>
      </c>
      <c r="D100" s="889">
        <f>+[6]ระบบการควบคุมฯ!P875</f>
        <v>272450</v>
      </c>
      <c r="E100" s="111"/>
      <c r="F100" s="854">
        <f t="shared" ref="F100" si="23">SUM(D100:E100)</f>
        <v>272450</v>
      </c>
      <c r="G100" s="872">
        <f>+[6]ระบบการควบคุมฯ!Q875+[6]ระบบการควบคุมฯ!R875</f>
        <v>0</v>
      </c>
      <c r="H100" s="872">
        <f>+[6]ระบบการควบคุมฯ!I903+[6]ระบบการควบคุมฯ!J903</f>
        <v>0</v>
      </c>
      <c r="I100" s="872">
        <f>+[6]ระบบการควบคุมฯ!U875+[6]ระบบการควบคุมฯ!V875</f>
        <v>73548.39</v>
      </c>
      <c r="J100" s="872">
        <f t="shared" ref="J100:J108" si="24">+F100-G100-H100-I100</f>
        <v>198901.61</v>
      </c>
      <c r="K100" s="90"/>
    </row>
    <row r="101" spans="1:11" ht="19.5" hidden="1" customHeight="1" x14ac:dyDescent="0.55000000000000004">
      <c r="A101" s="870" t="str">
        <f>+[6]ระบบการควบคุมฯ!A904</f>
        <v>(2</v>
      </c>
      <c r="B101" s="888" t="str">
        <f>+[6]ระบบการควบคุมฯ!B876</f>
        <v>ค่าใช้จ่ายในการประชุมราชการ ค่าใช้จ่ายในการฝึกอบรม จัดงาน 350,000 บาท อนุมัติ 170,000 บาท/90,000 บาท/50,000 บาท ครั้งที่ 4</v>
      </c>
      <c r="C101" s="890">
        <f>+[6]ระบบการควบคุมฯ!C876</f>
        <v>0</v>
      </c>
      <c r="D101" s="889">
        <f>+[6]ระบบการควบคุมฯ!P876</f>
        <v>0</v>
      </c>
      <c r="E101" s="111"/>
      <c r="F101" s="854">
        <f t="shared" ref="F101:F108" si="25">SUM(D101:E101)</f>
        <v>0</v>
      </c>
      <c r="G101" s="872">
        <f>+[6]ระบบการควบคุมฯ!G876+[6]ระบบการควบคุมฯ!H876</f>
        <v>0</v>
      </c>
      <c r="H101" s="872">
        <f>+[6]ระบบการควบคุมฯ!I904+[6]ระบบการควบคุมฯ!J904</f>
        <v>0</v>
      </c>
      <c r="I101" s="872">
        <f>+[6]ระบบการควบคุมฯ!K876+[6]ระบบการควบคุมฯ!L876</f>
        <v>0</v>
      </c>
      <c r="J101" s="872">
        <f t="shared" si="24"/>
        <v>0</v>
      </c>
      <c r="K101" s="90"/>
    </row>
    <row r="102" spans="1:11" ht="19.5" hidden="1" customHeight="1" x14ac:dyDescent="0.55000000000000004">
      <c r="A102" s="870" t="str">
        <f>+[6]ระบบการควบคุมฯ!A905</f>
        <v>(3</v>
      </c>
      <c r="B102" s="888" t="str">
        <f>+[6]ระบบการควบคุมฯ!B877</f>
        <v>ค่าใช้จ่ายในการประชุม อ.ก.ค.ศ. เขตพื้นที่การศึกษา 150,000 บาท</v>
      </c>
      <c r="C102" s="890">
        <f>+[6]ระบบการควบคุมฯ!C877</f>
        <v>0</v>
      </c>
      <c r="D102" s="889">
        <f>+[6]ระบบการควบคุมฯ!P877</f>
        <v>0</v>
      </c>
      <c r="E102" s="111"/>
      <c r="F102" s="854">
        <f t="shared" si="25"/>
        <v>0</v>
      </c>
      <c r="G102" s="872">
        <f>+[6]ระบบการควบคุมฯ!G877+[6]ระบบการควบคุมฯ!H877</f>
        <v>0</v>
      </c>
      <c r="H102" s="872">
        <f>+[6]ระบบการควบคุมฯ!I905+[6]ระบบการควบคุมฯ!J905</f>
        <v>0</v>
      </c>
      <c r="I102" s="872">
        <f>+[6]ระบบการควบคุมฯ!K877+[6]ระบบการควบคุมฯ!L877</f>
        <v>0</v>
      </c>
      <c r="J102" s="872">
        <f t="shared" si="24"/>
        <v>0</v>
      </c>
      <c r="K102" s="90"/>
    </row>
    <row r="103" spans="1:11" ht="19.5" hidden="1" customHeight="1" x14ac:dyDescent="0.55000000000000004">
      <c r="A103" s="870" t="str">
        <f>+[6]ระบบการควบคุมฯ!A906</f>
        <v>(4</v>
      </c>
      <c r="B103" s="888" t="str">
        <f>+[6]ระบบการควบคุมฯ!B878</f>
        <v>ค่าใช้จ่ายในการเดินทางไปราชการ 150,000 บาท</v>
      </c>
      <c r="C103" s="890" t="str">
        <f>+[6]ระบบการควบคุมฯ!C878</f>
        <v>ศธ04002/ว3225 ลว.30 กค 67ครั้งที่ 4 โอนครั้งที่ 265  887,000</v>
      </c>
      <c r="D103" s="889">
        <f>+[6]ระบบการควบคุมฯ!P878</f>
        <v>50000</v>
      </c>
      <c r="E103" s="53"/>
      <c r="F103" s="854">
        <f t="shared" si="25"/>
        <v>50000</v>
      </c>
      <c r="G103" s="872">
        <f>+[6]ระบบการควบคุมฯ!Q878+[6]ระบบการควบคุมฯ!R878</f>
        <v>0</v>
      </c>
      <c r="H103" s="872">
        <f>+[6]ระบบการควบคุมฯ!I906+[6]ระบบการควบคุมฯ!J906</f>
        <v>0</v>
      </c>
      <c r="I103" s="872">
        <f>+[6]ระบบการควบคุมฯ!U878+[6]ระบบการควบคุมฯ!V878</f>
        <v>0</v>
      </c>
      <c r="J103" s="872">
        <f t="shared" si="24"/>
        <v>50000</v>
      </c>
      <c r="K103" s="50"/>
    </row>
    <row r="104" spans="1:11" ht="37.5" hidden="1" customHeight="1" x14ac:dyDescent="0.55000000000000004">
      <c r="A104" s="870" t="str">
        <f>+[6]ระบบการควบคุมฯ!A907</f>
        <v>(5</v>
      </c>
      <c r="B104" s="888" t="str">
        <f>+[6]ระบบการควบคุมฯ!B879</f>
        <v>ค่าซ่อมแซมและบำรุงรักษาทรัพย์สิน 200,000 บาท อนุมัติ 100,000 บาท</v>
      </c>
      <c r="C104" s="890" t="str">
        <f>+[6]ระบบการควบคุมฯ!C879</f>
        <v>ศธ04002/ว3225 ลว.30 กค 67ครั้งที่ 4 โอนครั้งที่ 265  887,000</v>
      </c>
      <c r="D104" s="889">
        <f>+[6]ระบบการควบคุมฯ!P879</f>
        <v>30000</v>
      </c>
      <c r="E104" s="112"/>
      <c r="F104" s="854">
        <f t="shared" si="25"/>
        <v>30000</v>
      </c>
      <c r="G104" s="872">
        <f>+[6]ระบบการควบคุมฯ!Q879+[6]ระบบการควบคุมฯ!R879</f>
        <v>0</v>
      </c>
      <c r="H104" s="872">
        <f>+[6]ระบบการควบคุมฯ!I907+[6]ระบบการควบคุมฯ!J907</f>
        <v>0</v>
      </c>
      <c r="I104" s="872">
        <f>+[6]ระบบการควบคุมฯ!U879+[6]ระบบการควบคุมฯ!V879</f>
        <v>0</v>
      </c>
      <c r="J104" s="872">
        <f t="shared" si="24"/>
        <v>30000</v>
      </c>
      <c r="K104" s="90"/>
    </row>
    <row r="105" spans="1:11" ht="37.5" hidden="1" customHeight="1" x14ac:dyDescent="0.55000000000000004">
      <c r="A105" s="870" t="str">
        <f>+[6]ระบบการควบคุมฯ!A908</f>
        <v>(6</v>
      </c>
      <c r="B105" s="888" t="str">
        <f>+[6]ระบบการควบคุมฯ!B880</f>
        <v>ค่าวัสดุสำนักงาน</v>
      </c>
      <c r="C105" s="890" t="str">
        <f>+[6]ระบบการควบคุมฯ!C880</f>
        <v>ศธ04002/ว3225 ลว.30 กค 67ครั้งที่ 4 โอนครั้งที่ 265  887,000</v>
      </c>
      <c r="D105" s="889">
        <f>+[6]ระบบการควบคุมฯ!P880</f>
        <v>87000</v>
      </c>
      <c r="E105" s="111"/>
      <c r="F105" s="854">
        <f t="shared" si="25"/>
        <v>87000</v>
      </c>
      <c r="G105" s="872">
        <f>+[6]ระบบการควบคุมฯ!Q880+[6]ระบบการควบคุมฯ!R880</f>
        <v>0</v>
      </c>
      <c r="H105" s="872">
        <f>+[6]ระบบการควบคุมฯ!I908+[6]ระบบการควบคุมฯ!J908</f>
        <v>0</v>
      </c>
      <c r="I105" s="872">
        <f>+[6]ระบบการควบคุมฯ!U880+[6]ระบบการควบคุมฯ!V880</f>
        <v>21033</v>
      </c>
      <c r="J105" s="872">
        <f t="shared" si="24"/>
        <v>65967</v>
      </c>
      <c r="K105" s="93"/>
    </row>
    <row r="106" spans="1:11" ht="37.5" hidden="1" customHeight="1" x14ac:dyDescent="0.55000000000000004">
      <c r="A106" s="870" t="str">
        <f>+[6]ระบบการควบคุมฯ!A909</f>
        <v>(7</v>
      </c>
      <c r="B106" s="888" t="str">
        <f>+[6]ระบบการควบคุมฯ!B881</f>
        <v>ค่าน้ำมันเชื้อเพลิงและหล่อลื่น 200,000 บาท อนุมัติ 100,000 บาท</v>
      </c>
      <c r="C106" s="890" t="str">
        <f>+[6]ระบบการควบคุมฯ!C881</f>
        <v>ศธ04002/ว3225 ลว.30 กค 67ครั้งที่ 4 โอนครั้งที่ 265  887,000</v>
      </c>
      <c r="D106" s="889">
        <f>+[6]ระบบการควบคุมฯ!P881</f>
        <v>50000</v>
      </c>
      <c r="E106" s="111"/>
      <c r="F106" s="854">
        <f t="shared" si="25"/>
        <v>50000</v>
      </c>
      <c r="G106" s="872">
        <f>+[6]ระบบการควบคุมฯ!Q881+[6]ระบบการควบคุมฯ!R881</f>
        <v>0</v>
      </c>
      <c r="H106" s="872">
        <f>+[6]ระบบการควบคุมฯ!I909+[6]ระบบการควบคุมฯ!J909</f>
        <v>0</v>
      </c>
      <c r="I106" s="872">
        <f>+[6]ระบบการควบคุมฯ!U881+[6]ระบบการควบคุมฯ!V881</f>
        <v>22200</v>
      </c>
      <c r="J106" s="872">
        <f t="shared" si="24"/>
        <v>27800</v>
      </c>
      <c r="K106" s="93"/>
    </row>
    <row r="107" spans="1:11" ht="93.75" hidden="1" customHeight="1" x14ac:dyDescent="0.55000000000000004">
      <c r="A107" s="870" t="str">
        <f>+[6]ระบบการควบคุมฯ!A910</f>
        <v>(8</v>
      </c>
      <c r="B107" s="888" t="str">
        <f>+[6]ระบบการควบคุมฯ!B882</f>
        <v xml:space="preserve">ค่าสาธารณูปโภค    100,000 บาท </v>
      </c>
      <c r="C107" s="890" t="str">
        <f>+[6]ระบบการควบคุมฯ!C882</f>
        <v>ศธ04002/ว3225 ลว.30 กค 67ครั้งที่ 4 โอนครั้งที่ 265  887,000</v>
      </c>
      <c r="D107" s="889">
        <f>+[6]ระบบการควบคุมฯ!P882</f>
        <v>100000</v>
      </c>
      <c r="E107" s="111"/>
      <c r="F107" s="854">
        <f t="shared" si="25"/>
        <v>100000</v>
      </c>
      <c r="G107" s="872">
        <f>+[6]ระบบการควบคุมฯ!Q882+[6]ระบบการควบคุมฯ!R882</f>
        <v>0</v>
      </c>
      <c r="H107" s="872">
        <f>+[6]ระบบการควบคุมฯ!I910+[6]ระบบการควบคุมฯ!J910</f>
        <v>0</v>
      </c>
      <c r="I107" s="872">
        <f>+[6]ระบบการควบคุมฯ!U882+[6]ระบบการควบคุมฯ!V882</f>
        <v>93296.75</v>
      </c>
      <c r="J107" s="872">
        <f t="shared" si="24"/>
        <v>6703.25</v>
      </c>
      <c r="K107" s="104"/>
    </row>
    <row r="108" spans="1:11" ht="93.75" hidden="1" customHeight="1" x14ac:dyDescent="0.55000000000000004">
      <c r="A108" s="870" t="str">
        <f>+[6]ระบบการควบคุมฯ!A911</f>
        <v>(8.1</v>
      </c>
      <c r="B108" s="888" t="str">
        <f>+[6]ระบบการควบคุมฯ!B883</f>
        <v>อื่นๆ (รายการนอกเหนือ(1-(7 และหรือถัวจ่ายให้รายการ (1 -(7 โดยเฉพาะรายการที่ (7 ) 390000</v>
      </c>
      <c r="C108" s="890" t="str">
        <f>+[6]ระบบการควบคุมฯ!C883</f>
        <v>ที่ ศธ04002/ว2531/26 มิย 66 ครั้ง 619 180000+อบรมครูเหลือ55000และครั้งที่ 4ว322 /30 กค 67</v>
      </c>
      <c r="D108" s="889">
        <f>+[6]ระบบการควบคุมฯ!P883</f>
        <v>10000</v>
      </c>
      <c r="E108" s="111"/>
      <c r="F108" s="854">
        <f t="shared" si="25"/>
        <v>10000</v>
      </c>
      <c r="G108" s="872">
        <f>+[6]ระบบการควบคุมฯ!Q883+[6]ระบบการควบคุมฯ!R883</f>
        <v>0</v>
      </c>
      <c r="H108" s="872">
        <f>+[6]ระบบการควบคุมฯ!I911+[6]ระบบการควบคุมฯ!J911</f>
        <v>0</v>
      </c>
      <c r="I108" s="872">
        <f>+[6]ระบบการควบคุมฯ!U883+[6]ระบบการควบคุมฯ!V883</f>
        <v>0</v>
      </c>
      <c r="J108" s="872">
        <f t="shared" si="24"/>
        <v>10000</v>
      </c>
      <c r="K108" s="104"/>
    </row>
    <row r="109" spans="1:11" ht="19.5" hidden="1" customHeight="1" x14ac:dyDescent="0.55000000000000004">
      <c r="A109" s="915" t="str">
        <f>+[6]ระบบการควบคุมฯ!A913</f>
        <v>2.1.3.4</v>
      </c>
      <c r="B109" s="113" t="str">
        <f>+[6]ระบบการควบคุมฯ!B889</f>
        <v>งบพัฒนาเพื่อพัฒนาคุณภาพการศึกษา 1,500,000 บาท</v>
      </c>
      <c r="C109" s="1037">
        <f>+[6]ระบบการควบคุมฯ!C889</f>
        <v>0</v>
      </c>
      <c r="D109" s="916">
        <f t="shared" ref="D109:J109" si="26">+D110+D119</f>
        <v>0</v>
      </c>
      <c r="E109" s="916">
        <f t="shared" si="26"/>
        <v>287550</v>
      </c>
      <c r="F109" s="916">
        <f t="shared" si="26"/>
        <v>287550</v>
      </c>
      <c r="G109" s="916">
        <f t="shared" si="26"/>
        <v>0</v>
      </c>
      <c r="H109" s="916">
        <f t="shared" si="26"/>
        <v>0</v>
      </c>
      <c r="I109" s="916">
        <f t="shared" si="26"/>
        <v>250550</v>
      </c>
      <c r="J109" s="916">
        <f t="shared" si="26"/>
        <v>37000</v>
      </c>
      <c r="K109" s="114"/>
    </row>
    <row r="110" spans="1:11" ht="19.5" hidden="1" customHeight="1" x14ac:dyDescent="0.55000000000000004">
      <c r="A110" s="917" t="str">
        <f>+[6]ระบบการควบคุมฯ!A914</f>
        <v>2.1.3.4.1</v>
      </c>
      <c r="B110" s="918" t="str">
        <f>+[6]ระบบการควบคุมฯ!B914</f>
        <v>งบกลยุทธ์ ของสพป.ปท.2 500,000 บาท (ประถม 449450) (20004 66 05164 05272)</v>
      </c>
      <c r="C110" s="919" t="str">
        <f>+[6]ระบบการควบคุมฯ!C901</f>
        <v>20004 35000200 200000</v>
      </c>
      <c r="D110" s="920">
        <f t="shared" ref="D110:J110" si="27">SUM(D111:D117)</f>
        <v>0</v>
      </c>
      <c r="E110" s="920">
        <f t="shared" si="27"/>
        <v>287550</v>
      </c>
      <c r="F110" s="920">
        <f t="shared" si="27"/>
        <v>287550</v>
      </c>
      <c r="G110" s="920">
        <f t="shared" si="27"/>
        <v>0</v>
      </c>
      <c r="H110" s="920">
        <f t="shared" si="27"/>
        <v>0</v>
      </c>
      <c r="I110" s="920">
        <f t="shared" si="27"/>
        <v>250550</v>
      </c>
      <c r="J110" s="920">
        <f t="shared" si="27"/>
        <v>37000</v>
      </c>
      <c r="K110" s="921"/>
    </row>
    <row r="111" spans="1:11" ht="19.5" hidden="1" customHeight="1" x14ac:dyDescent="0.55000000000000004">
      <c r="A111" s="873" t="str">
        <f>+[6]ระบบการควบคุมฯ!A891</f>
        <v>1)</v>
      </c>
      <c r="B111" s="892" t="str">
        <f>+[6]ระบบการควบคุมฯ!B891</f>
        <v>โครงการประชุมเชิงปฏิบัติการและศึกษาดูงาน เพื่อพัฒนาศักยภาพผู้บริหรการศึกษาผู้บริหารสถานศึกษาและบุคลากรทางการศึกษา สพป.ปทุมธานี เขต 2</v>
      </c>
      <c r="C111" s="1038" t="str">
        <f>+[6]ระบบการควบคุมฯ!C891</f>
        <v>ศธ04002/ว3225 ลว.30 กค 67ครั้งที่ 4 โอนครั้งที่ 265</v>
      </c>
      <c r="D111" s="891">
        <f>+[6]ระบบการควบคุมฯ!P886</f>
        <v>0</v>
      </c>
      <c r="E111" s="874">
        <f>+[6]ระบบการควบคุมฯ!P891</f>
        <v>287550</v>
      </c>
      <c r="F111" s="790">
        <f t="shared" ref="F111" si="28">SUM(D111:E111)</f>
        <v>287550</v>
      </c>
      <c r="G111" s="875">
        <f>+[6]ระบบการควบคุมฯ!Q891+[6]ระบบการควบคุมฯ!R891</f>
        <v>0</v>
      </c>
      <c r="H111" s="875">
        <f>+[6]ระบบการควบคุมฯ!I914+[6]ระบบการควบคุมฯ!J914</f>
        <v>0</v>
      </c>
      <c r="I111" s="875">
        <f>+[6]ระบบการควบคุมฯ!U891+[6]ระบบการควบคุมฯ!V891</f>
        <v>250550</v>
      </c>
      <c r="J111" s="875">
        <f t="shared" ref="J111" si="29">+F111-G111-H111-I111</f>
        <v>37000</v>
      </c>
      <c r="K111" s="51" t="s">
        <v>50</v>
      </c>
    </row>
    <row r="112" spans="1:11" ht="19.5" hidden="1" customHeight="1" x14ac:dyDescent="0.55000000000000004">
      <c r="A112" s="899"/>
      <c r="B112" s="900"/>
      <c r="C112" s="901"/>
      <c r="D112" s="790"/>
      <c r="E112" s="790">
        <f>+[6]ระบบการควบคุมฯ!F916</f>
        <v>0</v>
      </c>
      <c r="F112" s="790">
        <f>SUM(D112:E112)</f>
        <v>0</v>
      </c>
      <c r="G112" s="790">
        <f>+[6]ระบบการควบคุมฯ!G916+[6]ระบบการควบคุมฯ!H916</f>
        <v>0</v>
      </c>
      <c r="H112" s="790">
        <f>+[6]ระบบการควบคุมฯ!I916+[6]ระบบการควบคุมฯ!J916</f>
        <v>0</v>
      </c>
      <c r="I112" s="790">
        <f>+[6]ระบบการควบคุมฯ!K916+[6]ระบบการควบคุมฯ!L916</f>
        <v>0</v>
      </c>
      <c r="J112" s="790">
        <f>+F112-G112-H112-I112</f>
        <v>0</v>
      </c>
      <c r="K112" s="902"/>
    </row>
    <row r="113" spans="1:11" ht="19.5" hidden="1" customHeight="1" x14ac:dyDescent="0.55000000000000004">
      <c r="A113" s="899"/>
      <c r="B113" s="900"/>
      <c r="C113" s="901"/>
      <c r="D113" s="790"/>
      <c r="E113" s="790"/>
      <c r="F113" s="790"/>
      <c r="G113" s="790"/>
      <c r="H113" s="790"/>
      <c r="I113" s="790"/>
      <c r="J113" s="790"/>
      <c r="K113" s="51"/>
    </row>
    <row r="114" spans="1:11" ht="19.5" hidden="1" customHeight="1" x14ac:dyDescent="0.55000000000000004">
      <c r="A114" s="899"/>
      <c r="B114" s="900"/>
      <c r="C114" s="901"/>
      <c r="D114" s="790"/>
      <c r="E114" s="790"/>
      <c r="F114" s="790"/>
      <c r="G114" s="790"/>
      <c r="H114" s="790"/>
      <c r="I114" s="790"/>
      <c r="J114" s="790"/>
      <c r="K114" s="51"/>
    </row>
    <row r="115" spans="1:11" ht="37.5" hidden="1" customHeight="1" x14ac:dyDescent="0.55000000000000004">
      <c r="A115" s="899"/>
      <c r="B115" s="900"/>
      <c r="C115" s="901"/>
      <c r="D115" s="790"/>
      <c r="E115" s="790"/>
      <c r="F115" s="790"/>
      <c r="G115" s="790"/>
      <c r="H115" s="790"/>
      <c r="I115" s="790"/>
      <c r="J115" s="790"/>
      <c r="K115" s="51"/>
    </row>
    <row r="116" spans="1:11" ht="93.75" hidden="1" customHeight="1" x14ac:dyDescent="0.55000000000000004">
      <c r="A116" s="899"/>
      <c r="B116" s="900"/>
      <c r="C116" s="901"/>
      <c r="D116" s="790"/>
      <c r="E116" s="790"/>
      <c r="F116" s="790"/>
      <c r="G116" s="790"/>
      <c r="H116" s="790"/>
      <c r="I116" s="790"/>
      <c r="J116" s="790"/>
      <c r="K116" s="51"/>
    </row>
    <row r="117" spans="1:11" ht="56.25" hidden="1" customHeight="1" x14ac:dyDescent="0.55000000000000004">
      <c r="A117" s="899"/>
      <c r="B117" s="900"/>
      <c r="C117" s="901"/>
      <c r="D117" s="790"/>
      <c r="E117" s="790"/>
      <c r="F117" s="790"/>
      <c r="G117" s="790"/>
      <c r="H117" s="790"/>
      <c r="I117" s="790"/>
      <c r="J117" s="790"/>
      <c r="K117" s="51"/>
    </row>
    <row r="118" spans="1:11" ht="93.75" hidden="1" customHeight="1" x14ac:dyDescent="0.55000000000000004">
      <c r="A118" s="899"/>
      <c r="B118" s="900"/>
      <c r="C118" s="901"/>
      <c r="D118" s="790"/>
      <c r="E118" s="790"/>
      <c r="F118" s="790"/>
      <c r="G118" s="790"/>
      <c r="H118" s="790"/>
      <c r="I118" s="790"/>
      <c r="J118" s="922"/>
      <c r="K118" s="51"/>
    </row>
    <row r="119" spans="1:11" ht="93.75" hidden="1" customHeight="1" x14ac:dyDescent="0.55000000000000004">
      <c r="A119" s="923" t="str">
        <f>+[6]ระบบการควบคุมฯ!A917</f>
        <v>2.1.3.4.2</v>
      </c>
      <c r="B119" s="924" t="str">
        <f>+[6]ระบบการควบคุมฯ!B917</f>
        <v>งบเพิ่มประสิทธิผลกลยุทธ์ของ สพฐ. 1,500,000 บาท (20004 66 05164 05272)</v>
      </c>
      <c r="C119" s="925" t="str">
        <f>+[6]ระบบการควบคุมฯ!C917</f>
        <v>ที่ ศธ 04002/ว824/1 มีค 66  ครั้งที่ 352</v>
      </c>
      <c r="D119" s="926">
        <f t="shared" ref="D119:J119" si="30">SUM(D120:D125)</f>
        <v>0</v>
      </c>
      <c r="E119" s="926">
        <f t="shared" si="30"/>
        <v>0</v>
      </c>
      <c r="F119" s="926">
        <f t="shared" si="30"/>
        <v>0</v>
      </c>
      <c r="G119" s="926">
        <f t="shared" si="30"/>
        <v>0</v>
      </c>
      <c r="H119" s="926">
        <f t="shared" si="30"/>
        <v>0</v>
      </c>
      <c r="I119" s="926">
        <f t="shared" si="30"/>
        <v>0</v>
      </c>
      <c r="J119" s="926">
        <f t="shared" si="30"/>
        <v>0</v>
      </c>
      <c r="K119" s="927" t="s">
        <v>15</v>
      </c>
    </row>
    <row r="120" spans="1:11" ht="93.75" hidden="1" customHeight="1" x14ac:dyDescent="0.55000000000000004">
      <c r="A120" s="899" t="str">
        <f>+[6]ระบบการควบคุมฯ!A920</f>
        <v>1)</v>
      </c>
      <c r="B120" s="92" t="str">
        <f>+[6]ระบบการควบคุมฯ!B920</f>
        <v>โครงการพัฒนาศักยภาพการบริหารจัดการ 100,000 บาท</v>
      </c>
      <c r="C120" s="908" t="str">
        <f>+[6]ระบบการควบคุมฯ!C920</f>
        <v>บันทึกกลุ่มนโยบายและแผน ลว.27 มค 66 ดอกลักษณ์</v>
      </c>
      <c r="D120" s="790"/>
      <c r="E120" s="790">
        <f>+[6]ระบบการควบคุมฯ!E920</f>
        <v>0</v>
      </c>
      <c r="F120" s="790">
        <f>+D120+E120</f>
        <v>0</v>
      </c>
      <c r="G120" s="790">
        <f>+[6]ระบบการควบคุมฯ!G920+[6]ระบบการควบคุมฯ!H920</f>
        <v>0</v>
      </c>
      <c r="H120" s="790">
        <f>+[6]ระบบการควบคุมฯ!I920+[6]ระบบการควบคุมฯ!J920</f>
        <v>0</v>
      </c>
      <c r="I120" s="790">
        <f>+[6]ระบบการควบคุมฯ!K920+[6]ระบบการควบคุมฯ!L920</f>
        <v>0</v>
      </c>
      <c r="J120" s="790">
        <f>+F120-G120-H120-I120</f>
        <v>0</v>
      </c>
      <c r="K120" s="51" t="s">
        <v>50</v>
      </c>
    </row>
    <row r="121" spans="1:11" ht="19.5" hidden="1" customHeight="1" x14ac:dyDescent="0.55000000000000004">
      <c r="A121" s="899" t="str">
        <f>+[6]ระบบการควบคุมฯ!A921</f>
        <v>2)</v>
      </c>
      <c r="B121" s="92" t="str">
        <f>+[6]ระบบการควบคุมฯ!B921</f>
        <v>โครงการเสริมสร้างความรู้ความเข้าใจระบบการประเมินวิทยฐานดิจิทัล(DPA) 30,000 บาท</v>
      </c>
      <c r="C121" s="908" t="str">
        <f>+[6]ระบบการควบคุมฯ!C921</f>
        <v>บันทึกกลุ่มนโยบายและแผน ลว.26 มค 66 น้ำผึ้ง</v>
      </c>
      <c r="D121" s="790"/>
      <c r="E121" s="790">
        <f>+[6]ระบบการควบคุมฯ!E921</f>
        <v>0</v>
      </c>
      <c r="F121" s="790">
        <f>+D121+E121</f>
        <v>0</v>
      </c>
      <c r="G121" s="790">
        <f>+[6]ระบบการควบคุมฯ!G921+[6]ระบบการควบคุมฯ!H921</f>
        <v>0</v>
      </c>
      <c r="H121" s="790">
        <f>+[6]ระบบการควบคุมฯ!I921+[6]ระบบการควบคุมฯ!J921</f>
        <v>0</v>
      </c>
      <c r="I121" s="790">
        <f>+[6]ระบบการควบคุมฯ!K921+[6]ระบบการควบคุมฯ!L921</f>
        <v>0</v>
      </c>
      <c r="J121" s="790">
        <f>+F121-G121-H121-I121</f>
        <v>0</v>
      </c>
      <c r="K121" s="928" t="s">
        <v>108</v>
      </c>
    </row>
    <row r="122" spans="1:11" ht="19.95" hidden="1" customHeight="1" x14ac:dyDescent="0.55000000000000004">
      <c r="A122" s="899" t="str">
        <f>+[6]ระบบการควบคุมฯ!A922</f>
        <v>3)</v>
      </c>
      <c r="B122" s="92" t="str">
        <f>+[6]ระบบการควบคุมฯ!B922</f>
        <v>โครงการเครือข่ายความร่วมมือเพื่อพัฒนาการเรียนรู้และการมีส่วนร่วมในทุกภาคส่วน 85000 บาท</v>
      </c>
      <c r="C122" s="908" t="s">
        <v>146</v>
      </c>
      <c r="D122" s="790"/>
      <c r="E122" s="790">
        <f>+[6]ระบบการควบคุมฯ!E922</f>
        <v>0</v>
      </c>
      <c r="F122" s="790">
        <f>+D122+E122</f>
        <v>0</v>
      </c>
      <c r="G122" s="790">
        <f>+[6]ระบบการควบคุมฯ!G922+[6]ระบบการควบคุมฯ!H922</f>
        <v>0</v>
      </c>
      <c r="H122" s="790">
        <f>+[6]ระบบการควบคุมฯ!I922+[6]ระบบการควบคุมฯ!J922</f>
        <v>0</v>
      </c>
      <c r="I122" s="790">
        <f>+[6]ระบบการควบคุมฯ!K922+[6]ระบบการควบคุมฯ!L922</f>
        <v>0</v>
      </c>
      <c r="J122" s="790">
        <f>+F122-G122-H122-I122</f>
        <v>0</v>
      </c>
      <c r="K122" s="51" t="s">
        <v>50</v>
      </c>
    </row>
    <row r="123" spans="1:11" ht="74.400000000000006" hidden="1" customHeight="1" x14ac:dyDescent="0.55000000000000004">
      <c r="A123" s="899" t="str">
        <f>+[6]ระบบการควบคุมฯ!A923</f>
        <v>4)</v>
      </c>
      <c r="B123" s="92" t="str">
        <f>+[6]ระบบการควบคุมฯ!B923</f>
        <v>โครงการส่งเสริมศักยภาพตามการเรียนรู้ที่หลากหลาย 150,000 บาท</v>
      </c>
      <c r="C123" s="908" t="str">
        <f>+[6]ระบบการควบคุมฯ!C923</f>
        <v xml:space="preserve">บท.แผนลว. 31 มี.ค. 66 </v>
      </c>
      <c r="D123" s="790"/>
      <c r="E123" s="790">
        <f>+[6]ระบบการควบคุมฯ!E923</f>
        <v>0</v>
      </c>
      <c r="F123" s="790">
        <f>+D123+E123</f>
        <v>0</v>
      </c>
      <c r="G123" s="790">
        <f>+[6]ระบบการควบคุมฯ!G923+[6]ระบบการควบคุมฯ!H923</f>
        <v>0</v>
      </c>
      <c r="H123" s="790">
        <f>+[6]ระบบการควบคุมฯ!I923+[6]ระบบการควบคุมฯ!J923</f>
        <v>0</v>
      </c>
      <c r="I123" s="790">
        <f>+[6]ระบบการควบคุมฯ!K923+[6]ระบบการควบคุมฯ!L923</f>
        <v>0</v>
      </c>
      <c r="J123" s="790">
        <f>+F123-G123-H123-I123</f>
        <v>0</v>
      </c>
      <c r="K123" s="51" t="s">
        <v>50</v>
      </c>
    </row>
    <row r="124" spans="1:11" ht="19.8" hidden="1" customHeight="1" x14ac:dyDescent="0.55000000000000004">
      <c r="A124" s="899" t="str">
        <f>+[6]ระบบการควบคุมฯ!A924</f>
        <v>6)</v>
      </c>
      <c r="B124" s="900" t="str">
        <f>+[6]ระบบการควบคุมฯ!B924</f>
        <v>สำนักงานเขตพื้นที่การศึกษาประถมศึกษาปทุมธานี เขต 2 : องค์กรคุณธรรมต้นแบบสู่ความยั่งยืน</v>
      </c>
      <c r="C124" s="901" t="str">
        <f>+[6]ระบบการควบคุมฯ!C924</f>
        <v>บันทึกกลุ่มนโยบายและแผน ลว.27 มีค 66 ศน จิราภรณ์</v>
      </c>
      <c r="D124" s="790"/>
      <c r="E124" s="790">
        <f>+[6]ระบบการควบคุมฯ!F924</f>
        <v>0</v>
      </c>
      <c r="F124" s="790">
        <f>SUM(D124:E124)</f>
        <v>0</v>
      </c>
      <c r="G124" s="790">
        <f>+[6]ระบบการควบคุมฯ!G924+[6]ระบบการควบคุมฯ!H924</f>
        <v>0</v>
      </c>
      <c r="H124" s="790">
        <f>+[6]ระบบการควบคุมฯ!I924+[6]ระบบการควบคุมฯ!J924</f>
        <v>0</v>
      </c>
      <c r="I124" s="790">
        <f>+[6]ระบบการควบคุมฯ!K924+[6]ระบบการควบคุมฯ!L924</f>
        <v>0</v>
      </c>
      <c r="J124" s="790">
        <f>+F124-G124-H124-I124</f>
        <v>0</v>
      </c>
      <c r="K124" s="51" t="s">
        <v>50</v>
      </c>
    </row>
    <row r="125" spans="1:11" x14ac:dyDescent="0.55000000000000004">
      <c r="A125" s="899"/>
      <c r="B125" s="92"/>
      <c r="C125" s="344"/>
      <c r="D125" s="790"/>
      <c r="E125" s="790"/>
      <c r="F125" s="790"/>
      <c r="G125" s="790"/>
      <c r="H125" s="790"/>
      <c r="I125" s="790"/>
      <c r="J125" s="790"/>
      <c r="K125" s="51"/>
    </row>
    <row r="126" spans="1:11" x14ac:dyDescent="0.55000000000000004">
      <c r="A126" s="870"/>
      <c r="B126" s="115" t="s">
        <v>18</v>
      </c>
      <c r="C126" s="95"/>
      <c r="D126" s="872">
        <f>+D8</f>
        <v>3654450</v>
      </c>
      <c r="E126" s="872">
        <f t="shared" ref="E126:J126" si="31">+E8</f>
        <v>1232550</v>
      </c>
      <c r="F126" s="872">
        <f t="shared" si="31"/>
        <v>4887000</v>
      </c>
      <c r="G126" s="872">
        <f t="shared" si="31"/>
        <v>0</v>
      </c>
      <c r="H126" s="872">
        <f t="shared" si="31"/>
        <v>0</v>
      </c>
      <c r="I126" s="872">
        <f t="shared" si="31"/>
        <v>4203630.33</v>
      </c>
      <c r="J126" s="872">
        <f t="shared" si="31"/>
        <v>683369.66999999993</v>
      </c>
      <c r="K126" s="93"/>
    </row>
    <row r="127" spans="1:11" x14ac:dyDescent="0.55000000000000004">
      <c r="A127" s="116"/>
      <c r="B127" s="117" t="s">
        <v>19</v>
      </c>
      <c r="C127" s="345"/>
      <c r="D127" s="929"/>
      <c r="E127" s="930"/>
      <c r="F127" s="55">
        <f>SUM(G127:J127)</f>
        <v>100</v>
      </c>
      <c r="G127" s="931"/>
      <c r="H127" s="932">
        <v>0</v>
      </c>
      <c r="I127" s="929">
        <f>+I126*100/F126</f>
        <v>86.016581338244322</v>
      </c>
      <c r="J127" s="933">
        <f>+J126*100/F126</f>
        <v>13.983418661755678</v>
      </c>
      <c r="K127" s="118"/>
    </row>
    <row r="128" spans="1:11" x14ac:dyDescent="0.55000000000000004">
      <c r="A128" s="119"/>
      <c r="B128" s="120"/>
      <c r="C128" s="346"/>
      <c r="D128" s="934"/>
      <c r="E128" s="934"/>
      <c r="F128" s="978" t="s">
        <v>160</v>
      </c>
      <c r="G128" s="978"/>
      <c r="H128" s="978"/>
      <c r="I128" s="978"/>
      <c r="J128" s="935"/>
      <c r="K128" s="936"/>
    </row>
    <row r="129" spans="1:11" x14ac:dyDescent="0.55000000000000004">
      <c r="A129" s="119"/>
      <c r="B129" s="120"/>
      <c r="C129" s="346"/>
      <c r="D129" s="934"/>
      <c r="E129" s="934"/>
      <c r="F129" s="934"/>
      <c r="G129" s="122"/>
      <c r="H129" s="122"/>
      <c r="I129" s="122"/>
      <c r="J129" s="122"/>
      <c r="K129" s="936"/>
    </row>
    <row r="130" spans="1:11" x14ac:dyDescent="0.55000000000000004">
      <c r="A130" s="937" t="s">
        <v>109</v>
      </c>
      <c r="B130" s="938"/>
      <c r="C130" s="939"/>
      <c r="D130" s="934"/>
      <c r="E130" s="122"/>
      <c r="F130" s="122"/>
      <c r="G130" s="122"/>
      <c r="H130" s="122"/>
      <c r="I130" s="150"/>
      <c r="J130" s="122"/>
      <c r="K130" s="936"/>
    </row>
    <row r="131" spans="1:11" x14ac:dyDescent="0.55000000000000004">
      <c r="A131" s="979" t="s">
        <v>21</v>
      </c>
      <c r="B131" s="979"/>
      <c r="C131" s="940"/>
      <c r="D131" s="941"/>
      <c r="E131" s="151"/>
      <c r="F131" s="942" t="s">
        <v>20</v>
      </c>
      <c r="G131" s="152" t="s">
        <v>148</v>
      </c>
      <c r="H131" s="122" t="s">
        <v>153</v>
      </c>
      <c r="I131" s="151"/>
      <c r="J131" s="122"/>
      <c r="K131" s="936"/>
    </row>
    <row r="132" spans="1:11" x14ac:dyDescent="0.55000000000000004">
      <c r="A132" s="937" t="s">
        <v>55</v>
      </c>
      <c r="B132" s="1039"/>
      <c r="C132" s="939"/>
      <c r="D132" s="1040" t="s">
        <v>147</v>
      </c>
      <c r="E132" s="122"/>
      <c r="F132" s="122"/>
      <c r="G132" s="122"/>
      <c r="H132" s="122"/>
      <c r="I132" s="122"/>
      <c r="J132" s="122"/>
      <c r="K132" s="936"/>
    </row>
    <row r="133" spans="1:11" ht="24.6" x14ac:dyDescent="0.7">
      <c r="A133" s="163"/>
      <c r="B133" s="164"/>
      <c r="C133" s="346"/>
      <c r="D133" s="121"/>
      <c r="E133" s="975" t="s">
        <v>152</v>
      </c>
      <c r="F133" s="975"/>
      <c r="G133" s="975"/>
      <c r="H133" s="975"/>
      <c r="I133" s="975"/>
      <c r="J133" s="975"/>
      <c r="K133" s="166"/>
    </row>
    <row r="134" spans="1:11" ht="24.6" x14ac:dyDescent="0.7">
      <c r="A134" s="163"/>
      <c r="B134" s="164"/>
      <c r="C134" s="165"/>
      <c r="D134" s="121"/>
      <c r="E134" s="980"/>
      <c r="F134" s="980"/>
      <c r="G134" s="980"/>
      <c r="H134" s="980"/>
      <c r="I134" s="980"/>
      <c r="J134" s="980"/>
      <c r="K134" s="167"/>
    </row>
    <row r="135" spans="1:11" x14ac:dyDescent="0.55000000000000004">
      <c r="D135" s="23"/>
      <c r="E135" s="23"/>
      <c r="F135" s="23"/>
      <c r="G135" s="23"/>
      <c r="H135" s="23"/>
      <c r="I135" s="23"/>
    </row>
    <row r="136" spans="1:11" x14ac:dyDescent="0.55000000000000004">
      <c r="D136" s="23"/>
      <c r="E136" s="23"/>
      <c r="F136" s="23"/>
      <c r="G136" s="23"/>
      <c r="H136" s="23"/>
      <c r="I136" s="23"/>
    </row>
    <row r="137" spans="1:11" x14ac:dyDescent="0.55000000000000004">
      <c r="D137" s="23"/>
      <c r="E137" s="23"/>
      <c r="F137" s="23"/>
      <c r="G137" s="23"/>
      <c r="H137" s="23"/>
      <c r="I137" s="23"/>
    </row>
    <row r="138" spans="1:11" x14ac:dyDescent="0.55000000000000004">
      <c r="D138" s="23"/>
      <c r="E138" s="23"/>
      <c r="F138" s="23"/>
      <c r="G138" s="23"/>
      <c r="H138" s="23"/>
      <c r="I138" s="23"/>
    </row>
    <row r="139" spans="1:11" x14ac:dyDescent="0.55000000000000004">
      <c r="D139" s="23"/>
      <c r="E139" s="23"/>
      <c r="F139" s="23"/>
      <c r="G139" s="23"/>
      <c r="H139" s="23"/>
      <c r="I139" s="23"/>
    </row>
    <row r="140" spans="1:11" x14ac:dyDescent="0.55000000000000004">
      <c r="D140" s="23"/>
      <c r="E140" s="23"/>
      <c r="F140" s="23"/>
      <c r="G140" s="23"/>
      <c r="H140" s="23"/>
      <c r="I140" s="23"/>
    </row>
    <row r="141" spans="1:11" x14ac:dyDescent="0.55000000000000004">
      <c r="D141" s="23"/>
      <c r="E141" s="23"/>
      <c r="F141" s="23"/>
      <c r="G141" s="23"/>
      <c r="H141" s="23"/>
      <c r="I141" s="23"/>
    </row>
    <row r="142" spans="1:11" x14ac:dyDescent="0.55000000000000004">
      <c r="D142" s="23"/>
      <c r="E142" s="23"/>
      <c r="F142" s="23"/>
      <c r="G142" s="23"/>
      <c r="H142" s="23"/>
      <c r="I142" s="23"/>
    </row>
    <row r="143" spans="1:11" x14ac:dyDescent="0.55000000000000004">
      <c r="D143" s="23"/>
      <c r="E143" s="23"/>
      <c r="F143" s="23"/>
      <c r="G143" s="23"/>
      <c r="H143" s="23"/>
      <c r="I143" s="23"/>
    </row>
    <row r="144" spans="1:11" x14ac:dyDescent="0.55000000000000004">
      <c r="D144" s="23"/>
      <c r="E144" s="23"/>
      <c r="F144" s="23"/>
      <c r="G144" s="23"/>
      <c r="H144" s="23"/>
      <c r="I144" s="23"/>
    </row>
    <row r="145" spans="4:9" x14ac:dyDescent="0.55000000000000004">
      <c r="D145" s="23"/>
      <c r="E145" s="23"/>
      <c r="F145" s="23"/>
      <c r="G145" s="23"/>
      <c r="H145" s="23"/>
      <c r="I145" s="23"/>
    </row>
    <row r="146" spans="4:9" x14ac:dyDescent="0.55000000000000004">
      <c r="D146" s="23"/>
      <c r="E146" s="23"/>
      <c r="F146" s="23"/>
      <c r="G146" s="23"/>
      <c r="H146" s="23"/>
      <c r="I146" s="23"/>
    </row>
    <row r="147" spans="4:9" x14ac:dyDescent="0.55000000000000004">
      <c r="D147" s="23"/>
      <c r="E147" s="23"/>
      <c r="F147" s="23"/>
      <c r="G147" s="23"/>
      <c r="H147" s="23"/>
      <c r="I147" s="23"/>
    </row>
    <row r="148" spans="4:9" x14ac:dyDescent="0.55000000000000004">
      <c r="D148" s="23"/>
      <c r="E148" s="23"/>
      <c r="F148" s="23"/>
      <c r="G148" s="23"/>
      <c r="H148" s="23"/>
      <c r="I148" s="23"/>
    </row>
    <row r="149" spans="4:9" x14ac:dyDescent="0.55000000000000004">
      <c r="D149" s="23"/>
      <c r="E149" s="23"/>
      <c r="F149" s="23"/>
      <c r="G149" s="23"/>
      <c r="H149" s="23"/>
      <c r="I149" s="23"/>
    </row>
    <row r="150" spans="4:9" x14ac:dyDescent="0.55000000000000004">
      <c r="D150" s="23"/>
      <c r="E150" s="23"/>
      <c r="F150" s="23"/>
      <c r="G150" s="23"/>
      <c r="H150" s="23"/>
      <c r="I150" s="23"/>
    </row>
    <row r="151" spans="4:9" x14ac:dyDescent="0.55000000000000004">
      <c r="D151" s="23"/>
      <c r="E151" s="23"/>
      <c r="F151" s="23"/>
      <c r="G151" s="23"/>
      <c r="H151" s="23"/>
      <c r="I151" s="23"/>
    </row>
    <row r="152" spans="4:9" x14ac:dyDescent="0.55000000000000004">
      <c r="D152" s="23"/>
      <c r="E152" s="23"/>
      <c r="F152" s="23"/>
      <c r="G152" s="23"/>
      <c r="H152" s="23"/>
      <c r="I152" s="23"/>
    </row>
    <row r="153" spans="4:9" x14ac:dyDescent="0.55000000000000004">
      <c r="D153" s="23"/>
      <c r="E153" s="23"/>
      <c r="F153" s="23"/>
      <c r="G153" s="23"/>
      <c r="H153" s="23"/>
      <c r="I153" s="23"/>
    </row>
    <row r="154" spans="4:9" x14ac:dyDescent="0.55000000000000004">
      <c r="D154" s="23"/>
      <c r="E154" s="23"/>
      <c r="F154" s="23"/>
      <c r="G154" s="23"/>
      <c r="H154" s="23"/>
      <c r="I154" s="23"/>
    </row>
    <row r="155" spans="4:9" x14ac:dyDescent="0.55000000000000004">
      <c r="D155" s="23"/>
      <c r="E155" s="23"/>
      <c r="F155" s="23"/>
      <c r="G155" s="23"/>
      <c r="H155" s="23"/>
      <c r="I155" s="23"/>
    </row>
    <row r="156" spans="4:9" x14ac:dyDescent="0.55000000000000004">
      <c r="D156" s="23"/>
      <c r="E156" s="23"/>
      <c r="F156" s="23"/>
      <c r="G156" s="23"/>
      <c r="H156" s="23"/>
      <c r="I156" s="23"/>
    </row>
    <row r="157" spans="4:9" x14ac:dyDescent="0.55000000000000004">
      <c r="D157" s="23"/>
      <c r="E157" s="23"/>
      <c r="F157" s="23"/>
      <c r="G157" s="23"/>
      <c r="H157" s="23"/>
      <c r="I157" s="23"/>
    </row>
    <row r="158" spans="4:9" x14ac:dyDescent="0.55000000000000004">
      <c r="D158" s="23"/>
      <c r="E158" s="23"/>
      <c r="F158" s="23"/>
      <c r="G158" s="23"/>
      <c r="H158" s="23"/>
      <c r="I158" s="23"/>
    </row>
    <row r="159" spans="4:9" x14ac:dyDescent="0.55000000000000004">
      <c r="D159" s="23"/>
      <c r="E159" s="23"/>
      <c r="F159" s="23"/>
      <c r="G159" s="23"/>
      <c r="H159" s="23"/>
      <c r="I159" s="23"/>
    </row>
    <row r="160" spans="4:9" x14ac:dyDescent="0.55000000000000004">
      <c r="D160" s="23"/>
      <c r="E160" s="23"/>
      <c r="F160" s="23"/>
      <c r="G160" s="23"/>
      <c r="H160" s="23"/>
      <c r="I160" s="23"/>
    </row>
    <row r="161" spans="4:9" x14ac:dyDescent="0.55000000000000004">
      <c r="D161" s="23"/>
      <c r="E161" s="23"/>
      <c r="F161" s="23"/>
      <c r="G161" s="23"/>
      <c r="H161" s="23"/>
      <c r="I161" s="23"/>
    </row>
    <row r="162" spans="4:9" x14ac:dyDescent="0.55000000000000004">
      <c r="D162" s="23"/>
      <c r="E162" s="23"/>
      <c r="F162" s="23"/>
      <c r="G162" s="23"/>
      <c r="H162" s="23"/>
      <c r="I162" s="23"/>
    </row>
    <row r="163" spans="4:9" x14ac:dyDescent="0.55000000000000004">
      <c r="D163" s="23"/>
      <c r="E163" s="23"/>
      <c r="F163" s="23"/>
      <c r="G163" s="23"/>
      <c r="H163" s="23"/>
      <c r="I163" s="23"/>
    </row>
    <row r="164" spans="4:9" x14ac:dyDescent="0.55000000000000004">
      <c r="D164" s="23"/>
      <c r="E164" s="23"/>
      <c r="F164" s="23"/>
      <c r="G164" s="23"/>
      <c r="H164" s="23"/>
      <c r="I164" s="23"/>
    </row>
    <row r="165" spans="4:9" x14ac:dyDescent="0.55000000000000004">
      <c r="D165" s="23"/>
      <c r="E165" s="23"/>
      <c r="F165" s="23"/>
      <c r="G165" s="23"/>
      <c r="H165" s="23"/>
      <c r="I165" s="23"/>
    </row>
    <row r="166" spans="4:9" x14ac:dyDescent="0.55000000000000004">
      <c r="D166" s="23"/>
      <c r="E166" s="23"/>
      <c r="F166" s="23"/>
      <c r="G166" s="23"/>
      <c r="H166" s="23"/>
      <c r="I166" s="23"/>
    </row>
    <row r="167" spans="4:9" x14ac:dyDescent="0.55000000000000004">
      <c r="D167" s="23"/>
      <c r="E167" s="23"/>
      <c r="F167" s="23"/>
      <c r="G167" s="23"/>
      <c r="H167" s="23"/>
      <c r="I167" s="23"/>
    </row>
    <row r="168" spans="4:9" x14ac:dyDescent="0.55000000000000004">
      <c r="D168" s="23"/>
      <c r="E168" s="23"/>
      <c r="F168" s="23"/>
      <c r="G168" s="23"/>
      <c r="H168" s="23"/>
      <c r="I168" s="23"/>
    </row>
    <row r="169" spans="4:9" x14ac:dyDescent="0.55000000000000004">
      <c r="D169" s="23"/>
      <c r="E169" s="23"/>
      <c r="F169" s="23"/>
      <c r="G169" s="23"/>
      <c r="H169" s="23"/>
      <c r="I169" s="23"/>
    </row>
    <row r="170" spans="4:9" x14ac:dyDescent="0.55000000000000004">
      <c r="D170" s="23"/>
      <c r="E170" s="23"/>
      <c r="F170" s="23"/>
      <c r="G170" s="23"/>
      <c r="H170" s="23"/>
      <c r="I170" s="23"/>
    </row>
    <row r="171" spans="4:9" x14ac:dyDescent="0.55000000000000004">
      <c r="D171" s="23"/>
      <c r="E171" s="23"/>
      <c r="F171" s="23"/>
      <c r="G171" s="23"/>
      <c r="H171" s="23"/>
      <c r="I171" s="23"/>
    </row>
    <row r="172" spans="4:9" x14ac:dyDescent="0.55000000000000004">
      <c r="D172" s="23"/>
      <c r="E172" s="23"/>
      <c r="F172" s="23"/>
      <c r="G172" s="23"/>
      <c r="H172" s="23"/>
      <c r="I172" s="23"/>
    </row>
    <row r="173" spans="4:9" x14ac:dyDescent="0.55000000000000004">
      <c r="D173" s="23"/>
      <c r="E173" s="23"/>
      <c r="F173" s="23"/>
      <c r="G173" s="23"/>
      <c r="H173" s="23"/>
      <c r="I173" s="23"/>
    </row>
    <row r="174" spans="4:9" x14ac:dyDescent="0.55000000000000004">
      <c r="D174" s="23"/>
      <c r="E174" s="23"/>
      <c r="F174" s="23"/>
      <c r="G174" s="23"/>
      <c r="H174" s="23"/>
      <c r="I174" s="23"/>
    </row>
    <row r="175" spans="4:9" x14ac:dyDescent="0.55000000000000004">
      <c r="D175" s="23"/>
      <c r="E175" s="23"/>
      <c r="F175" s="23"/>
      <c r="G175" s="23"/>
      <c r="H175" s="23"/>
      <c r="I175" s="23"/>
    </row>
    <row r="176" spans="4:9" x14ac:dyDescent="0.55000000000000004">
      <c r="D176" s="23"/>
      <c r="E176" s="23"/>
      <c r="F176" s="23"/>
      <c r="G176" s="23"/>
      <c r="H176" s="23"/>
      <c r="I176" s="23"/>
    </row>
    <row r="177" spans="4:9" x14ac:dyDescent="0.55000000000000004">
      <c r="D177" s="23"/>
      <c r="E177" s="23"/>
      <c r="F177" s="23"/>
      <c r="G177" s="23"/>
      <c r="H177" s="23"/>
      <c r="I177" s="23"/>
    </row>
    <row r="178" spans="4:9" x14ac:dyDescent="0.55000000000000004">
      <c r="D178" s="23"/>
      <c r="E178" s="23"/>
      <c r="F178" s="23"/>
      <c r="G178" s="23"/>
      <c r="H178" s="23"/>
      <c r="I178" s="23"/>
    </row>
    <row r="179" spans="4:9" x14ac:dyDescent="0.55000000000000004">
      <c r="D179" s="23"/>
      <c r="E179" s="23"/>
      <c r="F179" s="23"/>
      <c r="G179" s="23"/>
      <c r="H179" s="23"/>
      <c r="I179" s="23"/>
    </row>
    <row r="180" spans="4:9" x14ac:dyDescent="0.55000000000000004">
      <c r="D180" s="23"/>
      <c r="E180" s="23"/>
      <c r="F180" s="23"/>
      <c r="G180" s="23"/>
      <c r="H180" s="23"/>
      <c r="I180" s="23"/>
    </row>
    <row r="181" spans="4:9" x14ac:dyDescent="0.55000000000000004">
      <c r="D181" s="23"/>
      <c r="E181" s="23"/>
      <c r="F181" s="23"/>
      <c r="G181" s="23"/>
      <c r="H181" s="23"/>
      <c r="I181" s="23"/>
    </row>
    <row r="182" spans="4:9" x14ac:dyDescent="0.55000000000000004">
      <c r="D182" s="23"/>
      <c r="E182" s="23"/>
      <c r="F182" s="23"/>
      <c r="G182" s="23"/>
      <c r="H182" s="23"/>
      <c r="I182" s="23"/>
    </row>
    <row r="183" spans="4:9" x14ac:dyDescent="0.55000000000000004">
      <c r="D183" s="23"/>
      <c r="E183" s="23"/>
      <c r="F183" s="23"/>
      <c r="G183" s="23"/>
      <c r="H183" s="23"/>
      <c r="I183" s="23"/>
    </row>
    <row r="184" spans="4:9" x14ac:dyDescent="0.55000000000000004">
      <c r="D184" s="23"/>
      <c r="E184" s="23"/>
      <c r="F184" s="23"/>
      <c r="G184" s="23"/>
      <c r="H184" s="23"/>
      <c r="I184" s="23"/>
    </row>
    <row r="185" spans="4:9" x14ac:dyDescent="0.55000000000000004">
      <c r="D185" s="23"/>
      <c r="E185" s="23"/>
      <c r="F185" s="23"/>
      <c r="G185" s="23"/>
      <c r="H185" s="23"/>
      <c r="I185" s="23"/>
    </row>
    <row r="186" spans="4:9" x14ac:dyDescent="0.55000000000000004">
      <c r="D186" s="23"/>
      <c r="E186" s="23"/>
      <c r="F186" s="23"/>
      <c r="G186" s="23"/>
      <c r="H186" s="23"/>
      <c r="I186" s="23"/>
    </row>
    <row r="187" spans="4:9" x14ac:dyDescent="0.55000000000000004">
      <c r="D187" s="23"/>
      <c r="E187" s="23"/>
      <c r="F187" s="23"/>
      <c r="G187" s="23"/>
      <c r="H187" s="23"/>
      <c r="I187" s="23"/>
    </row>
    <row r="188" spans="4:9" x14ac:dyDescent="0.55000000000000004">
      <c r="D188" s="23"/>
      <c r="E188" s="23"/>
      <c r="F188" s="23"/>
      <c r="G188" s="23"/>
      <c r="H188" s="23"/>
      <c r="I188" s="23"/>
    </row>
    <row r="189" spans="4:9" x14ac:dyDescent="0.55000000000000004">
      <c r="D189" s="23"/>
      <c r="E189" s="23"/>
      <c r="F189" s="23"/>
      <c r="G189" s="23"/>
      <c r="H189" s="23"/>
      <c r="I189" s="23"/>
    </row>
    <row r="190" spans="4:9" x14ac:dyDescent="0.55000000000000004">
      <c r="D190" s="23"/>
      <c r="E190" s="23"/>
      <c r="F190" s="23"/>
      <c r="G190" s="23"/>
      <c r="H190" s="23"/>
      <c r="I190" s="23"/>
    </row>
    <row r="191" spans="4:9" x14ac:dyDescent="0.55000000000000004">
      <c r="D191" s="23"/>
      <c r="E191" s="23"/>
      <c r="F191" s="23"/>
      <c r="G191" s="23"/>
      <c r="H191" s="23"/>
      <c r="I191" s="23"/>
    </row>
    <row r="192" spans="4:9" x14ac:dyDescent="0.55000000000000004">
      <c r="D192" s="23"/>
      <c r="E192" s="23"/>
      <c r="F192" s="23"/>
      <c r="G192" s="23"/>
      <c r="H192" s="23"/>
      <c r="I192" s="23"/>
    </row>
    <row r="193" spans="4:9" x14ac:dyDescent="0.55000000000000004">
      <c r="D193" s="23"/>
      <c r="E193" s="23"/>
      <c r="F193" s="23"/>
      <c r="G193" s="23"/>
      <c r="H193" s="23"/>
      <c r="I193" s="23"/>
    </row>
    <row r="194" spans="4:9" x14ac:dyDescent="0.55000000000000004">
      <c r="D194" s="23"/>
      <c r="E194" s="23"/>
      <c r="F194" s="23"/>
      <c r="G194" s="23"/>
      <c r="H194" s="23"/>
      <c r="I194" s="23"/>
    </row>
    <row r="195" spans="4:9" x14ac:dyDescent="0.55000000000000004">
      <c r="D195" s="23"/>
      <c r="E195" s="23"/>
      <c r="F195" s="23"/>
      <c r="G195" s="23"/>
      <c r="H195" s="23"/>
      <c r="I195" s="23"/>
    </row>
    <row r="196" spans="4:9" x14ac:dyDescent="0.55000000000000004">
      <c r="D196" s="23"/>
      <c r="E196" s="23"/>
      <c r="F196" s="23"/>
      <c r="G196" s="23"/>
      <c r="H196" s="23"/>
      <c r="I196" s="23"/>
    </row>
    <row r="197" spans="4:9" x14ac:dyDescent="0.55000000000000004">
      <c r="D197" s="23"/>
      <c r="E197" s="23"/>
      <c r="F197" s="23"/>
      <c r="G197" s="23"/>
      <c r="H197" s="23"/>
      <c r="I197" s="23"/>
    </row>
    <row r="198" spans="4:9" x14ac:dyDescent="0.55000000000000004">
      <c r="D198" s="23"/>
      <c r="E198" s="23"/>
      <c r="F198" s="23"/>
      <c r="G198" s="23"/>
      <c r="H198" s="23"/>
      <c r="I198" s="23"/>
    </row>
    <row r="199" spans="4:9" x14ac:dyDescent="0.55000000000000004">
      <c r="D199" s="23"/>
      <c r="E199" s="23"/>
      <c r="F199" s="23"/>
      <c r="G199" s="23"/>
      <c r="H199" s="23"/>
      <c r="I199" s="23"/>
    </row>
    <row r="200" spans="4:9" x14ac:dyDescent="0.55000000000000004">
      <c r="D200" s="23"/>
      <c r="E200" s="23"/>
      <c r="F200" s="23"/>
      <c r="G200" s="23"/>
      <c r="H200" s="23"/>
      <c r="I200" s="23"/>
    </row>
    <row r="201" spans="4:9" x14ac:dyDescent="0.55000000000000004">
      <c r="D201" s="23"/>
      <c r="E201" s="23"/>
      <c r="F201" s="23"/>
      <c r="G201" s="23"/>
      <c r="H201" s="23"/>
      <c r="I201" s="23"/>
    </row>
    <row r="202" spans="4:9" x14ac:dyDescent="0.55000000000000004">
      <c r="D202" s="23"/>
      <c r="E202" s="23"/>
      <c r="F202" s="23"/>
      <c r="G202" s="23"/>
      <c r="H202" s="23"/>
      <c r="I202" s="23"/>
    </row>
    <row r="203" spans="4:9" x14ac:dyDescent="0.55000000000000004">
      <c r="D203" s="23"/>
      <c r="E203" s="23"/>
      <c r="F203" s="23"/>
      <c r="G203" s="23"/>
      <c r="H203" s="23"/>
      <c r="I203" s="23"/>
    </row>
    <row r="204" spans="4:9" x14ac:dyDescent="0.55000000000000004">
      <c r="D204" s="23"/>
      <c r="E204" s="23"/>
      <c r="F204" s="23"/>
      <c r="G204" s="23"/>
      <c r="H204" s="23"/>
      <c r="I204" s="23"/>
    </row>
    <row r="205" spans="4:9" x14ac:dyDescent="0.55000000000000004">
      <c r="D205" s="23"/>
      <c r="E205" s="23"/>
      <c r="F205" s="23"/>
      <c r="G205" s="23"/>
      <c r="H205" s="23"/>
      <c r="I205" s="23"/>
    </row>
    <row r="206" spans="4:9" x14ac:dyDescent="0.55000000000000004">
      <c r="D206" s="23"/>
      <c r="E206" s="23"/>
      <c r="F206" s="23"/>
      <c r="G206" s="23"/>
      <c r="H206" s="23"/>
      <c r="I206" s="23"/>
    </row>
    <row r="207" spans="4:9" x14ac:dyDescent="0.55000000000000004">
      <c r="D207" s="23"/>
      <c r="E207" s="23"/>
      <c r="F207" s="23"/>
      <c r="G207" s="23"/>
      <c r="H207" s="23"/>
      <c r="I207" s="23"/>
    </row>
    <row r="208" spans="4:9" x14ac:dyDescent="0.55000000000000004">
      <c r="D208" s="23"/>
      <c r="E208" s="23"/>
      <c r="F208" s="23"/>
      <c r="G208" s="23"/>
      <c r="H208" s="23"/>
      <c r="I208" s="23"/>
    </row>
    <row r="209" spans="4:9" x14ac:dyDescent="0.55000000000000004">
      <c r="D209" s="23"/>
      <c r="E209" s="23"/>
      <c r="F209" s="23"/>
      <c r="G209" s="23"/>
      <c r="H209" s="23"/>
      <c r="I209" s="23"/>
    </row>
    <row r="210" spans="4:9" x14ac:dyDescent="0.55000000000000004">
      <c r="D210" s="23"/>
      <c r="E210" s="23"/>
      <c r="F210" s="23"/>
      <c r="G210" s="23"/>
      <c r="H210" s="23"/>
      <c r="I210" s="23"/>
    </row>
    <row r="211" spans="4:9" x14ac:dyDescent="0.55000000000000004">
      <c r="D211" s="23"/>
      <c r="E211" s="23"/>
      <c r="F211" s="23"/>
      <c r="G211" s="23"/>
      <c r="H211" s="23"/>
      <c r="I211" s="23"/>
    </row>
    <row r="212" spans="4:9" x14ac:dyDescent="0.55000000000000004">
      <c r="D212" s="23"/>
      <c r="E212" s="23"/>
      <c r="F212" s="23"/>
      <c r="G212" s="23"/>
      <c r="H212" s="23"/>
      <c r="I212" s="23"/>
    </row>
    <row r="213" spans="4:9" x14ac:dyDescent="0.55000000000000004">
      <c r="D213" s="23"/>
      <c r="E213" s="23"/>
      <c r="F213" s="23"/>
      <c r="G213" s="23"/>
      <c r="H213" s="23"/>
      <c r="I213" s="23"/>
    </row>
    <row r="214" spans="4:9" x14ac:dyDescent="0.55000000000000004">
      <c r="D214" s="23"/>
      <c r="E214" s="23"/>
      <c r="F214" s="23"/>
      <c r="G214" s="23"/>
      <c r="H214" s="23"/>
      <c r="I214" s="23"/>
    </row>
    <row r="215" spans="4:9" x14ac:dyDescent="0.55000000000000004">
      <c r="D215" s="23"/>
      <c r="E215" s="23"/>
      <c r="F215" s="23"/>
      <c r="G215" s="23"/>
      <c r="H215" s="23"/>
      <c r="I215" s="23"/>
    </row>
    <row r="216" spans="4:9" x14ac:dyDescent="0.55000000000000004">
      <c r="D216" s="23"/>
      <c r="E216" s="23"/>
      <c r="F216" s="23"/>
      <c r="G216" s="23"/>
      <c r="H216" s="23"/>
      <c r="I216" s="23"/>
    </row>
    <row r="217" spans="4:9" x14ac:dyDescent="0.55000000000000004">
      <c r="D217" s="23"/>
      <c r="E217" s="23"/>
      <c r="F217" s="23"/>
      <c r="G217" s="23"/>
      <c r="H217" s="23"/>
      <c r="I217" s="23"/>
    </row>
    <row r="218" spans="4:9" x14ac:dyDescent="0.55000000000000004">
      <c r="D218" s="23"/>
      <c r="E218" s="23"/>
      <c r="F218" s="23"/>
      <c r="G218" s="23"/>
      <c r="H218" s="23"/>
      <c r="I218" s="23"/>
    </row>
    <row r="219" spans="4:9" x14ac:dyDescent="0.55000000000000004">
      <c r="D219" s="23"/>
      <c r="E219" s="23"/>
      <c r="F219" s="23"/>
      <c r="G219" s="23"/>
      <c r="H219" s="23"/>
      <c r="I219" s="23"/>
    </row>
    <row r="220" spans="4:9" x14ac:dyDescent="0.55000000000000004">
      <c r="D220" s="23"/>
      <c r="E220" s="23"/>
      <c r="F220" s="23"/>
      <c r="G220" s="23"/>
      <c r="H220" s="23"/>
      <c r="I220" s="23"/>
    </row>
    <row r="221" spans="4:9" x14ac:dyDescent="0.55000000000000004">
      <c r="D221" s="23"/>
      <c r="E221" s="23"/>
      <c r="F221" s="23"/>
      <c r="G221" s="23"/>
      <c r="H221" s="23"/>
      <c r="I221" s="23"/>
    </row>
    <row r="222" spans="4:9" x14ac:dyDescent="0.55000000000000004">
      <c r="D222" s="23"/>
      <c r="E222" s="23"/>
      <c r="F222" s="23"/>
      <c r="G222" s="23"/>
      <c r="H222" s="23"/>
      <c r="I222" s="23"/>
    </row>
    <row r="223" spans="4:9" x14ac:dyDescent="0.55000000000000004">
      <c r="D223" s="23"/>
      <c r="E223" s="23"/>
      <c r="F223" s="23"/>
      <c r="G223" s="23"/>
      <c r="H223" s="23"/>
      <c r="I223" s="23"/>
    </row>
    <row r="224" spans="4:9" x14ac:dyDescent="0.55000000000000004">
      <c r="D224" s="23"/>
      <c r="E224" s="23"/>
      <c r="F224" s="23"/>
      <c r="G224" s="23"/>
      <c r="H224" s="23"/>
      <c r="I224" s="23"/>
    </row>
    <row r="225" spans="4:9" x14ac:dyDescent="0.55000000000000004">
      <c r="D225" s="23"/>
      <c r="E225" s="23"/>
      <c r="F225" s="23"/>
      <c r="G225" s="23"/>
      <c r="H225" s="23"/>
      <c r="I225" s="23"/>
    </row>
    <row r="226" spans="4:9" x14ac:dyDescent="0.55000000000000004">
      <c r="D226" s="23"/>
      <c r="E226" s="23"/>
      <c r="F226" s="23"/>
      <c r="G226" s="23"/>
      <c r="H226" s="23"/>
      <c r="I226" s="23"/>
    </row>
    <row r="227" spans="4:9" x14ac:dyDescent="0.55000000000000004">
      <c r="D227" s="23"/>
      <c r="E227" s="23"/>
      <c r="F227" s="23"/>
      <c r="G227" s="23"/>
      <c r="H227" s="23"/>
      <c r="I227" s="23"/>
    </row>
    <row r="228" spans="4:9" x14ac:dyDescent="0.55000000000000004">
      <c r="D228" s="23"/>
      <c r="E228" s="23"/>
      <c r="F228" s="23"/>
      <c r="G228" s="23"/>
      <c r="H228" s="23"/>
      <c r="I228" s="23"/>
    </row>
    <row r="229" spans="4:9" x14ac:dyDescent="0.55000000000000004">
      <c r="D229" s="23"/>
      <c r="E229" s="23"/>
      <c r="F229" s="23"/>
      <c r="G229" s="23"/>
      <c r="H229" s="23"/>
      <c r="I229" s="23"/>
    </row>
    <row r="230" spans="4:9" x14ac:dyDescent="0.55000000000000004">
      <c r="D230" s="23"/>
      <c r="E230" s="23"/>
      <c r="F230" s="23"/>
      <c r="G230" s="23"/>
      <c r="H230" s="23"/>
      <c r="I230" s="23"/>
    </row>
    <row r="231" spans="4:9" x14ac:dyDescent="0.55000000000000004">
      <c r="D231" s="23"/>
      <c r="E231" s="23"/>
      <c r="F231" s="23"/>
      <c r="G231" s="23"/>
      <c r="H231" s="23"/>
      <c r="I231" s="23"/>
    </row>
    <row r="232" spans="4:9" x14ac:dyDescent="0.55000000000000004">
      <c r="D232" s="23"/>
      <c r="E232" s="23"/>
      <c r="F232" s="23"/>
      <c r="G232" s="23"/>
      <c r="H232" s="23"/>
      <c r="I232" s="23"/>
    </row>
    <row r="233" spans="4:9" x14ac:dyDescent="0.55000000000000004">
      <c r="D233" s="23"/>
      <c r="E233" s="23"/>
      <c r="F233" s="23"/>
      <c r="G233" s="23"/>
      <c r="H233" s="23"/>
      <c r="I233" s="23"/>
    </row>
    <row r="234" spans="4:9" x14ac:dyDescent="0.55000000000000004">
      <c r="D234" s="23"/>
      <c r="E234" s="23"/>
      <c r="F234" s="23"/>
      <c r="G234" s="23"/>
      <c r="H234" s="23"/>
      <c r="I234" s="23"/>
    </row>
    <row r="235" spans="4:9" x14ac:dyDescent="0.55000000000000004">
      <c r="D235" s="23"/>
      <c r="E235" s="23"/>
      <c r="F235" s="23"/>
      <c r="G235" s="23"/>
      <c r="H235" s="23"/>
      <c r="I235" s="23"/>
    </row>
    <row r="236" spans="4:9" x14ac:dyDescent="0.55000000000000004">
      <c r="D236" s="23"/>
      <c r="E236" s="23"/>
      <c r="F236" s="23"/>
      <c r="G236" s="23"/>
      <c r="H236" s="23"/>
      <c r="I236" s="23"/>
    </row>
    <row r="237" spans="4:9" x14ac:dyDescent="0.55000000000000004">
      <c r="D237" s="23"/>
      <c r="E237" s="23"/>
      <c r="F237" s="23"/>
      <c r="G237" s="23"/>
      <c r="H237" s="23"/>
      <c r="I237" s="23"/>
    </row>
    <row r="238" spans="4:9" x14ac:dyDescent="0.55000000000000004">
      <c r="D238" s="23"/>
      <c r="E238" s="23"/>
      <c r="F238" s="23"/>
      <c r="G238" s="23"/>
      <c r="H238" s="23"/>
      <c r="I238" s="23"/>
    </row>
    <row r="239" spans="4:9" x14ac:dyDescent="0.55000000000000004">
      <c r="D239" s="23"/>
      <c r="E239" s="23"/>
      <c r="F239" s="23"/>
      <c r="G239" s="23"/>
      <c r="H239" s="23"/>
      <c r="I239" s="23"/>
    </row>
    <row r="240" spans="4:9" x14ac:dyDescent="0.55000000000000004">
      <c r="D240" s="23"/>
      <c r="E240" s="23"/>
      <c r="F240" s="23"/>
      <c r="G240" s="23"/>
      <c r="H240" s="23"/>
      <c r="I240" s="23"/>
    </row>
    <row r="241" spans="4:9" x14ac:dyDescent="0.55000000000000004">
      <c r="D241" s="23"/>
      <c r="E241" s="23"/>
      <c r="F241" s="23"/>
      <c r="G241" s="23"/>
      <c r="H241" s="23"/>
      <c r="I241" s="23"/>
    </row>
    <row r="242" spans="4:9" x14ac:dyDescent="0.55000000000000004">
      <c r="D242" s="23"/>
      <c r="E242" s="23"/>
      <c r="F242" s="23"/>
      <c r="G242" s="23"/>
      <c r="H242" s="23"/>
      <c r="I242" s="23"/>
    </row>
    <row r="243" spans="4:9" x14ac:dyDescent="0.55000000000000004">
      <c r="D243" s="23"/>
      <c r="E243" s="23"/>
      <c r="F243" s="23"/>
      <c r="G243" s="23"/>
      <c r="H243" s="23"/>
      <c r="I243" s="23"/>
    </row>
    <row r="244" spans="4:9" x14ac:dyDescent="0.55000000000000004">
      <c r="D244" s="23"/>
      <c r="E244" s="23"/>
      <c r="F244" s="23"/>
      <c r="G244" s="23"/>
      <c r="H244" s="23"/>
      <c r="I244" s="23"/>
    </row>
    <row r="245" spans="4:9" x14ac:dyDescent="0.55000000000000004">
      <c r="D245" s="23"/>
      <c r="E245" s="23"/>
      <c r="F245" s="23"/>
      <c r="G245" s="23"/>
      <c r="H245" s="23"/>
      <c r="I245" s="23"/>
    </row>
    <row r="246" spans="4:9" x14ac:dyDescent="0.55000000000000004">
      <c r="D246" s="23"/>
      <c r="E246" s="23"/>
      <c r="F246" s="23"/>
      <c r="G246" s="23"/>
      <c r="H246" s="23"/>
      <c r="I246" s="23"/>
    </row>
    <row r="247" spans="4:9" x14ac:dyDescent="0.55000000000000004">
      <c r="D247" s="23"/>
      <c r="E247" s="23"/>
      <c r="F247" s="23"/>
      <c r="G247" s="23"/>
      <c r="H247" s="23"/>
      <c r="I247" s="23"/>
    </row>
    <row r="248" spans="4:9" x14ac:dyDescent="0.55000000000000004">
      <c r="D248" s="23"/>
      <c r="E248" s="23"/>
      <c r="F248" s="23"/>
      <c r="G248" s="23"/>
      <c r="H248" s="23"/>
      <c r="I248" s="23"/>
    </row>
    <row r="249" spans="4:9" x14ac:dyDescent="0.55000000000000004">
      <c r="D249" s="23"/>
      <c r="E249" s="23"/>
      <c r="F249" s="23"/>
      <c r="G249" s="23"/>
      <c r="H249" s="23"/>
      <c r="I249" s="23"/>
    </row>
    <row r="250" spans="4:9" x14ac:dyDescent="0.55000000000000004">
      <c r="D250" s="23"/>
      <c r="E250" s="23"/>
      <c r="F250" s="23"/>
      <c r="G250" s="23"/>
      <c r="H250" s="23"/>
      <c r="I250" s="23"/>
    </row>
    <row r="251" spans="4:9" x14ac:dyDescent="0.55000000000000004">
      <c r="D251" s="23"/>
      <c r="E251" s="23"/>
      <c r="F251" s="23"/>
      <c r="G251" s="23"/>
      <c r="H251" s="23"/>
      <c r="I251" s="23"/>
    </row>
    <row r="252" spans="4:9" x14ac:dyDescent="0.55000000000000004">
      <c r="D252" s="23"/>
      <c r="E252" s="23"/>
      <c r="F252" s="23"/>
      <c r="G252" s="23"/>
      <c r="H252" s="23"/>
      <c r="I252" s="23"/>
    </row>
    <row r="253" spans="4:9" x14ac:dyDescent="0.55000000000000004">
      <c r="D253" s="23"/>
      <c r="E253" s="23"/>
      <c r="F253" s="23"/>
      <c r="G253" s="23"/>
      <c r="H253" s="23"/>
      <c r="I253" s="23"/>
    </row>
    <row r="254" spans="4:9" x14ac:dyDescent="0.55000000000000004">
      <c r="D254" s="23"/>
      <c r="E254" s="23"/>
      <c r="F254" s="23"/>
      <c r="G254" s="23"/>
      <c r="H254" s="23"/>
      <c r="I254" s="23"/>
    </row>
    <row r="255" spans="4:9" x14ac:dyDescent="0.55000000000000004">
      <c r="D255" s="23"/>
      <c r="E255" s="23"/>
      <c r="F255" s="23"/>
      <c r="G255" s="23"/>
      <c r="H255" s="23"/>
      <c r="I255" s="23"/>
    </row>
    <row r="256" spans="4:9" x14ac:dyDescent="0.55000000000000004">
      <c r="D256" s="23"/>
      <c r="E256" s="23"/>
      <c r="F256" s="23"/>
      <c r="G256" s="23"/>
      <c r="H256" s="23"/>
      <c r="I256" s="23"/>
    </row>
    <row r="257" spans="4:9" x14ac:dyDescent="0.55000000000000004">
      <c r="D257" s="23"/>
      <c r="E257" s="23"/>
      <c r="F257" s="23"/>
      <c r="G257" s="23"/>
      <c r="H257" s="23"/>
      <c r="I257" s="23"/>
    </row>
    <row r="258" spans="4:9" x14ac:dyDescent="0.55000000000000004">
      <c r="D258" s="23"/>
      <c r="E258" s="23"/>
      <c r="F258" s="23"/>
      <c r="G258" s="23"/>
      <c r="H258" s="23"/>
      <c r="I258" s="23"/>
    </row>
    <row r="259" spans="4:9" x14ac:dyDescent="0.55000000000000004">
      <c r="D259" s="23"/>
      <c r="E259" s="23"/>
      <c r="F259" s="23"/>
      <c r="G259" s="23"/>
      <c r="H259" s="23"/>
      <c r="I259" s="23"/>
    </row>
    <row r="260" spans="4:9" x14ac:dyDescent="0.55000000000000004">
      <c r="D260" s="23"/>
      <c r="E260" s="23"/>
      <c r="F260" s="23"/>
      <c r="G260" s="23"/>
      <c r="H260" s="23"/>
      <c r="I260" s="23"/>
    </row>
    <row r="261" spans="4:9" x14ac:dyDescent="0.55000000000000004">
      <c r="D261" s="23"/>
      <c r="E261" s="23"/>
      <c r="F261" s="23"/>
      <c r="G261" s="23"/>
      <c r="H261" s="23"/>
      <c r="I261" s="23"/>
    </row>
    <row r="262" spans="4:9" x14ac:dyDescent="0.55000000000000004">
      <c r="D262" s="23"/>
      <c r="E262" s="23"/>
      <c r="F262" s="23"/>
      <c r="G262" s="23"/>
      <c r="H262" s="23"/>
      <c r="I262" s="23"/>
    </row>
    <row r="263" spans="4:9" x14ac:dyDescent="0.55000000000000004">
      <c r="D263" s="23"/>
      <c r="E263" s="23"/>
      <c r="F263" s="23"/>
      <c r="G263" s="23"/>
      <c r="H263" s="23"/>
      <c r="I263" s="23"/>
    </row>
    <row r="264" spans="4:9" x14ac:dyDescent="0.55000000000000004">
      <c r="D264" s="23"/>
      <c r="E264" s="23"/>
      <c r="F264" s="23"/>
      <c r="G264" s="23"/>
      <c r="H264" s="23"/>
      <c r="I264" s="23"/>
    </row>
    <row r="265" spans="4:9" x14ac:dyDescent="0.55000000000000004">
      <c r="D265" s="23"/>
      <c r="E265" s="23"/>
      <c r="F265" s="23"/>
      <c r="G265" s="23"/>
      <c r="H265" s="23"/>
      <c r="I265" s="23"/>
    </row>
    <row r="266" spans="4:9" x14ac:dyDescent="0.55000000000000004">
      <c r="D266" s="23"/>
      <c r="E266" s="23"/>
      <c r="F266" s="23"/>
      <c r="G266" s="23"/>
      <c r="H266" s="23"/>
      <c r="I266" s="23"/>
    </row>
    <row r="267" spans="4:9" x14ac:dyDescent="0.55000000000000004">
      <c r="D267" s="23"/>
      <c r="E267" s="23"/>
      <c r="F267" s="23"/>
      <c r="G267" s="23"/>
      <c r="H267" s="23"/>
      <c r="I267" s="23"/>
    </row>
    <row r="268" spans="4:9" x14ac:dyDescent="0.55000000000000004">
      <c r="D268" s="23"/>
      <c r="E268" s="23"/>
      <c r="F268" s="23"/>
      <c r="G268" s="23"/>
      <c r="H268" s="23"/>
      <c r="I268" s="23"/>
    </row>
    <row r="269" spans="4:9" x14ac:dyDescent="0.55000000000000004">
      <c r="D269" s="23"/>
      <c r="E269" s="23"/>
      <c r="F269" s="23"/>
      <c r="G269" s="23"/>
      <c r="H269" s="23"/>
      <c r="I269" s="23"/>
    </row>
    <row r="270" spans="4:9" x14ac:dyDescent="0.55000000000000004">
      <c r="D270" s="23"/>
      <c r="E270" s="23"/>
      <c r="F270" s="23"/>
      <c r="G270" s="23"/>
      <c r="H270" s="23"/>
      <c r="I270" s="23"/>
    </row>
    <row r="271" spans="4:9" x14ac:dyDescent="0.55000000000000004">
      <c r="D271" s="23"/>
      <c r="E271" s="23"/>
      <c r="F271" s="23"/>
      <c r="G271" s="23"/>
      <c r="H271" s="23"/>
      <c r="I271" s="23"/>
    </row>
    <row r="272" spans="4:9" x14ac:dyDescent="0.55000000000000004">
      <c r="D272" s="23"/>
      <c r="E272" s="23"/>
      <c r="F272" s="23"/>
      <c r="G272" s="23"/>
      <c r="H272" s="23"/>
      <c r="I272" s="23"/>
    </row>
    <row r="273" spans="4:9" x14ac:dyDescent="0.55000000000000004">
      <c r="D273" s="23"/>
      <c r="E273" s="23"/>
      <c r="F273" s="23"/>
      <c r="G273" s="23"/>
      <c r="H273" s="23"/>
      <c r="I273" s="23"/>
    </row>
    <row r="274" spans="4:9" x14ac:dyDescent="0.55000000000000004">
      <c r="D274" s="23"/>
      <c r="E274" s="23"/>
      <c r="F274" s="23"/>
      <c r="G274" s="23"/>
      <c r="H274" s="23"/>
      <c r="I274" s="23"/>
    </row>
    <row r="275" spans="4:9" x14ac:dyDescent="0.55000000000000004">
      <c r="D275" s="23"/>
      <c r="E275" s="23"/>
      <c r="F275" s="23"/>
      <c r="G275" s="23"/>
      <c r="H275" s="23"/>
      <c r="I275" s="23"/>
    </row>
    <row r="276" spans="4:9" x14ac:dyDescent="0.55000000000000004">
      <c r="D276" s="23"/>
      <c r="E276" s="23"/>
      <c r="F276" s="23"/>
      <c r="G276" s="23"/>
      <c r="H276" s="23"/>
      <c r="I276" s="23"/>
    </row>
    <row r="277" spans="4:9" x14ac:dyDescent="0.55000000000000004">
      <c r="D277" s="23"/>
      <c r="E277" s="23"/>
      <c r="F277" s="23"/>
      <c r="G277" s="23"/>
      <c r="H277" s="23"/>
      <c r="I277" s="23"/>
    </row>
    <row r="278" spans="4:9" x14ac:dyDescent="0.55000000000000004">
      <c r="D278" s="23"/>
      <c r="E278" s="23"/>
      <c r="F278" s="23"/>
      <c r="G278" s="23"/>
      <c r="H278" s="23"/>
      <c r="I278" s="23"/>
    </row>
    <row r="279" spans="4:9" x14ac:dyDescent="0.55000000000000004">
      <c r="D279" s="23"/>
      <c r="E279" s="23"/>
      <c r="F279" s="23"/>
      <c r="G279" s="23"/>
      <c r="H279" s="23"/>
      <c r="I279" s="23"/>
    </row>
    <row r="280" spans="4:9" x14ac:dyDescent="0.55000000000000004">
      <c r="D280" s="23"/>
      <c r="E280" s="23"/>
      <c r="F280" s="23"/>
      <c r="G280" s="23"/>
      <c r="H280" s="23"/>
      <c r="I280" s="23"/>
    </row>
    <row r="281" spans="4:9" x14ac:dyDescent="0.55000000000000004">
      <c r="D281" s="23"/>
      <c r="E281" s="23"/>
      <c r="F281" s="23"/>
      <c r="G281" s="23"/>
      <c r="H281" s="23"/>
      <c r="I281" s="23"/>
    </row>
    <row r="282" spans="4:9" x14ac:dyDescent="0.55000000000000004">
      <c r="D282" s="23"/>
      <c r="E282" s="23"/>
      <c r="F282" s="23"/>
      <c r="G282" s="23"/>
      <c r="H282" s="23"/>
      <c r="I282" s="23"/>
    </row>
    <row r="283" spans="4:9" x14ac:dyDescent="0.55000000000000004">
      <c r="D283" s="23"/>
      <c r="E283" s="23"/>
      <c r="F283" s="23"/>
      <c r="G283" s="23"/>
      <c r="H283" s="23"/>
      <c r="I283" s="23"/>
    </row>
    <row r="284" spans="4:9" x14ac:dyDescent="0.55000000000000004">
      <c r="D284" s="23"/>
      <c r="E284" s="23"/>
      <c r="F284" s="23"/>
      <c r="G284" s="23"/>
      <c r="H284" s="23"/>
      <c r="I284" s="23"/>
    </row>
    <row r="285" spans="4:9" x14ac:dyDescent="0.55000000000000004">
      <c r="D285" s="23"/>
      <c r="E285" s="23"/>
      <c r="F285" s="23"/>
      <c r="G285" s="23"/>
      <c r="H285" s="23"/>
      <c r="I285" s="23"/>
    </row>
    <row r="286" spans="4:9" x14ac:dyDescent="0.55000000000000004">
      <c r="D286" s="23"/>
      <c r="E286" s="23"/>
      <c r="F286" s="23"/>
      <c r="G286" s="23"/>
      <c r="H286" s="23"/>
      <c r="I286" s="23"/>
    </row>
    <row r="287" spans="4:9" x14ac:dyDescent="0.55000000000000004">
      <c r="D287" s="23"/>
      <c r="E287" s="23"/>
      <c r="F287" s="23"/>
      <c r="G287" s="23"/>
      <c r="H287" s="23"/>
      <c r="I287" s="23"/>
    </row>
    <row r="288" spans="4:9" x14ac:dyDescent="0.55000000000000004">
      <c r="D288" s="23"/>
      <c r="E288" s="23"/>
      <c r="F288" s="23"/>
      <c r="G288" s="23"/>
      <c r="H288" s="23"/>
      <c r="I288" s="23"/>
    </row>
    <row r="289" spans="4:9" x14ac:dyDescent="0.55000000000000004">
      <c r="D289" s="23"/>
      <c r="E289" s="23"/>
      <c r="F289" s="23"/>
      <c r="G289" s="23"/>
      <c r="H289" s="23"/>
      <c r="I289" s="23"/>
    </row>
    <row r="290" spans="4:9" x14ac:dyDescent="0.55000000000000004">
      <c r="D290" s="23"/>
      <c r="E290" s="23"/>
      <c r="F290" s="23"/>
      <c r="G290" s="23"/>
      <c r="H290" s="23"/>
      <c r="I290" s="23"/>
    </row>
    <row r="291" spans="4:9" x14ac:dyDescent="0.55000000000000004">
      <c r="D291" s="23"/>
      <c r="E291" s="23"/>
      <c r="F291" s="23"/>
      <c r="G291" s="23"/>
      <c r="H291" s="23"/>
      <c r="I291" s="23"/>
    </row>
    <row r="292" spans="4:9" x14ac:dyDescent="0.55000000000000004">
      <c r="D292" s="23"/>
      <c r="E292" s="23"/>
      <c r="F292" s="23"/>
      <c r="G292" s="23"/>
      <c r="H292" s="23"/>
      <c r="I292" s="23"/>
    </row>
    <row r="293" spans="4:9" x14ac:dyDescent="0.55000000000000004">
      <c r="D293" s="23"/>
      <c r="E293" s="23"/>
      <c r="F293" s="23"/>
      <c r="G293" s="23"/>
      <c r="H293" s="23"/>
      <c r="I293" s="23"/>
    </row>
    <row r="294" spans="4:9" x14ac:dyDescent="0.55000000000000004">
      <c r="D294" s="23"/>
      <c r="E294" s="23"/>
      <c r="F294" s="23"/>
      <c r="G294" s="23"/>
      <c r="H294" s="23"/>
      <c r="I294" s="23"/>
    </row>
    <row r="295" spans="4:9" x14ac:dyDescent="0.55000000000000004">
      <c r="D295" s="23"/>
      <c r="E295" s="23"/>
      <c r="F295" s="23"/>
      <c r="G295" s="23"/>
      <c r="H295" s="23"/>
      <c r="I295" s="23"/>
    </row>
    <row r="296" spans="4:9" x14ac:dyDescent="0.55000000000000004">
      <c r="D296" s="23"/>
      <c r="E296" s="23"/>
      <c r="F296" s="23"/>
      <c r="G296" s="23"/>
      <c r="H296" s="23"/>
      <c r="I296" s="23"/>
    </row>
    <row r="297" spans="4:9" x14ac:dyDescent="0.55000000000000004">
      <c r="D297" s="23"/>
      <c r="E297" s="23"/>
      <c r="F297" s="23"/>
      <c r="G297" s="23"/>
      <c r="H297" s="23"/>
      <c r="I297" s="23"/>
    </row>
    <row r="298" spans="4:9" x14ac:dyDescent="0.55000000000000004">
      <c r="D298" s="23"/>
      <c r="E298" s="23"/>
      <c r="F298" s="23"/>
      <c r="G298" s="23"/>
      <c r="H298" s="23"/>
      <c r="I298" s="23"/>
    </row>
    <row r="299" spans="4:9" x14ac:dyDescent="0.55000000000000004">
      <c r="D299" s="23"/>
      <c r="E299" s="23"/>
      <c r="F299" s="23"/>
      <c r="G299" s="23"/>
      <c r="H299" s="23"/>
      <c r="I299" s="23"/>
    </row>
    <row r="300" spans="4:9" x14ac:dyDescent="0.55000000000000004">
      <c r="D300" s="23"/>
      <c r="E300" s="23"/>
      <c r="F300" s="23"/>
      <c r="G300" s="23"/>
      <c r="H300" s="23"/>
      <c r="I300" s="23"/>
    </row>
    <row r="301" spans="4:9" x14ac:dyDescent="0.55000000000000004">
      <c r="D301" s="23"/>
      <c r="E301" s="23"/>
      <c r="F301" s="23"/>
      <c r="G301" s="23"/>
      <c r="H301" s="23"/>
      <c r="I301" s="23"/>
    </row>
    <row r="302" spans="4:9" x14ac:dyDescent="0.55000000000000004">
      <c r="D302" s="23"/>
      <c r="E302" s="23"/>
      <c r="F302" s="23"/>
      <c r="G302" s="23"/>
      <c r="H302" s="23"/>
      <c r="I302" s="23"/>
    </row>
    <row r="303" spans="4:9" x14ac:dyDescent="0.55000000000000004">
      <c r="D303" s="23"/>
      <c r="E303" s="23"/>
      <c r="F303" s="23"/>
      <c r="G303" s="23"/>
      <c r="H303" s="23"/>
      <c r="I303" s="23"/>
    </row>
    <row r="304" spans="4:9" x14ac:dyDescent="0.55000000000000004">
      <c r="D304" s="23"/>
      <c r="E304" s="23"/>
      <c r="F304" s="23"/>
      <c r="G304" s="23"/>
      <c r="H304" s="23"/>
      <c r="I304" s="23"/>
    </row>
    <row r="305" spans="4:9" x14ac:dyDescent="0.55000000000000004">
      <c r="D305" s="23"/>
      <c r="E305" s="23"/>
      <c r="F305" s="23"/>
      <c r="G305" s="23"/>
      <c r="H305" s="23"/>
      <c r="I305" s="23"/>
    </row>
    <row r="306" spans="4:9" x14ac:dyDescent="0.55000000000000004">
      <c r="D306" s="23"/>
      <c r="E306" s="23"/>
      <c r="F306" s="23"/>
      <c r="G306" s="23"/>
      <c r="H306" s="23"/>
      <c r="I306" s="23"/>
    </row>
    <row r="307" spans="4:9" x14ac:dyDescent="0.55000000000000004">
      <c r="D307" s="23"/>
      <c r="E307" s="23"/>
      <c r="F307" s="23"/>
      <c r="G307" s="23"/>
      <c r="H307" s="23"/>
      <c r="I307" s="23"/>
    </row>
    <row r="308" spans="4:9" x14ac:dyDescent="0.55000000000000004">
      <c r="D308" s="23"/>
      <c r="E308" s="23"/>
      <c r="F308" s="23"/>
      <c r="G308" s="23"/>
      <c r="H308" s="23"/>
      <c r="I308" s="23"/>
    </row>
    <row r="309" spans="4:9" x14ac:dyDescent="0.55000000000000004">
      <c r="D309" s="23"/>
      <c r="E309" s="23"/>
      <c r="F309" s="23"/>
      <c r="G309" s="23"/>
      <c r="H309" s="23"/>
      <c r="I309" s="23"/>
    </row>
    <row r="310" spans="4:9" x14ac:dyDescent="0.55000000000000004">
      <c r="D310" s="23"/>
      <c r="E310" s="23"/>
      <c r="F310" s="23"/>
      <c r="G310" s="23"/>
      <c r="H310" s="23"/>
      <c r="I310" s="23"/>
    </row>
    <row r="311" spans="4:9" x14ac:dyDescent="0.55000000000000004">
      <c r="D311" s="23"/>
      <c r="E311" s="23"/>
      <c r="F311" s="23"/>
      <c r="G311" s="23"/>
      <c r="H311" s="23"/>
      <c r="I311" s="23"/>
    </row>
    <row r="312" spans="4:9" x14ac:dyDescent="0.55000000000000004">
      <c r="D312" s="23"/>
      <c r="E312" s="23"/>
      <c r="F312" s="23"/>
      <c r="G312" s="23"/>
      <c r="H312" s="23"/>
      <c r="I312" s="23"/>
    </row>
    <row r="313" spans="4:9" x14ac:dyDescent="0.55000000000000004">
      <c r="D313" s="23"/>
      <c r="E313" s="23"/>
      <c r="F313" s="23"/>
      <c r="G313" s="23"/>
      <c r="H313" s="23"/>
      <c r="I313" s="23"/>
    </row>
    <row r="314" spans="4:9" x14ac:dyDescent="0.55000000000000004">
      <c r="D314" s="23"/>
      <c r="E314" s="23"/>
      <c r="F314" s="23"/>
      <c r="G314" s="23"/>
      <c r="H314" s="23"/>
      <c r="I314" s="23"/>
    </row>
    <row r="315" spans="4:9" x14ac:dyDescent="0.55000000000000004">
      <c r="D315" s="23"/>
      <c r="E315" s="23"/>
      <c r="F315" s="23"/>
      <c r="G315" s="23"/>
      <c r="H315" s="23"/>
      <c r="I315" s="23"/>
    </row>
    <row r="316" spans="4:9" x14ac:dyDescent="0.55000000000000004">
      <c r="D316" s="23"/>
      <c r="E316" s="23"/>
      <c r="F316" s="23"/>
      <c r="G316" s="23"/>
      <c r="H316" s="23"/>
      <c r="I316" s="23"/>
    </row>
    <row r="317" spans="4:9" x14ac:dyDescent="0.55000000000000004">
      <c r="D317" s="23"/>
      <c r="E317" s="23"/>
      <c r="F317" s="23"/>
      <c r="G317" s="23"/>
      <c r="H317" s="23"/>
      <c r="I317" s="23"/>
    </row>
    <row r="318" spans="4:9" x14ac:dyDescent="0.55000000000000004">
      <c r="D318" s="23"/>
      <c r="E318" s="23"/>
      <c r="F318" s="23"/>
      <c r="G318" s="23"/>
      <c r="H318" s="23"/>
      <c r="I318" s="23"/>
    </row>
    <row r="319" spans="4:9" x14ac:dyDescent="0.55000000000000004">
      <c r="D319" s="23"/>
      <c r="E319" s="23"/>
      <c r="F319" s="23"/>
      <c r="G319" s="23"/>
      <c r="H319" s="23"/>
      <c r="I319" s="23"/>
    </row>
    <row r="320" spans="4:9" x14ac:dyDescent="0.55000000000000004">
      <c r="D320" s="23"/>
      <c r="E320" s="23"/>
      <c r="F320" s="23"/>
      <c r="G320" s="23"/>
      <c r="H320" s="23"/>
      <c r="I320" s="23"/>
    </row>
    <row r="321" spans="4:9" x14ac:dyDescent="0.55000000000000004">
      <c r="D321" s="23"/>
      <c r="E321" s="23"/>
      <c r="F321" s="23"/>
      <c r="G321" s="23"/>
      <c r="H321" s="23"/>
      <c r="I321" s="23"/>
    </row>
    <row r="322" spans="4:9" x14ac:dyDescent="0.55000000000000004">
      <c r="D322" s="23"/>
      <c r="E322" s="23"/>
      <c r="F322" s="23"/>
      <c r="G322" s="23"/>
      <c r="H322" s="23"/>
      <c r="I322" s="23"/>
    </row>
    <row r="323" spans="4:9" x14ac:dyDescent="0.55000000000000004">
      <c r="D323" s="23"/>
      <c r="E323" s="23"/>
      <c r="F323" s="23"/>
      <c r="G323" s="23"/>
      <c r="H323" s="23"/>
      <c r="I323" s="23"/>
    </row>
    <row r="324" spans="4:9" x14ac:dyDescent="0.55000000000000004">
      <c r="D324" s="23"/>
      <c r="E324" s="23"/>
      <c r="F324" s="23"/>
      <c r="G324" s="23"/>
      <c r="H324" s="23"/>
      <c r="I324" s="23"/>
    </row>
    <row r="325" spans="4:9" x14ac:dyDescent="0.55000000000000004">
      <c r="D325" s="23"/>
      <c r="E325" s="23"/>
      <c r="F325" s="23"/>
      <c r="G325" s="23"/>
      <c r="H325" s="23"/>
      <c r="I325" s="23"/>
    </row>
    <row r="326" spans="4:9" x14ac:dyDescent="0.55000000000000004">
      <c r="D326" s="23"/>
      <c r="E326" s="23"/>
      <c r="F326" s="23"/>
      <c r="G326" s="23"/>
      <c r="H326" s="23"/>
      <c r="I326" s="23"/>
    </row>
    <row r="327" spans="4:9" x14ac:dyDescent="0.55000000000000004">
      <c r="D327" s="23"/>
      <c r="E327" s="23"/>
      <c r="F327" s="23"/>
      <c r="G327" s="23"/>
      <c r="H327" s="23"/>
      <c r="I327" s="23"/>
    </row>
    <row r="328" spans="4:9" x14ac:dyDescent="0.55000000000000004">
      <c r="D328" s="23"/>
      <c r="E328" s="23"/>
      <c r="F328" s="23"/>
      <c r="G328" s="23"/>
      <c r="H328" s="23"/>
      <c r="I328" s="23"/>
    </row>
    <row r="329" spans="4:9" x14ac:dyDescent="0.55000000000000004">
      <c r="D329" s="23"/>
      <c r="E329" s="23"/>
      <c r="F329" s="23"/>
      <c r="G329" s="23"/>
      <c r="H329" s="23"/>
      <c r="I329" s="23"/>
    </row>
    <row r="330" spans="4:9" x14ac:dyDescent="0.55000000000000004">
      <c r="D330" s="23"/>
      <c r="E330" s="23"/>
      <c r="F330" s="23"/>
      <c r="G330" s="23"/>
      <c r="H330" s="23"/>
      <c r="I330" s="23"/>
    </row>
    <row r="331" spans="4:9" x14ac:dyDescent="0.55000000000000004">
      <c r="D331" s="23"/>
      <c r="E331" s="23"/>
      <c r="F331" s="23"/>
      <c r="G331" s="23"/>
      <c r="H331" s="23"/>
      <c r="I331" s="23"/>
    </row>
    <row r="332" spans="4:9" x14ac:dyDescent="0.55000000000000004">
      <c r="D332" s="23"/>
      <c r="E332" s="23"/>
      <c r="F332" s="23"/>
      <c r="G332" s="23"/>
      <c r="H332" s="23"/>
      <c r="I332" s="23"/>
    </row>
    <row r="333" spans="4:9" x14ac:dyDescent="0.55000000000000004">
      <c r="D333" s="23"/>
      <c r="E333" s="23"/>
      <c r="F333" s="23"/>
      <c r="G333" s="23"/>
      <c r="H333" s="23"/>
      <c r="I333" s="23"/>
    </row>
    <row r="334" spans="4:9" x14ac:dyDescent="0.55000000000000004">
      <c r="D334" s="23"/>
      <c r="E334" s="23"/>
      <c r="F334" s="23"/>
      <c r="G334" s="23"/>
      <c r="H334" s="23"/>
      <c r="I334" s="23"/>
    </row>
    <row r="335" spans="4:9" x14ac:dyDescent="0.55000000000000004">
      <c r="D335" s="23"/>
      <c r="E335" s="23"/>
      <c r="F335" s="23"/>
      <c r="G335" s="23"/>
      <c r="H335" s="23"/>
      <c r="I335" s="23"/>
    </row>
    <row r="336" spans="4:9" x14ac:dyDescent="0.55000000000000004">
      <c r="D336" s="23"/>
      <c r="E336" s="23"/>
      <c r="F336" s="23"/>
      <c r="G336" s="23"/>
      <c r="H336" s="23"/>
      <c r="I336" s="23"/>
    </row>
    <row r="337" spans="4:9" x14ac:dyDescent="0.55000000000000004">
      <c r="D337" s="23"/>
      <c r="E337" s="23"/>
      <c r="F337" s="23"/>
      <c r="G337" s="23"/>
      <c r="H337" s="23"/>
      <c r="I337" s="23"/>
    </row>
    <row r="338" spans="4:9" x14ac:dyDescent="0.55000000000000004">
      <c r="D338" s="23"/>
      <c r="E338" s="23"/>
      <c r="F338" s="23"/>
      <c r="G338" s="23"/>
      <c r="H338" s="23"/>
      <c r="I338" s="23"/>
    </row>
    <row r="339" spans="4:9" x14ac:dyDescent="0.55000000000000004">
      <c r="D339" s="23"/>
      <c r="E339" s="23"/>
      <c r="F339" s="23"/>
      <c r="G339" s="23"/>
      <c r="H339" s="23"/>
      <c r="I339" s="23"/>
    </row>
    <row r="340" spans="4:9" x14ac:dyDescent="0.55000000000000004">
      <c r="D340" s="23"/>
      <c r="E340" s="23"/>
      <c r="F340" s="23"/>
      <c r="G340" s="23"/>
      <c r="H340" s="23"/>
      <c r="I340" s="23"/>
    </row>
    <row r="341" spans="4:9" x14ac:dyDescent="0.55000000000000004">
      <c r="D341" s="23"/>
      <c r="E341" s="23"/>
      <c r="F341" s="23"/>
      <c r="G341" s="23"/>
      <c r="H341" s="23"/>
      <c r="I341" s="23"/>
    </row>
    <row r="342" spans="4:9" x14ac:dyDescent="0.55000000000000004">
      <c r="D342" s="23"/>
      <c r="E342" s="23"/>
      <c r="F342" s="23"/>
      <c r="G342" s="23"/>
      <c r="H342" s="23"/>
      <c r="I342" s="23"/>
    </row>
    <row r="343" spans="4:9" x14ac:dyDescent="0.55000000000000004">
      <c r="D343" s="23"/>
      <c r="E343" s="23"/>
      <c r="F343" s="23"/>
      <c r="G343" s="23"/>
      <c r="H343" s="23"/>
      <c r="I343" s="23"/>
    </row>
    <row r="344" spans="4:9" x14ac:dyDescent="0.55000000000000004">
      <c r="D344" s="23"/>
      <c r="E344" s="23"/>
      <c r="F344" s="23"/>
      <c r="G344" s="23"/>
      <c r="H344" s="23"/>
      <c r="I344" s="23"/>
    </row>
    <row r="345" spans="4:9" x14ac:dyDescent="0.55000000000000004">
      <c r="D345" s="23"/>
      <c r="E345" s="23"/>
      <c r="F345" s="23"/>
      <c r="G345" s="23"/>
      <c r="H345" s="23"/>
      <c r="I345" s="23"/>
    </row>
    <row r="346" spans="4:9" x14ac:dyDescent="0.55000000000000004">
      <c r="D346" s="23"/>
      <c r="E346" s="23"/>
      <c r="F346" s="23"/>
      <c r="G346" s="23"/>
      <c r="H346" s="23"/>
      <c r="I346" s="23"/>
    </row>
    <row r="347" spans="4:9" x14ac:dyDescent="0.55000000000000004">
      <c r="D347" s="23"/>
      <c r="E347" s="23"/>
      <c r="F347" s="23"/>
      <c r="G347" s="23"/>
      <c r="H347" s="23"/>
      <c r="I347" s="23"/>
    </row>
    <row r="348" spans="4:9" x14ac:dyDescent="0.55000000000000004">
      <c r="D348" s="23"/>
      <c r="E348" s="23"/>
      <c r="F348" s="23"/>
      <c r="G348" s="23"/>
      <c r="H348" s="23"/>
      <c r="I348" s="23"/>
    </row>
    <row r="349" spans="4:9" x14ac:dyDescent="0.55000000000000004">
      <c r="D349" s="23"/>
      <c r="E349" s="23"/>
      <c r="F349" s="23"/>
      <c r="G349" s="23"/>
      <c r="H349" s="23"/>
      <c r="I349" s="23"/>
    </row>
    <row r="350" spans="4:9" x14ac:dyDescent="0.55000000000000004">
      <c r="D350" s="23"/>
      <c r="E350" s="23"/>
      <c r="F350" s="23"/>
      <c r="G350" s="23"/>
      <c r="H350" s="23"/>
      <c r="I350" s="23"/>
    </row>
    <row r="351" spans="4:9" x14ac:dyDescent="0.55000000000000004">
      <c r="D351" s="23"/>
      <c r="E351" s="23"/>
      <c r="F351" s="23"/>
      <c r="G351" s="23"/>
      <c r="H351" s="23"/>
      <c r="I351" s="23"/>
    </row>
    <row r="352" spans="4:9" x14ac:dyDescent="0.55000000000000004">
      <c r="D352" s="23"/>
      <c r="E352" s="23"/>
      <c r="F352" s="23"/>
      <c r="G352" s="23"/>
      <c r="H352" s="23"/>
      <c r="I352" s="23"/>
    </row>
    <row r="353" spans="4:9" x14ac:dyDescent="0.55000000000000004">
      <c r="D353" s="23"/>
      <c r="E353" s="23"/>
      <c r="F353" s="23"/>
      <c r="G353" s="23"/>
      <c r="H353" s="23"/>
      <c r="I353" s="23"/>
    </row>
    <row r="354" spans="4:9" x14ac:dyDescent="0.55000000000000004">
      <c r="D354" s="23"/>
      <c r="E354" s="23"/>
      <c r="F354" s="23"/>
      <c r="G354" s="23"/>
      <c r="H354" s="23"/>
      <c r="I354" s="23"/>
    </row>
    <row r="355" spans="4:9" x14ac:dyDescent="0.55000000000000004">
      <c r="D355" s="23"/>
      <c r="E355" s="23"/>
      <c r="F355" s="23"/>
      <c r="G355" s="23"/>
      <c r="H355" s="23"/>
      <c r="I355" s="23"/>
    </row>
    <row r="356" spans="4:9" x14ac:dyDescent="0.55000000000000004">
      <c r="D356" s="23"/>
      <c r="E356" s="23"/>
      <c r="F356" s="23"/>
      <c r="G356" s="23"/>
      <c r="H356" s="23"/>
      <c r="I356" s="23"/>
    </row>
    <row r="357" spans="4:9" x14ac:dyDescent="0.55000000000000004">
      <c r="D357" s="23"/>
      <c r="E357" s="23"/>
      <c r="F357" s="23"/>
      <c r="G357" s="23"/>
      <c r="H357" s="23"/>
      <c r="I357" s="23"/>
    </row>
    <row r="358" spans="4:9" x14ac:dyDescent="0.55000000000000004">
      <c r="D358" s="23"/>
      <c r="E358" s="23"/>
      <c r="F358" s="23"/>
      <c r="G358" s="23"/>
      <c r="H358" s="23"/>
      <c r="I358" s="23"/>
    </row>
    <row r="359" spans="4:9" x14ac:dyDescent="0.55000000000000004">
      <c r="D359" s="23"/>
      <c r="E359" s="23"/>
      <c r="F359" s="23"/>
      <c r="G359" s="23"/>
      <c r="H359" s="23"/>
      <c r="I359" s="23"/>
    </row>
    <row r="360" spans="4:9" x14ac:dyDescent="0.55000000000000004">
      <c r="D360" s="23"/>
      <c r="E360" s="23"/>
      <c r="F360" s="23"/>
      <c r="G360" s="23"/>
      <c r="H360" s="23"/>
      <c r="I360" s="23"/>
    </row>
    <row r="361" spans="4:9" x14ac:dyDescent="0.55000000000000004">
      <c r="D361" s="23"/>
      <c r="E361" s="23"/>
      <c r="F361" s="23"/>
      <c r="G361" s="23"/>
      <c r="H361" s="23"/>
      <c r="I361" s="23"/>
    </row>
    <row r="362" spans="4:9" x14ac:dyDescent="0.55000000000000004">
      <c r="D362" s="23"/>
      <c r="E362" s="23"/>
      <c r="F362" s="23"/>
      <c r="G362" s="23"/>
      <c r="H362" s="23"/>
      <c r="I362" s="23"/>
    </row>
    <row r="363" spans="4:9" x14ac:dyDescent="0.55000000000000004">
      <c r="D363" s="23"/>
      <c r="E363" s="23"/>
      <c r="F363" s="23"/>
      <c r="G363" s="23"/>
      <c r="H363" s="23"/>
      <c r="I363" s="23"/>
    </row>
    <row r="364" spans="4:9" x14ac:dyDescent="0.55000000000000004">
      <c r="D364" s="23"/>
      <c r="E364" s="23"/>
      <c r="F364" s="23"/>
      <c r="G364" s="23"/>
      <c r="H364" s="23"/>
      <c r="I364" s="23"/>
    </row>
    <row r="365" spans="4:9" x14ac:dyDescent="0.55000000000000004">
      <c r="D365" s="23"/>
      <c r="E365" s="23"/>
      <c r="F365" s="23"/>
      <c r="G365" s="23"/>
      <c r="H365" s="23"/>
      <c r="I365" s="23"/>
    </row>
    <row r="366" spans="4:9" x14ac:dyDescent="0.55000000000000004">
      <c r="D366" s="23"/>
      <c r="E366" s="23"/>
      <c r="F366" s="23"/>
      <c r="G366" s="23"/>
      <c r="H366" s="23"/>
      <c r="I366" s="23"/>
    </row>
    <row r="367" spans="4:9" x14ac:dyDescent="0.55000000000000004">
      <c r="D367" s="23"/>
      <c r="E367" s="23"/>
      <c r="F367" s="23"/>
      <c r="G367" s="23"/>
      <c r="H367" s="23"/>
      <c r="I367" s="23"/>
    </row>
    <row r="368" spans="4:9" x14ac:dyDescent="0.55000000000000004">
      <c r="D368" s="23"/>
      <c r="E368" s="23"/>
      <c r="F368" s="23"/>
      <c r="G368" s="23"/>
      <c r="H368" s="23"/>
      <c r="I368" s="23"/>
    </row>
    <row r="369" spans="4:9" x14ac:dyDescent="0.55000000000000004">
      <c r="D369" s="23"/>
      <c r="E369" s="23"/>
      <c r="F369" s="23"/>
      <c r="G369" s="23"/>
      <c r="H369" s="23"/>
      <c r="I369" s="23"/>
    </row>
    <row r="370" spans="4:9" x14ac:dyDescent="0.55000000000000004">
      <c r="D370" s="23"/>
      <c r="E370" s="23"/>
      <c r="F370" s="23"/>
      <c r="G370" s="23"/>
      <c r="H370" s="23"/>
      <c r="I370" s="23"/>
    </row>
    <row r="371" spans="4:9" x14ac:dyDescent="0.55000000000000004">
      <c r="D371" s="23"/>
      <c r="E371" s="23"/>
      <c r="F371" s="23"/>
      <c r="G371" s="23"/>
      <c r="H371" s="23"/>
      <c r="I371" s="23"/>
    </row>
    <row r="372" spans="4:9" x14ac:dyDescent="0.55000000000000004">
      <c r="D372" s="23"/>
      <c r="E372" s="23"/>
      <c r="F372" s="23"/>
      <c r="G372" s="23"/>
      <c r="H372" s="23"/>
      <c r="I372" s="23"/>
    </row>
    <row r="373" spans="4:9" x14ac:dyDescent="0.55000000000000004">
      <c r="D373" s="23"/>
      <c r="E373" s="23"/>
      <c r="F373" s="23"/>
      <c r="G373" s="23"/>
      <c r="H373" s="23"/>
      <c r="I373" s="23"/>
    </row>
    <row r="374" spans="4:9" x14ac:dyDescent="0.55000000000000004">
      <c r="D374" s="23"/>
      <c r="E374" s="23"/>
      <c r="F374" s="23"/>
      <c r="G374" s="23"/>
      <c r="H374" s="23"/>
      <c r="I374" s="23"/>
    </row>
    <row r="375" spans="4:9" x14ac:dyDescent="0.55000000000000004">
      <c r="D375" s="23"/>
      <c r="E375" s="23"/>
      <c r="F375" s="23"/>
      <c r="G375" s="23"/>
      <c r="H375" s="23"/>
      <c r="I375" s="23"/>
    </row>
    <row r="376" spans="4:9" x14ac:dyDescent="0.55000000000000004">
      <c r="D376" s="23"/>
      <c r="E376" s="23"/>
      <c r="F376" s="23"/>
      <c r="G376" s="23"/>
      <c r="H376" s="23"/>
      <c r="I376" s="23"/>
    </row>
    <row r="377" spans="4:9" x14ac:dyDescent="0.55000000000000004">
      <c r="D377" s="23"/>
      <c r="E377" s="23"/>
      <c r="F377" s="23"/>
      <c r="G377" s="23"/>
      <c r="H377" s="23"/>
      <c r="I377" s="23"/>
    </row>
    <row r="378" spans="4:9" x14ac:dyDescent="0.55000000000000004">
      <c r="D378" s="23"/>
      <c r="E378" s="23"/>
      <c r="F378" s="23"/>
      <c r="G378" s="23"/>
      <c r="H378" s="23"/>
      <c r="I378" s="23"/>
    </row>
    <row r="379" spans="4:9" x14ac:dyDescent="0.55000000000000004">
      <c r="D379" s="23"/>
      <c r="E379" s="23"/>
      <c r="F379" s="23"/>
      <c r="G379" s="23"/>
      <c r="H379" s="23"/>
      <c r="I379" s="23"/>
    </row>
    <row r="380" spans="4:9" x14ac:dyDescent="0.55000000000000004">
      <c r="D380" s="23"/>
      <c r="E380" s="23"/>
      <c r="F380" s="23"/>
      <c r="G380" s="23"/>
      <c r="H380" s="23"/>
      <c r="I380" s="23"/>
    </row>
    <row r="381" spans="4:9" x14ac:dyDescent="0.55000000000000004">
      <c r="D381" s="23"/>
      <c r="E381" s="23"/>
      <c r="F381" s="23"/>
      <c r="G381" s="23"/>
      <c r="H381" s="23"/>
      <c r="I381" s="23"/>
    </row>
    <row r="382" spans="4:9" x14ac:dyDescent="0.55000000000000004">
      <c r="D382" s="23"/>
      <c r="E382" s="23"/>
      <c r="F382" s="23"/>
      <c r="G382" s="23"/>
      <c r="H382" s="23"/>
      <c r="I382" s="23"/>
    </row>
    <row r="383" spans="4:9" x14ac:dyDescent="0.55000000000000004">
      <c r="D383" s="23"/>
      <c r="E383" s="23"/>
      <c r="F383" s="23"/>
      <c r="G383" s="23"/>
      <c r="H383" s="23"/>
      <c r="I383" s="23"/>
    </row>
    <row r="384" spans="4:9" x14ac:dyDescent="0.55000000000000004">
      <c r="D384" s="23"/>
      <c r="E384" s="23"/>
      <c r="F384" s="23"/>
      <c r="G384" s="23"/>
      <c r="H384" s="23"/>
      <c r="I384" s="23"/>
    </row>
    <row r="385" spans="4:9" x14ac:dyDescent="0.55000000000000004">
      <c r="D385" s="23"/>
      <c r="E385" s="23"/>
      <c r="F385" s="23"/>
      <c r="G385" s="23"/>
      <c r="H385" s="23"/>
      <c r="I385" s="23"/>
    </row>
    <row r="386" spans="4:9" x14ac:dyDescent="0.55000000000000004">
      <c r="D386" s="23"/>
      <c r="E386" s="23"/>
      <c r="F386" s="23"/>
      <c r="G386" s="23"/>
      <c r="H386" s="23"/>
      <c r="I386" s="23"/>
    </row>
    <row r="387" spans="4:9" x14ac:dyDescent="0.55000000000000004">
      <c r="D387" s="23"/>
      <c r="E387" s="23"/>
      <c r="F387" s="23"/>
      <c r="G387" s="23"/>
      <c r="H387" s="23"/>
      <c r="I387" s="23"/>
    </row>
    <row r="388" spans="4:9" x14ac:dyDescent="0.55000000000000004">
      <c r="D388" s="23"/>
      <c r="E388" s="23"/>
      <c r="F388" s="23"/>
      <c r="G388" s="23"/>
      <c r="H388" s="23"/>
      <c r="I388" s="23"/>
    </row>
    <row r="389" spans="4:9" x14ac:dyDescent="0.55000000000000004">
      <c r="D389" s="23"/>
      <c r="E389" s="23"/>
      <c r="F389" s="23"/>
      <c r="G389" s="23"/>
      <c r="H389" s="23"/>
      <c r="I389" s="23"/>
    </row>
    <row r="390" spans="4:9" x14ac:dyDescent="0.55000000000000004">
      <c r="D390" s="23"/>
      <c r="E390" s="23"/>
      <c r="F390" s="23"/>
      <c r="G390" s="23"/>
      <c r="H390" s="23"/>
      <c r="I390" s="23"/>
    </row>
    <row r="391" spans="4:9" x14ac:dyDescent="0.55000000000000004">
      <c r="D391" s="23"/>
      <c r="E391" s="23"/>
      <c r="F391" s="23"/>
      <c r="G391" s="23"/>
      <c r="H391" s="23"/>
      <c r="I391" s="23"/>
    </row>
    <row r="392" spans="4:9" x14ac:dyDescent="0.55000000000000004">
      <c r="D392" s="23"/>
      <c r="E392" s="23"/>
      <c r="F392" s="23"/>
      <c r="G392" s="23"/>
      <c r="H392" s="23"/>
      <c r="I392" s="23"/>
    </row>
    <row r="393" spans="4:9" x14ac:dyDescent="0.55000000000000004">
      <c r="D393" s="23"/>
      <c r="E393" s="23"/>
      <c r="F393" s="23"/>
      <c r="G393" s="23"/>
      <c r="H393" s="23"/>
      <c r="I393" s="23"/>
    </row>
    <row r="394" spans="4:9" x14ac:dyDescent="0.55000000000000004">
      <c r="D394" s="23"/>
      <c r="E394" s="23"/>
      <c r="F394" s="23"/>
      <c r="G394" s="23"/>
      <c r="H394" s="23"/>
      <c r="I394" s="23"/>
    </row>
    <row r="395" spans="4:9" x14ac:dyDescent="0.55000000000000004">
      <c r="D395" s="23"/>
      <c r="E395" s="23"/>
      <c r="F395" s="23"/>
      <c r="G395" s="23"/>
      <c r="H395" s="23"/>
      <c r="I395" s="23"/>
    </row>
    <row r="396" spans="4:9" x14ac:dyDescent="0.55000000000000004">
      <c r="D396" s="23"/>
      <c r="E396" s="23"/>
      <c r="F396" s="23"/>
      <c r="G396" s="23"/>
      <c r="H396" s="23"/>
      <c r="I396" s="23"/>
    </row>
    <row r="397" spans="4:9" x14ac:dyDescent="0.55000000000000004">
      <c r="D397" s="23"/>
      <c r="E397" s="23"/>
      <c r="F397" s="23"/>
      <c r="G397" s="23"/>
      <c r="H397" s="23"/>
      <c r="I397" s="23"/>
    </row>
    <row r="398" spans="4:9" x14ac:dyDescent="0.55000000000000004">
      <c r="D398" s="23"/>
      <c r="E398" s="23"/>
      <c r="F398" s="23"/>
      <c r="G398" s="23"/>
      <c r="H398" s="23"/>
      <c r="I398" s="23"/>
    </row>
    <row r="399" spans="4:9" x14ac:dyDescent="0.55000000000000004">
      <c r="D399" s="23"/>
      <c r="E399" s="23"/>
      <c r="F399" s="23"/>
      <c r="G399" s="23"/>
      <c r="H399" s="23"/>
      <c r="I399" s="23"/>
    </row>
    <row r="400" spans="4:9" x14ac:dyDescent="0.55000000000000004">
      <c r="D400" s="23"/>
      <c r="E400" s="23"/>
      <c r="F400" s="23"/>
      <c r="G400" s="23"/>
      <c r="H400" s="23"/>
      <c r="I400" s="23"/>
    </row>
    <row r="401" spans="4:9" x14ac:dyDescent="0.55000000000000004">
      <c r="D401" s="23"/>
      <c r="E401" s="23"/>
      <c r="F401" s="23"/>
      <c r="G401" s="23"/>
      <c r="H401" s="23"/>
      <c r="I401" s="23"/>
    </row>
    <row r="402" spans="4:9" x14ac:dyDescent="0.55000000000000004">
      <c r="D402" s="23"/>
      <c r="E402" s="23"/>
      <c r="F402" s="23"/>
      <c r="G402" s="23"/>
      <c r="H402" s="23"/>
      <c r="I402" s="23"/>
    </row>
    <row r="403" spans="4:9" x14ac:dyDescent="0.55000000000000004">
      <c r="D403" s="23"/>
      <c r="E403" s="23"/>
      <c r="F403" s="23"/>
      <c r="G403" s="23"/>
      <c r="H403" s="23"/>
      <c r="I403" s="23"/>
    </row>
    <row r="404" spans="4:9" x14ac:dyDescent="0.55000000000000004">
      <c r="D404" s="23"/>
      <c r="E404" s="23"/>
      <c r="F404" s="23"/>
      <c r="G404" s="23"/>
      <c r="H404" s="23"/>
      <c r="I404" s="23"/>
    </row>
    <row r="405" spans="4:9" x14ac:dyDescent="0.55000000000000004">
      <c r="D405" s="23"/>
      <c r="E405" s="23"/>
      <c r="F405" s="23"/>
      <c r="G405" s="23"/>
      <c r="H405" s="23"/>
      <c r="I405" s="23"/>
    </row>
    <row r="406" spans="4:9" x14ac:dyDescent="0.55000000000000004">
      <c r="D406" s="23"/>
      <c r="E406" s="23"/>
      <c r="F406" s="23"/>
      <c r="G406" s="23"/>
      <c r="H406" s="23"/>
      <c r="I406" s="23"/>
    </row>
    <row r="407" spans="4:9" x14ac:dyDescent="0.55000000000000004">
      <c r="D407" s="23"/>
      <c r="E407" s="23"/>
      <c r="F407" s="23"/>
      <c r="G407" s="23"/>
      <c r="H407" s="23"/>
      <c r="I407" s="23"/>
    </row>
    <row r="408" spans="4:9" x14ac:dyDescent="0.55000000000000004">
      <c r="D408" s="23"/>
      <c r="E408" s="23"/>
      <c r="F408" s="23"/>
      <c r="G408" s="23"/>
      <c r="H408" s="23"/>
      <c r="I408" s="23"/>
    </row>
    <row r="409" spans="4:9" x14ac:dyDescent="0.55000000000000004">
      <c r="D409" s="23"/>
      <c r="E409" s="23"/>
      <c r="F409" s="23"/>
      <c r="G409" s="23"/>
      <c r="H409" s="23"/>
      <c r="I409" s="23"/>
    </row>
    <row r="410" spans="4:9" x14ac:dyDescent="0.55000000000000004">
      <c r="D410" s="23"/>
      <c r="E410" s="23"/>
      <c r="F410" s="23"/>
      <c r="G410" s="23"/>
      <c r="H410" s="23"/>
      <c r="I410" s="23"/>
    </row>
    <row r="411" spans="4:9" x14ac:dyDescent="0.55000000000000004">
      <c r="D411" s="23"/>
      <c r="E411" s="23"/>
      <c r="F411" s="23"/>
      <c r="G411" s="23"/>
      <c r="H411" s="23"/>
      <c r="I411" s="23"/>
    </row>
    <row r="412" spans="4:9" x14ac:dyDescent="0.55000000000000004">
      <c r="D412" s="23"/>
      <c r="E412" s="23"/>
      <c r="F412" s="23"/>
      <c r="G412" s="23"/>
      <c r="H412" s="23"/>
      <c r="I412" s="23"/>
    </row>
    <row r="413" spans="4:9" x14ac:dyDescent="0.55000000000000004">
      <c r="D413" s="23"/>
      <c r="E413" s="23"/>
      <c r="F413" s="23"/>
      <c r="G413" s="23"/>
      <c r="H413" s="23"/>
      <c r="I413" s="23"/>
    </row>
    <row r="414" spans="4:9" x14ac:dyDescent="0.55000000000000004">
      <c r="D414" s="23"/>
      <c r="E414" s="23"/>
      <c r="F414" s="23"/>
      <c r="G414" s="23"/>
      <c r="H414" s="23"/>
      <c r="I414" s="23"/>
    </row>
    <row r="415" spans="4:9" x14ac:dyDescent="0.55000000000000004">
      <c r="D415" s="23"/>
      <c r="E415" s="23"/>
      <c r="F415" s="23"/>
      <c r="G415" s="23"/>
      <c r="H415" s="23"/>
      <c r="I415" s="23"/>
    </row>
    <row r="416" spans="4:9" x14ac:dyDescent="0.55000000000000004">
      <c r="D416" s="23"/>
      <c r="E416" s="23"/>
      <c r="F416" s="23"/>
      <c r="G416" s="23"/>
      <c r="H416" s="23"/>
      <c r="I416" s="23"/>
    </row>
    <row r="417" spans="4:9" x14ac:dyDescent="0.55000000000000004">
      <c r="D417" s="23"/>
      <c r="E417" s="23"/>
      <c r="F417" s="23"/>
      <c r="G417" s="23"/>
      <c r="H417" s="23"/>
      <c r="I417" s="23"/>
    </row>
    <row r="418" spans="4:9" x14ac:dyDescent="0.55000000000000004">
      <c r="D418" s="23"/>
      <c r="E418" s="23"/>
      <c r="F418" s="23"/>
      <c r="G418" s="23"/>
      <c r="H418" s="23"/>
      <c r="I418" s="23"/>
    </row>
    <row r="419" spans="4:9" x14ac:dyDescent="0.55000000000000004">
      <c r="D419" s="23"/>
      <c r="E419" s="23"/>
      <c r="F419" s="23"/>
      <c r="G419" s="23"/>
      <c r="H419" s="23"/>
      <c r="I419" s="23"/>
    </row>
    <row r="420" spans="4:9" x14ac:dyDescent="0.55000000000000004">
      <c r="D420" s="23"/>
      <c r="E420" s="23"/>
      <c r="F420" s="23"/>
      <c r="G420" s="23"/>
      <c r="H420" s="23"/>
      <c r="I420" s="23"/>
    </row>
    <row r="421" spans="4:9" x14ac:dyDescent="0.55000000000000004">
      <c r="D421" s="23"/>
      <c r="E421" s="23"/>
      <c r="F421" s="23"/>
      <c r="G421" s="23"/>
      <c r="H421" s="23"/>
      <c r="I421" s="23"/>
    </row>
    <row r="422" spans="4:9" x14ac:dyDescent="0.55000000000000004">
      <c r="D422" s="23"/>
      <c r="E422" s="23"/>
      <c r="F422" s="23"/>
      <c r="G422" s="23"/>
      <c r="H422" s="23"/>
      <c r="I422" s="23"/>
    </row>
    <row r="423" spans="4:9" x14ac:dyDescent="0.55000000000000004">
      <c r="D423" s="23"/>
      <c r="E423" s="23"/>
      <c r="F423" s="23"/>
      <c r="G423" s="23"/>
      <c r="H423" s="23"/>
      <c r="I423" s="23"/>
    </row>
    <row r="424" spans="4:9" x14ac:dyDescent="0.55000000000000004">
      <c r="D424" s="23"/>
      <c r="E424" s="23"/>
      <c r="F424" s="23"/>
      <c r="G424" s="23"/>
      <c r="H424" s="23"/>
      <c r="I424" s="23"/>
    </row>
    <row r="425" spans="4:9" x14ac:dyDescent="0.55000000000000004">
      <c r="D425" s="23"/>
      <c r="E425" s="23"/>
      <c r="F425" s="23"/>
      <c r="G425" s="23"/>
      <c r="H425" s="23"/>
      <c r="I425" s="23"/>
    </row>
    <row r="426" spans="4:9" x14ac:dyDescent="0.55000000000000004">
      <c r="D426" s="23"/>
      <c r="E426" s="23"/>
      <c r="F426" s="23"/>
      <c r="G426" s="23"/>
      <c r="H426" s="23"/>
      <c r="I426" s="23"/>
    </row>
    <row r="427" spans="4:9" x14ac:dyDescent="0.55000000000000004">
      <c r="D427" s="23"/>
      <c r="E427" s="23"/>
      <c r="F427" s="23"/>
      <c r="G427" s="23"/>
      <c r="H427" s="23"/>
      <c r="I427" s="23"/>
    </row>
    <row r="428" spans="4:9" x14ac:dyDescent="0.55000000000000004">
      <c r="D428" s="23"/>
      <c r="E428" s="23"/>
      <c r="F428" s="23"/>
      <c r="G428" s="23"/>
      <c r="H428" s="23"/>
      <c r="I428" s="23"/>
    </row>
    <row r="429" spans="4:9" x14ac:dyDescent="0.55000000000000004">
      <c r="D429" s="23"/>
      <c r="E429" s="23"/>
      <c r="F429" s="23"/>
      <c r="G429" s="23"/>
      <c r="H429" s="23"/>
      <c r="I429" s="23"/>
    </row>
    <row r="430" spans="4:9" x14ac:dyDescent="0.55000000000000004">
      <c r="D430" s="23"/>
      <c r="E430" s="23"/>
      <c r="F430" s="23"/>
      <c r="G430" s="23"/>
      <c r="H430" s="23"/>
      <c r="I430" s="23"/>
    </row>
    <row r="431" spans="4:9" x14ac:dyDescent="0.55000000000000004">
      <c r="D431" s="23"/>
      <c r="E431" s="23"/>
      <c r="F431" s="23"/>
      <c r="G431" s="23"/>
      <c r="H431" s="23"/>
      <c r="I431" s="23"/>
    </row>
    <row r="432" spans="4:9" x14ac:dyDescent="0.55000000000000004">
      <c r="D432" s="23"/>
      <c r="E432" s="23"/>
      <c r="F432" s="23"/>
      <c r="G432" s="23"/>
      <c r="H432" s="23"/>
      <c r="I432" s="23"/>
    </row>
    <row r="433" spans="4:9" x14ac:dyDescent="0.55000000000000004">
      <c r="D433" s="23"/>
      <c r="E433" s="23"/>
      <c r="F433" s="23"/>
      <c r="G433" s="23"/>
      <c r="H433" s="23"/>
      <c r="I433" s="23"/>
    </row>
    <row r="434" spans="4:9" x14ac:dyDescent="0.55000000000000004">
      <c r="D434" s="23"/>
      <c r="E434" s="23"/>
      <c r="F434" s="23"/>
      <c r="G434" s="23"/>
      <c r="H434" s="23"/>
      <c r="I434" s="23"/>
    </row>
    <row r="435" spans="4:9" x14ac:dyDescent="0.55000000000000004">
      <c r="D435" s="23"/>
      <c r="E435" s="23"/>
      <c r="F435" s="23"/>
      <c r="G435" s="23"/>
      <c r="H435" s="23"/>
      <c r="I435" s="23"/>
    </row>
    <row r="436" spans="4:9" x14ac:dyDescent="0.55000000000000004">
      <c r="D436" s="23"/>
      <c r="E436" s="23"/>
      <c r="F436" s="23"/>
      <c r="G436" s="23"/>
      <c r="H436" s="23"/>
      <c r="I436" s="23"/>
    </row>
    <row r="437" spans="4:9" x14ac:dyDescent="0.55000000000000004">
      <c r="D437" s="23"/>
      <c r="E437" s="23"/>
      <c r="F437" s="23"/>
      <c r="G437" s="23"/>
      <c r="H437" s="23"/>
      <c r="I437" s="23"/>
    </row>
    <row r="438" spans="4:9" x14ac:dyDescent="0.55000000000000004">
      <c r="D438" s="23"/>
      <c r="E438" s="23"/>
      <c r="F438" s="23"/>
      <c r="G438" s="23"/>
      <c r="H438" s="23"/>
      <c r="I438" s="23"/>
    </row>
    <row r="439" spans="4:9" x14ac:dyDescent="0.55000000000000004">
      <c r="D439" s="23"/>
      <c r="E439" s="23"/>
      <c r="F439" s="23"/>
      <c r="G439" s="23"/>
      <c r="H439" s="23"/>
      <c r="I439" s="23"/>
    </row>
    <row r="440" spans="4:9" x14ac:dyDescent="0.55000000000000004">
      <c r="D440" s="23"/>
      <c r="E440" s="23"/>
      <c r="F440" s="23"/>
      <c r="G440" s="23"/>
      <c r="H440" s="23"/>
      <c r="I440" s="23"/>
    </row>
    <row r="441" spans="4:9" x14ac:dyDescent="0.55000000000000004">
      <c r="D441" s="23"/>
      <c r="E441" s="23"/>
      <c r="F441" s="23"/>
      <c r="G441" s="23"/>
      <c r="H441" s="23"/>
      <c r="I441" s="23"/>
    </row>
    <row r="442" spans="4:9" x14ac:dyDescent="0.55000000000000004">
      <c r="D442" s="23"/>
      <c r="E442" s="23"/>
      <c r="F442" s="23"/>
      <c r="G442" s="23"/>
      <c r="H442" s="23"/>
      <c r="I442" s="23"/>
    </row>
    <row r="443" spans="4:9" x14ac:dyDescent="0.55000000000000004">
      <c r="D443" s="23"/>
      <c r="E443" s="23"/>
      <c r="F443" s="23"/>
      <c r="G443" s="23"/>
      <c r="H443" s="23"/>
      <c r="I443" s="23"/>
    </row>
    <row r="444" spans="4:9" x14ac:dyDescent="0.55000000000000004">
      <c r="D444" s="23"/>
      <c r="E444" s="23"/>
      <c r="F444" s="23"/>
      <c r="G444" s="23"/>
      <c r="H444" s="23"/>
      <c r="I444" s="23"/>
    </row>
    <row r="445" spans="4:9" x14ac:dyDescent="0.55000000000000004">
      <c r="D445" s="23"/>
      <c r="E445" s="23"/>
      <c r="F445" s="23"/>
      <c r="G445" s="23"/>
      <c r="H445" s="23"/>
      <c r="I445" s="23"/>
    </row>
    <row r="446" spans="4:9" x14ac:dyDescent="0.55000000000000004">
      <c r="D446" s="23"/>
      <c r="E446" s="23"/>
      <c r="F446" s="23"/>
      <c r="G446" s="23"/>
      <c r="H446" s="23"/>
      <c r="I446" s="23"/>
    </row>
    <row r="447" spans="4:9" x14ac:dyDescent="0.55000000000000004">
      <c r="D447" s="23"/>
      <c r="E447" s="23"/>
      <c r="F447" s="23"/>
      <c r="G447" s="23"/>
      <c r="H447" s="23"/>
      <c r="I447" s="23"/>
    </row>
    <row r="448" spans="4:9" x14ac:dyDescent="0.55000000000000004">
      <c r="D448" s="23"/>
      <c r="E448" s="23"/>
      <c r="F448" s="23"/>
      <c r="G448" s="23"/>
      <c r="H448" s="23"/>
      <c r="I448" s="23"/>
    </row>
    <row r="449" spans="4:9" x14ac:dyDescent="0.55000000000000004">
      <c r="D449" s="23"/>
      <c r="E449" s="23"/>
      <c r="F449" s="23"/>
      <c r="G449" s="23"/>
      <c r="H449" s="23"/>
      <c r="I449" s="23"/>
    </row>
    <row r="450" spans="4:9" x14ac:dyDescent="0.55000000000000004">
      <c r="D450" s="23"/>
      <c r="E450" s="23"/>
      <c r="F450" s="23"/>
      <c r="G450" s="23"/>
      <c r="H450" s="23"/>
      <c r="I450" s="23"/>
    </row>
    <row r="451" spans="4:9" x14ac:dyDescent="0.55000000000000004">
      <c r="D451" s="23"/>
      <c r="E451" s="23"/>
      <c r="F451" s="23"/>
      <c r="G451" s="23"/>
      <c r="H451" s="23"/>
      <c r="I451" s="23"/>
    </row>
    <row r="452" spans="4:9" x14ac:dyDescent="0.55000000000000004">
      <c r="D452" s="23"/>
      <c r="E452" s="23"/>
      <c r="F452" s="23"/>
      <c r="G452" s="23"/>
      <c r="H452" s="23"/>
      <c r="I452" s="23"/>
    </row>
    <row r="453" spans="4:9" x14ac:dyDescent="0.55000000000000004">
      <c r="D453" s="23"/>
      <c r="E453" s="23"/>
      <c r="F453" s="23"/>
      <c r="G453" s="23"/>
      <c r="H453" s="23"/>
      <c r="I453" s="23"/>
    </row>
    <row r="454" spans="4:9" x14ac:dyDescent="0.55000000000000004">
      <c r="D454" s="23"/>
      <c r="E454" s="23"/>
      <c r="F454" s="23"/>
      <c r="G454" s="23"/>
      <c r="H454" s="23"/>
      <c r="I454" s="23"/>
    </row>
    <row r="455" spans="4:9" x14ac:dyDescent="0.55000000000000004">
      <c r="D455" s="23"/>
      <c r="E455" s="23"/>
      <c r="F455" s="23"/>
      <c r="G455" s="23"/>
      <c r="H455" s="23"/>
      <c r="I455" s="23"/>
    </row>
    <row r="456" spans="4:9" x14ac:dyDescent="0.55000000000000004">
      <c r="D456" s="23"/>
      <c r="E456" s="23"/>
      <c r="F456" s="23"/>
      <c r="G456" s="23"/>
      <c r="H456" s="23"/>
      <c r="I456" s="23"/>
    </row>
    <row r="457" spans="4:9" x14ac:dyDescent="0.55000000000000004">
      <c r="D457" s="23"/>
      <c r="E457" s="23"/>
      <c r="F457" s="23"/>
      <c r="G457" s="23"/>
      <c r="H457" s="23"/>
      <c r="I457" s="23"/>
    </row>
    <row r="458" spans="4:9" x14ac:dyDescent="0.55000000000000004">
      <c r="D458" s="23"/>
      <c r="E458" s="23"/>
      <c r="F458" s="23"/>
      <c r="G458" s="23"/>
      <c r="H458" s="23"/>
      <c r="I458" s="23"/>
    </row>
    <row r="459" spans="4:9" x14ac:dyDescent="0.55000000000000004">
      <c r="D459" s="23"/>
      <c r="E459" s="23"/>
      <c r="F459" s="23"/>
      <c r="G459" s="23"/>
      <c r="H459" s="23"/>
      <c r="I459" s="23"/>
    </row>
    <row r="460" spans="4:9" x14ac:dyDescent="0.55000000000000004">
      <c r="D460" s="23"/>
      <c r="E460" s="23"/>
      <c r="F460" s="23"/>
      <c r="G460" s="23"/>
      <c r="H460" s="23"/>
      <c r="I460" s="23"/>
    </row>
    <row r="461" spans="4:9" x14ac:dyDescent="0.55000000000000004">
      <c r="D461" s="23"/>
      <c r="E461" s="23"/>
      <c r="F461" s="23"/>
      <c r="G461" s="23"/>
      <c r="H461" s="23"/>
      <c r="I461" s="23"/>
    </row>
    <row r="462" spans="4:9" x14ac:dyDescent="0.55000000000000004">
      <c r="D462" s="23"/>
      <c r="E462" s="23"/>
      <c r="F462" s="23"/>
      <c r="G462" s="23"/>
      <c r="H462" s="23"/>
      <c r="I462" s="23"/>
    </row>
    <row r="463" spans="4:9" x14ac:dyDescent="0.55000000000000004">
      <c r="D463" s="23"/>
      <c r="E463" s="23"/>
      <c r="F463" s="23"/>
      <c r="G463" s="23"/>
      <c r="H463" s="23"/>
      <c r="I463" s="23"/>
    </row>
    <row r="464" spans="4:9" x14ac:dyDescent="0.55000000000000004">
      <c r="D464" s="23"/>
      <c r="E464" s="23"/>
      <c r="F464" s="23"/>
      <c r="G464" s="23"/>
      <c r="H464" s="23"/>
      <c r="I464" s="23"/>
    </row>
    <row r="465" spans="4:9" x14ac:dyDescent="0.55000000000000004">
      <c r="D465" s="23"/>
      <c r="E465" s="23"/>
      <c r="F465" s="23"/>
      <c r="G465" s="23"/>
      <c r="H465" s="23"/>
      <c r="I465" s="23"/>
    </row>
    <row r="466" spans="4:9" x14ac:dyDescent="0.55000000000000004">
      <c r="D466" s="23"/>
      <c r="E466" s="23"/>
      <c r="F466" s="23"/>
      <c r="G466" s="23"/>
      <c r="H466" s="23"/>
      <c r="I466" s="23"/>
    </row>
    <row r="467" spans="4:9" x14ac:dyDescent="0.55000000000000004">
      <c r="D467" s="23"/>
      <c r="E467" s="23"/>
      <c r="F467" s="23"/>
      <c r="G467" s="23"/>
      <c r="H467" s="23"/>
      <c r="I467" s="23"/>
    </row>
    <row r="468" spans="4:9" x14ac:dyDescent="0.55000000000000004">
      <c r="D468" s="23"/>
      <c r="E468" s="23"/>
      <c r="F468" s="23"/>
      <c r="G468" s="23"/>
      <c r="H468" s="23"/>
      <c r="I468" s="23"/>
    </row>
    <row r="469" spans="4:9" x14ac:dyDescent="0.55000000000000004">
      <c r="D469" s="23"/>
      <c r="E469" s="23"/>
      <c r="F469" s="23"/>
      <c r="G469" s="23"/>
      <c r="H469" s="23"/>
      <c r="I469" s="23"/>
    </row>
    <row r="470" spans="4:9" x14ac:dyDescent="0.55000000000000004">
      <c r="D470" s="23"/>
      <c r="E470" s="23"/>
      <c r="F470" s="23"/>
      <c r="G470" s="23"/>
      <c r="H470" s="23"/>
      <c r="I470" s="23"/>
    </row>
    <row r="471" spans="4:9" x14ac:dyDescent="0.55000000000000004">
      <c r="D471" s="23"/>
      <c r="E471" s="23"/>
      <c r="F471" s="23"/>
      <c r="G471" s="23"/>
      <c r="H471" s="23"/>
      <c r="I471" s="23"/>
    </row>
    <row r="472" spans="4:9" x14ac:dyDescent="0.55000000000000004">
      <c r="D472" s="23"/>
      <c r="E472" s="23"/>
      <c r="F472" s="23"/>
      <c r="G472" s="23"/>
      <c r="H472" s="23"/>
      <c r="I472" s="23"/>
    </row>
    <row r="473" spans="4:9" x14ac:dyDescent="0.55000000000000004">
      <c r="D473" s="23"/>
      <c r="E473" s="23"/>
      <c r="F473" s="23"/>
      <c r="G473" s="23"/>
      <c r="H473" s="23"/>
      <c r="I473" s="23"/>
    </row>
    <row r="474" spans="4:9" x14ac:dyDescent="0.55000000000000004">
      <c r="D474" s="23"/>
      <c r="E474" s="23"/>
      <c r="F474" s="23"/>
      <c r="G474" s="23"/>
      <c r="H474" s="23"/>
      <c r="I474" s="23"/>
    </row>
    <row r="475" spans="4:9" x14ac:dyDescent="0.55000000000000004">
      <c r="D475" s="23"/>
      <c r="E475" s="23"/>
      <c r="F475" s="23"/>
      <c r="G475" s="23"/>
      <c r="H475" s="23"/>
      <c r="I475" s="23"/>
    </row>
    <row r="476" spans="4:9" x14ac:dyDescent="0.55000000000000004">
      <c r="D476" s="23"/>
      <c r="E476" s="23"/>
      <c r="F476" s="23"/>
      <c r="G476" s="23"/>
      <c r="H476" s="23"/>
      <c r="I476" s="23"/>
    </row>
    <row r="477" spans="4:9" x14ac:dyDescent="0.55000000000000004">
      <c r="D477" s="23"/>
      <c r="E477" s="23"/>
      <c r="F477" s="23"/>
      <c r="G477" s="23"/>
      <c r="H477" s="23"/>
      <c r="I477" s="23"/>
    </row>
    <row r="478" spans="4:9" x14ac:dyDescent="0.55000000000000004">
      <c r="D478" s="23"/>
      <c r="E478" s="23"/>
      <c r="F478" s="23"/>
      <c r="G478" s="23"/>
      <c r="H478" s="23"/>
      <c r="I478" s="23"/>
    </row>
    <row r="479" spans="4:9" x14ac:dyDescent="0.55000000000000004">
      <c r="D479" s="23"/>
      <c r="E479" s="23"/>
      <c r="F479" s="23"/>
      <c r="G479" s="23"/>
      <c r="H479" s="23"/>
      <c r="I479" s="23"/>
    </row>
    <row r="480" spans="4:9" x14ac:dyDescent="0.55000000000000004">
      <c r="D480" s="23"/>
      <c r="E480" s="23"/>
      <c r="F480" s="23"/>
      <c r="G480" s="23"/>
      <c r="H480" s="23"/>
      <c r="I480" s="23"/>
    </row>
    <row r="481" spans="4:9" x14ac:dyDescent="0.55000000000000004">
      <c r="D481" s="23"/>
      <c r="E481" s="23"/>
      <c r="F481" s="23"/>
      <c r="G481" s="23"/>
      <c r="H481" s="23"/>
      <c r="I481" s="23"/>
    </row>
    <row r="482" spans="4:9" x14ac:dyDescent="0.55000000000000004">
      <c r="D482" s="23"/>
      <c r="E482" s="23"/>
      <c r="F482" s="23"/>
      <c r="G482" s="23"/>
      <c r="H482" s="23"/>
      <c r="I482" s="23"/>
    </row>
    <row r="483" spans="4:9" x14ac:dyDescent="0.55000000000000004">
      <c r="D483" s="23"/>
      <c r="E483" s="23"/>
      <c r="F483" s="23"/>
      <c r="G483" s="23"/>
      <c r="H483" s="23"/>
      <c r="I483" s="23"/>
    </row>
    <row r="484" spans="4:9" x14ac:dyDescent="0.55000000000000004">
      <c r="D484" s="23"/>
      <c r="E484" s="23"/>
      <c r="F484" s="23"/>
      <c r="G484" s="23"/>
      <c r="H484" s="23"/>
      <c r="I484" s="23"/>
    </row>
    <row r="485" spans="4:9" x14ac:dyDescent="0.55000000000000004">
      <c r="D485" s="23"/>
      <c r="E485" s="23"/>
      <c r="F485" s="23"/>
      <c r="G485" s="23"/>
      <c r="H485" s="23"/>
      <c r="I485" s="23"/>
    </row>
    <row r="486" spans="4:9" x14ac:dyDescent="0.55000000000000004">
      <c r="D486" s="23"/>
      <c r="E486" s="23"/>
      <c r="F486" s="23"/>
      <c r="G486" s="23"/>
      <c r="H486" s="23"/>
      <c r="I486" s="23"/>
    </row>
    <row r="487" spans="4:9" x14ac:dyDescent="0.55000000000000004">
      <c r="D487" s="23"/>
      <c r="E487" s="23"/>
      <c r="F487" s="23"/>
      <c r="G487" s="23"/>
      <c r="H487" s="23"/>
      <c r="I487" s="23"/>
    </row>
    <row r="488" spans="4:9" x14ac:dyDescent="0.55000000000000004">
      <c r="D488" s="23"/>
      <c r="E488" s="23"/>
      <c r="F488" s="23"/>
      <c r="G488" s="23"/>
      <c r="H488" s="23"/>
      <c r="I488" s="23"/>
    </row>
    <row r="489" spans="4:9" x14ac:dyDescent="0.55000000000000004">
      <c r="D489" s="23"/>
      <c r="E489" s="23"/>
      <c r="F489" s="23"/>
      <c r="G489" s="23"/>
      <c r="H489" s="23"/>
      <c r="I489" s="23"/>
    </row>
    <row r="490" spans="4:9" x14ac:dyDescent="0.55000000000000004">
      <c r="D490" s="23"/>
      <c r="E490" s="23"/>
      <c r="F490" s="23"/>
      <c r="G490" s="23"/>
      <c r="H490" s="23"/>
      <c r="I490" s="23"/>
    </row>
    <row r="491" spans="4:9" x14ac:dyDescent="0.55000000000000004">
      <c r="D491" s="23"/>
      <c r="E491" s="23"/>
      <c r="F491" s="23"/>
      <c r="G491" s="23"/>
      <c r="H491" s="23"/>
      <c r="I491" s="23"/>
    </row>
    <row r="492" spans="4:9" x14ac:dyDescent="0.55000000000000004">
      <c r="D492" s="23"/>
      <c r="E492" s="23"/>
      <c r="F492" s="23"/>
      <c r="G492" s="23"/>
      <c r="H492" s="23"/>
      <c r="I492" s="23"/>
    </row>
    <row r="493" spans="4:9" x14ac:dyDescent="0.55000000000000004">
      <c r="D493" s="23"/>
      <c r="E493" s="23"/>
      <c r="F493" s="23"/>
      <c r="G493" s="23"/>
      <c r="H493" s="23"/>
      <c r="I493" s="23"/>
    </row>
    <row r="494" spans="4:9" x14ac:dyDescent="0.55000000000000004">
      <c r="D494" s="23"/>
      <c r="E494" s="23"/>
      <c r="F494" s="23"/>
      <c r="G494" s="23"/>
      <c r="H494" s="23"/>
      <c r="I494" s="23"/>
    </row>
    <row r="495" spans="4:9" x14ac:dyDescent="0.55000000000000004">
      <c r="D495" s="23"/>
      <c r="E495" s="23"/>
      <c r="F495" s="23"/>
      <c r="G495" s="23"/>
      <c r="H495" s="23"/>
      <c r="I495" s="23"/>
    </row>
    <row r="496" spans="4:9" x14ac:dyDescent="0.55000000000000004">
      <c r="D496" s="23"/>
      <c r="E496" s="23"/>
      <c r="F496" s="23"/>
      <c r="G496" s="23"/>
      <c r="H496" s="23"/>
      <c r="I496" s="23"/>
    </row>
    <row r="497" spans="4:9" x14ac:dyDescent="0.55000000000000004">
      <c r="D497" s="23"/>
      <c r="E497" s="23"/>
      <c r="F497" s="23"/>
      <c r="G497" s="23"/>
      <c r="H497" s="23"/>
      <c r="I497" s="23"/>
    </row>
    <row r="498" spans="4:9" x14ac:dyDescent="0.55000000000000004">
      <c r="D498" s="23"/>
      <c r="E498" s="23"/>
      <c r="F498" s="23"/>
      <c r="G498" s="23"/>
      <c r="H498" s="23"/>
      <c r="I498" s="23"/>
    </row>
    <row r="499" spans="4:9" x14ac:dyDescent="0.55000000000000004">
      <c r="D499" s="23"/>
      <c r="E499" s="23"/>
      <c r="F499" s="23"/>
      <c r="G499" s="23"/>
      <c r="H499" s="23"/>
      <c r="I499" s="23"/>
    </row>
    <row r="500" spans="4:9" x14ac:dyDescent="0.55000000000000004">
      <c r="D500" s="23"/>
      <c r="E500" s="23"/>
      <c r="F500" s="23"/>
      <c r="G500" s="23"/>
      <c r="H500" s="23"/>
      <c r="I500" s="23"/>
    </row>
    <row r="501" spans="4:9" x14ac:dyDescent="0.55000000000000004">
      <c r="D501" s="23"/>
      <c r="E501" s="23"/>
      <c r="F501" s="23"/>
      <c r="G501" s="23"/>
      <c r="H501" s="23"/>
      <c r="I501" s="23"/>
    </row>
    <row r="502" spans="4:9" x14ac:dyDescent="0.55000000000000004">
      <c r="D502" s="23"/>
      <c r="E502" s="23"/>
      <c r="F502" s="23"/>
      <c r="G502" s="23"/>
      <c r="H502" s="23"/>
      <c r="I502" s="23"/>
    </row>
    <row r="503" spans="4:9" x14ac:dyDescent="0.55000000000000004">
      <c r="D503" s="23"/>
      <c r="E503" s="23"/>
      <c r="F503" s="23"/>
      <c r="G503" s="23"/>
      <c r="H503" s="23"/>
      <c r="I503" s="23"/>
    </row>
    <row r="504" spans="4:9" x14ac:dyDescent="0.55000000000000004">
      <c r="D504" s="23"/>
      <c r="E504" s="23"/>
      <c r="F504" s="23"/>
      <c r="G504" s="23"/>
      <c r="H504" s="23"/>
      <c r="I504" s="23"/>
    </row>
    <row r="505" spans="4:9" x14ac:dyDescent="0.55000000000000004">
      <c r="D505" s="23"/>
      <c r="E505" s="23"/>
      <c r="F505" s="23"/>
      <c r="G505" s="23"/>
      <c r="H505" s="23"/>
      <c r="I505" s="23"/>
    </row>
    <row r="506" spans="4:9" x14ac:dyDescent="0.55000000000000004">
      <c r="D506" s="23"/>
      <c r="E506" s="23"/>
      <c r="F506" s="23"/>
      <c r="G506" s="23"/>
      <c r="H506" s="23"/>
      <c r="I506" s="23"/>
    </row>
    <row r="507" spans="4:9" x14ac:dyDescent="0.55000000000000004">
      <c r="D507" s="23"/>
      <c r="E507" s="23"/>
      <c r="F507" s="23"/>
      <c r="G507" s="23"/>
      <c r="H507" s="23"/>
      <c r="I507" s="23"/>
    </row>
    <row r="508" spans="4:9" x14ac:dyDescent="0.55000000000000004">
      <c r="D508" s="23"/>
      <c r="E508" s="23"/>
      <c r="F508" s="23"/>
      <c r="G508" s="23"/>
      <c r="H508" s="23"/>
      <c r="I508" s="23"/>
    </row>
    <row r="509" spans="4:9" x14ac:dyDescent="0.55000000000000004">
      <c r="D509" s="23"/>
      <c r="E509" s="23"/>
      <c r="F509" s="23"/>
      <c r="G509" s="23"/>
      <c r="H509" s="23"/>
      <c r="I509" s="23"/>
    </row>
    <row r="510" spans="4:9" x14ac:dyDescent="0.55000000000000004">
      <c r="D510" s="23"/>
      <c r="E510" s="23"/>
      <c r="F510" s="23"/>
      <c r="G510" s="23"/>
      <c r="H510" s="23"/>
      <c r="I510" s="23"/>
    </row>
    <row r="511" spans="4:9" x14ac:dyDescent="0.55000000000000004">
      <c r="D511" s="23"/>
      <c r="E511" s="23"/>
      <c r="F511" s="23"/>
      <c r="G511" s="23"/>
      <c r="H511" s="23"/>
      <c r="I511" s="23"/>
    </row>
    <row r="512" spans="4:9" x14ac:dyDescent="0.55000000000000004">
      <c r="D512" s="23"/>
      <c r="E512" s="23"/>
      <c r="F512" s="23"/>
      <c r="G512" s="23"/>
      <c r="H512" s="23"/>
      <c r="I512" s="23"/>
    </row>
    <row r="513" spans="4:9" x14ac:dyDescent="0.55000000000000004">
      <c r="D513" s="23"/>
      <c r="E513" s="23"/>
      <c r="F513" s="23"/>
      <c r="G513" s="23"/>
      <c r="H513" s="23"/>
      <c r="I513" s="23"/>
    </row>
    <row r="514" spans="4:9" x14ac:dyDescent="0.55000000000000004">
      <c r="D514" s="23"/>
      <c r="E514" s="23"/>
      <c r="F514" s="23"/>
      <c r="G514" s="23"/>
      <c r="H514" s="23"/>
      <c r="I514" s="23"/>
    </row>
    <row r="515" spans="4:9" x14ac:dyDescent="0.55000000000000004">
      <c r="D515" s="23"/>
      <c r="E515" s="23"/>
      <c r="F515" s="23"/>
      <c r="G515" s="23"/>
      <c r="H515" s="23"/>
      <c r="I515" s="23"/>
    </row>
    <row r="516" spans="4:9" x14ac:dyDescent="0.55000000000000004">
      <c r="D516" s="23"/>
      <c r="E516" s="23"/>
      <c r="F516" s="23"/>
      <c r="G516" s="23"/>
      <c r="H516" s="23"/>
      <c r="I516" s="23"/>
    </row>
    <row r="517" spans="4:9" x14ac:dyDescent="0.55000000000000004">
      <c r="D517" s="23"/>
      <c r="E517" s="23"/>
      <c r="F517" s="23"/>
      <c r="G517" s="23"/>
      <c r="H517" s="23"/>
      <c r="I517" s="23"/>
    </row>
    <row r="518" spans="4:9" x14ac:dyDescent="0.55000000000000004">
      <c r="D518" s="23"/>
      <c r="E518" s="23"/>
      <c r="F518" s="23"/>
      <c r="G518" s="23"/>
      <c r="H518" s="23"/>
      <c r="I518" s="23"/>
    </row>
    <row r="519" spans="4:9" x14ac:dyDescent="0.55000000000000004">
      <c r="D519" s="23"/>
      <c r="E519" s="23"/>
      <c r="F519" s="23"/>
      <c r="G519" s="23"/>
      <c r="H519" s="23"/>
      <c r="I519" s="23"/>
    </row>
    <row r="520" spans="4:9" x14ac:dyDescent="0.55000000000000004">
      <c r="D520" s="23"/>
      <c r="E520" s="23"/>
      <c r="F520" s="23"/>
      <c r="G520" s="23"/>
      <c r="H520" s="23"/>
      <c r="I520" s="23"/>
    </row>
    <row r="521" spans="4:9" x14ac:dyDescent="0.55000000000000004">
      <c r="D521" s="23"/>
      <c r="E521" s="23"/>
      <c r="F521" s="23"/>
      <c r="G521" s="23"/>
      <c r="H521" s="23"/>
      <c r="I521" s="23"/>
    </row>
    <row r="522" spans="4:9" x14ac:dyDescent="0.55000000000000004">
      <c r="D522" s="23"/>
      <c r="E522" s="23"/>
      <c r="F522" s="23"/>
      <c r="G522" s="23"/>
      <c r="H522" s="23"/>
      <c r="I522" s="23"/>
    </row>
    <row r="523" spans="4:9" x14ac:dyDescent="0.55000000000000004">
      <c r="D523" s="23"/>
      <c r="E523" s="23"/>
      <c r="F523" s="23"/>
      <c r="G523" s="23"/>
      <c r="H523" s="23"/>
      <c r="I523" s="23"/>
    </row>
    <row r="524" spans="4:9" x14ac:dyDescent="0.55000000000000004">
      <c r="D524" s="23"/>
      <c r="E524" s="23"/>
      <c r="F524" s="23"/>
      <c r="G524" s="23"/>
      <c r="H524" s="23"/>
      <c r="I524" s="23"/>
    </row>
    <row r="525" spans="4:9" x14ac:dyDescent="0.55000000000000004">
      <c r="D525" s="23"/>
      <c r="E525" s="23"/>
      <c r="F525" s="23"/>
      <c r="G525" s="23"/>
      <c r="H525" s="23"/>
      <c r="I525" s="23"/>
    </row>
    <row r="526" spans="4:9" x14ac:dyDescent="0.55000000000000004">
      <c r="D526" s="23"/>
      <c r="E526" s="23"/>
      <c r="F526" s="23"/>
      <c r="G526" s="23"/>
      <c r="H526" s="23"/>
      <c r="I526" s="23"/>
    </row>
    <row r="527" spans="4:9" x14ac:dyDescent="0.55000000000000004">
      <c r="D527" s="23"/>
      <c r="E527" s="23"/>
      <c r="F527" s="23"/>
      <c r="G527" s="23"/>
      <c r="H527" s="23"/>
      <c r="I527" s="23"/>
    </row>
    <row r="528" spans="4:9" x14ac:dyDescent="0.55000000000000004">
      <c r="D528" s="23"/>
      <c r="E528" s="23"/>
      <c r="F528" s="23"/>
      <c r="G528" s="23"/>
      <c r="H528" s="23"/>
      <c r="I528" s="23"/>
    </row>
    <row r="529" spans="4:9" x14ac:dyDescent="0.55000000000000004">
      <c r="D529" s="23"/>
      <c r="E529" s="23"/>
      <c r="F529" s="23"/>
      <c r="G529" s="23"/>
      <c r="H529" s="23"/>
      <c r="I529" s="23"/>
    </row>
    <row r="530" spans="4:9" x14ac:dyDescent="0.55000000000000004">
      <c r="D530" s="23"/>
      <c r="E530" s="23"/>
      <c r="F530" s="23"/>
      <c r="G530" s="23"/>
      <c r="H530" s="23"/>
      <c r="I530" s="23"/>
    </row>
    <row r="531" spans="4:9" x14ac:dyDescent="0.55000000000000004">
      <c r="D531" s="23"/>
      <c r="E531" s="23"/>
      <c r="F531" s="23"/>
      <c r="G531" s="23"/>
      <c r="H531" s="23"/>
      <c r="I531" s="23"/>
    </row>
    <row r="532" spans="4:9" x14ac:dyDescent="0.55000000000000004">
      <c r="D532" s="23"/>
      <c r="E532" s="23"/>
      <c r="F532" s="23"/>
      <c r="G532" s="23"/>
      <c r="H532" s="23"/>
      <c r="I532" s="23"/>
    </row>
    <row r="533" spans="4:9" x14ac:dyDescent="0.55000000000000004">
      <c r="D533" s="23"/>
      <c r="E533" s="23"/>
      <c r="F533" s="23"/>
      <c r="G533" s="23"/>
      <c r="H533" s="23"/>
      <c r="I533" s="23"/>
    </row>
    <row r="534" spans="4:9" x14ac:dyDescent="0.55000000000000004">
      <c r="D534" s="23"/>
      <c r="E534" s="23"/>
      <c r="F534" s="23"/>
      <c r="G534" s="23"/>
      <c r="H534" s="23"/>
      <c r="I534" s="23"/>
    </row>
    <row r="535" spans="4:9" x14ac:dyDescent="0.55000000000000004">
      <c r="D535" s="23"/>
      <c r="E535" s="23"/>
      <c r="F535" s="23"/>
      <c r="G535" s="23"/>
      <c r="H535" s="23"/>
      <c r="I535" s="23"/>
    </row>
    <row r="536" spans="4:9" x14ac:dyDescent="0.55000000000000004">
      <c r="D536" s="23"/>
      <c r="E536" s="23"/>
      <c r="F536" s="23"/>
      <c r="G536" s="23"/>
      <c r="H536" s="23"/>
      <c r="I536" s="23"/>
    </row>
    <row r="537" spans="4:9" x14ac:dyDescent="0.55000000000000004">
      <c r="D537" s="23"/>
      <c r="E537" s="23"/>
      <c r="F537" s="23"/>
      <c r="G537" s="23"/>
      <c r="H537" s="23"/>
      <c r="I537" s="23"/>
    </row>
    <row r="538" spans="4:9" x14ac:dyDescent="0.55000000000000004">
      <c r="D538" s="23"/>
      <c r="E538" s="23"/>
      <c r="F538" s="23"/>
      <c r="G538" s="23"/>
      <c r="H538" s="23"/>
      <c r="I538" s="23"/>
    </row>
    <row r="539" spans="4:9" x14ac:dyDescent="0.55000000000000004">
      <c r="D539" s="23"/>
      <c r="E539" s="23"/>
      <c r="F539" s="23"/>
      <c r="G539" s="23"/>
      <c r="H539" s="23"/>
      <c r="I539" s="23"/>
    </row>
    <row r="540" spans="4:9" x14ac:dyDescent="0.55000000000000004">
      <c r="D540" s="23"/>
      <c r="E540" s="23"/>
      <c r="F540" s="23"/>
      <c r="G540" s="23"/>
      <c r="H540" s="23"/>
      <c r="I540" s="23"/>
    </row>
    <row r="541" spans="4:9" x14ac:dyDescent="0.55000000000000004">
      <c r="D541" s="23"/>
      <c r="E541" s="23"/>
      <c r="F541" s="23"/>
      <c r="G541" s="23"/>
      <c r="H541" s="23"/>
      <c r="I541" s="23"/>
    </row>
    <row r="542" spans="4:9" x14ac:dyDescent="0.55000000000000004">
      <c r="D542" s="23"/>
      <c r="E542" s="23"/>
      <c r="F542" s="23"/>
      <c r="G542" s="23"/>
      <c r="H542" s="23"/>
      <c r="I542" s="23"/>
    </row>
    <row r="543" spans="4:9" x14ac:dyDescent="0.55000000000000004">
      <c r="D543" s="23"/>
      <c r="E543" s="23"/>
      <c r="F543" s="23"/>
      <c r="G543" s="23"/>
      <c r="H543" s="23"/>
      <c r="I543" s="23"/>
    </row>
    <row r="544" spans="4:9" x14ac:dyDescent="0.55000000000000004">
      <c r="D544" s="23"/>
      <c r="E544" s="23"/>
      <c r="F544" s="23"/>
      <c r="G544" s="23"/>
      <c r="H544" s="23"/>
      <c r="I544" s="23"/>
    </row>
    <row r="545" spans="4:9" x14ac:dyDescent="0.55000000000000004">
      <c r="D545" s="23"/>
      <c r="E545" s="23"/>
      <c r="F545" s="23"/>
      <c r="G545" s="23"/>
      <c r="H545" s="23"/>
      <c r="I545" s="23"/>
    </row>
    <row r="546" spans="4:9" x14ac:dyDescent="0.55000000000000004">
      <c r="D546" s="23"/>
      <c r="E546" s="23"/>
      <c r="F546" s="23"/>
      <c r="G546" s="23"/>
      <c r="H546" s="23"/>
      <c r="I546" s="23"/>
    </row>
    <row r="547" spans="4:9" x14ac:dyDescent="0.55000000000000004">
      <c r="D547" s="23"/>
      <c r="E547" s="23"/>
      <c r="F547" s="23"/>
      <c r="G547" s="23"/>
      <c r="H547" s="23"/>
      <c r="I547" s="23"/>
    </row>
    <row r="548" spans="4:9" x14ac:dyDescent="0.55000000000000004">
      <c r="D548" s="23"/>
      <c r="E548" s="23"/>
      <c r="F548" s="23"/>
      <c r="G548" s="23"/>
      <c r="H548" s="23"/>
      <c r="I548" s="23"/>
    </row>
    <row r="549" spans="4:9" x14ac:dyDescent="0.55000000000000004">
      <c r="D549" s="23"/>
      <c r="E549" s="23"/>
      <c r="F549" s="23"/>
      <c r="G549" s="23"/>
      <c r="H549" s="23"/>
      <c r="I549" s="23"/>
    </row>
    <row r="550" spans="4:9" x14ac:dyDescent="0.55000000000000004">
      <c r="D550" s="23"/>
      <c r="E550" s="23"/>
      <c r="F550" s="23"/>
      <c r="G550" s="23"/>
      <c r="H550" s="23"/>
      <c r="I550" s="23"/>
    </row>
    <row r="551" spans="4:9" x14ac:dyDescent="0.55000000000000004">
      <c r="D551" s="23"/>
      <c r="E551" s="23"/>
      <c r="F551" s="23"/>
      <c r="G551" s="23"/>
      <c r="H551" s="23"/>
      <c r="I551" s="23"/>
    </row>
    <row r="552" spans="4:9" x14ac:dyDescent="0.55000000000000004">
      <c r="D552" s="23"/>
      <c r="E552" s="23"/>
      <c r="F552" s="23"/>
      <c r="G552" s="23"/>
      <c r="H552" s="23"/>
      <c r="I552" s="23"/>
    </row>
    <row r="553" spans="4:9" x14ac:dyDescent="0.55000000000000004">
      <c r="D553" s="23"/>
      <c r="E553" s="23"/>
      <c r="F553" s="23"/>
      <c r="G553" s="23"/>
      <c r="H553" s="23"/>
      <c r="I553" s="23"/>
    </row>
    <row r="554" spans="4:9" x14ac:dyDescent="0.55000000000000004">
      <c r="D554" s="23"/>
      <c r="E554" s="23"/>
      <c r="F554" s="23"/>
      <c r="G554" s="23"/>
      <c r="H554" s="23"/>
      <c r="I554" s="23"/>
    </row>
    <row r="555" spans="4:9" x14ac:dyDescent="0.55000000000000004">
      <c r="D555" s="23"/>
      <c r="E555" s="23"/>
      <c r="F555" s="23"/>
      <c r="G555" s="23"/>
      <c r="H555" s="23"/>
      <c r="I555" s="23"/>
    </row>
    <row r="556" spans="4:9" x14ac:dyDescent="0.55000000000000004">
      <c r="D556" s="23"/>
      <c r="E556" s="23"/>
      <c r="F556" s="23"/>
      <c r="G556" s="23"/>
      <c r="H556" s="23"/>
      <c r="I556" s="23"/>
    </row>
    <row r="557" spans="4:9" x14ac:dyDescent="0.55000000000000004">
      <c r="D557" s="23"/>
      <c r="E557" s="23"/>
      <c r="F557" s="23"/>
      <c r="G557" s="23"/>
      <c r="H557" s="23"/>
      <c r="I557" s="23"/>
    </row>
    <row r="558" spans="4:9" x14ac:dyDescent="0.55000000000000004">
      <c r="D558" s="23"/>
      <c r="E558" s="23"/>
      <c r="F558" s="23"/>
      <c r="G558" s="23"/>
      <c r="H558" s="23"/>
      <c r="I558" s="23"/>
    </row>
    <row r="559" spans="4:9" x14ac:dyDescent="0.55000000000000004">
      <c r="D559" s="23"/>
      <c r="E559" s="23"/>
      <c r="F559" s="23"/>
      <c r="G559" s="23"/>
      <c r="H559" s="23"/>
      <c r="I559" s="23"/>
    </row>
    <row r="560" spans="4:9" x14ac:dyDescent="0.55000000000000004">
      <c r="D560" s="23"/>
      <c r="E560" s="23"/>
      <c r="F560" s="23"/>
      <c r="G560" s="23"/>
      <c r="H560" s="23"/>
      <c r="I560" s="23"/>
    </row>
    <row r="561" spans="4:9" x14ac:dyDescent="0.55000000000000004">
      <c r="D561" s="23"/>
      <c r="E561" s="23"/>
      <c r="F561" s="23"/>
      <c r="G561" s="23"/>
      <c r="H561" s="23"/>
      <c r="I561" s="23"/>
    </row>
    <row r="562" spans="4:9" x14ac:dyDescent="0.55000000000000004">
      <c r="D562" s="23"/>
      <c r="E562" s="23"/>
      <c r="F562" s="23"/>
      <c r="G562" s="23"/>
      <c r="H562" s="23"/>
      <c r="I562" s="23"/>
    </row>
    <row r="563" spans="4:9" x14ac:dyDescent="0.55000000000000004">
      <c r="D563" s="23"/>
      <c r="E563" s="23"/>
      <c r="F563" s="23"/>
      <c r="G563" s="23"/>
      <c r="H563" s="23"/>
      <c r="I563" s="23"/>
    </row>
    <row r="564" spans="4:9" x14ac:dyDescent="0.55000000000000004">
      <c r="D564" s="23"/>
      <c r="E564" s="23"/>
      <c r="F564" s="23"/>
      <c r="G564" s="23"/>
      <c r="H564" s="23"/>
      <c r="I564" s="23"/>
    </row>
    <row r="565" spans="4:9" x14ac:dyDescent="0.55000000000000004">
      <c r="D565" s="23"/>
      <c r="E565" s="23"/>
      <c r="F565" s="23"/>
      <c r="G565" s="23"/>
      <c r="H565" s="23"/>
      <c r="I565" s="23"/>
    </row>
    <row r="566" spans="4:9" x14ac:dyDescent="0.55000000000000004">
      <c r="D566" s="23"/>
      <c r="E566" s="23"/>
      <c r="F566" s="23"/>
      <c r="G566" s="23"/>
      <c r="H566" s="23"/>
      <c r="I566" s="23"/>
    </row>
    <row r="567" spans="4:9" x14ac:dyDescent="0.55000000000000004">
      <c r="D567" s="23"/>
      <c r="E567" s="23"/>
      <c r="F567" s="23"/>
      <c r="G567" s="23"/>
      <c r="H567" s="23"/>
      <c r="I567" s="23"/>
    </row>
    <row r="568" spans="4:9" x14ac:dyDescent="0.55000000000000004">
      <c r="D568" s="23"/>
      <c r="E568" s="23"/>
      <c r="F568" s="23"/>
      <c r="G568" s="23"/>
      <c r="H568" s="23"/>
      <c r="I568" s="23"/>
    </row>
    <row r="569" spans="4:9" x14ac:dyDescent="0.55000000000000004">
      <c r="D569" s="23"/>
      <c r="E569" s="23"/>
      <c r="F569" s="23"/>
      <c r="G569" s="23"/>
      <c r="H569" s="23"/>
      <c r="I569" s="23"/>
    </row>
    <row r="570" spans="4:9" x14ac:dyDescent="0.55000000000000004">
      <c r="D570" s="23"/>
      <c r="E570" s="23"/>
      <c r="F570" s="23"/>
      <c r="G570" s="23"/>
      <c r="H570" s="23"/>
      <c r="I570" s="23"/>
    </row>
    <row r="571" spans="4:9" x14ac:dyDescent="0.55000000000000004">
      <c r="D571" s="23"/>
      <c r="E571" s="23"/>
      <c r="F571" s="23"/>
      <c r="G571" s="23"/>
      <c r="H571" s="23"/>
      <c r="I571" s="23"/>
    </row>
    <row r="572" spans="4:9" x14ac:dyDescent="0.55000000000000004">
      <c r="D572" s="23"/>
      <c r="E572" s="23"/>
      <c r="F572" s="23"/>
      <c r="G572" s="23"/>
      <c r="H572" s="23"/>
      <c r="I572" s="23"/>
    </row>
    <row r="573" spans="4:9" x14ac:dyDescent="0.55000000000000004">
      <c r="D573" s="23"/>
      <c r="E573" s="23"/>
      <c r="F573" s="23"/>
      <c r="G573" s="23"/>
      <c r="H573" s="23"/>
      <c r="I573" s="23"/>
    </row>
    <row r="574" spans="4:9" x14ac:dyDescent="0.55000000000000004">
      <c r="D574" s="23"/>
      <c r="E574" s="23"/>
      <c r="F574" s="23"/>
      <c r="G574" s="23"/>
      <c r="H574" s="23"/>
      <c r="I574" s="23"/>
    </row>
    <row r="575" spans="4:9" x14ac:dyDescent="0.55000000000000004">
      <c r="D575" s="23"/>
      <c r="E575" s="23"/>
      <c r="F575" s="23"/>
      <c r="G575" s="23"/>
      <c r="H575" s="23"/>
      <c r="I575" s="23"/>
    </row>
    <row r="576" spans="4:9" x14ac:dyDescent="0.55000000000000004">
      <c r="D576" s="23"/>
      <c r="E576" s="23"/>
      <c r="F576" s="23"/>
      <c r="G576" s="23"/>
      <c r="H576" s="23"/>
      <c r="I576" s="23"/>
    </row>
    <row r="577" spans="4:9" x14ac:dyDescent="0.55000000000000004">
      <c r="D577" s="23"/>
      <c r="E577" s="23"/>
      <c r="F577" s="23"/>
      <c r="G577" s="23"/>
      <c r="H577" s="23"/>
      <c r="I577" s="23"/>
    </row>
    <row r="578" spans="4:9" x14ac:dyDescent="0.55000000000000004">
      <c r="D578" s="23"/>
      <c r="E578" s="23"/>
      <c r="F578" s="23"/>
      <c r="G578" s="23"/>
      <c r="H578" s="23"/>
      <c r="I578" s="23"/>
    </row>
    <row r="579" spans="4:9" x14ac:dyDescent="0.55000000000000004">
      <c r="D579" s="23"/>
      <c r="E579" s="23"/>
      <c r="F579" s="23"/>
      <c r="G579" s="23"/>
      <c r="H579" s="23"/>
      <c r="I579" s="23"/>
    </row>
    <row r="580" spans="4:9" x14ac:dyDescent="0.55000000000000004">
      <c r="D580" s="23"/>
      <c r="E580" s="23"/>
      <c r="F580" s="23"/>
      <c r="G580" s="23"/>
      <c r="H580" s="23"/>
      <c r="I580" s="23"/>
    </row>
    <row r="581" spans="4:9" x14ac:dyDescent="0.55000000000000004">
      <c r="D581" s="23"/>
      <c r="E581" s="23"/>
      <c r="F581" s="23"/>
      <c r="G581" s="23"/>
      <c r="H581" s="23"/>
      <c r="I581" s="23"/>
    </row>
    <row r="582" spans="4:9" x14ac:dyDescent="0.55000000000000004">
      <c r="D582" s="23"/>
      <c r="E582" s="23"/>
      <c r="F582" s="23"/>
      <c r="G582" s="23"/>
      <c r="H582" s="23"/>
      <c r="I582" s="23"/>
    </row>
    <row r="583" spans="4:9" x14ac:dyDescent="0.55000000000000004">
      <c r="D583" s="23"/>
      <c r="E583" s="23"/>
      <c r="F583" s="23"/>
      <c r="G583" s="23"/>
      <c r="H583" s="23"/>
      <c r="I583" s="23"/>
    </row>
    <row r="584" spans="4:9" x14ac:dyDescent="0.55000000000000004">
      <c r="D584" s="23"/>
      <c r="E584" s="23"/>
      <c r="F584" s="23"/>
      <c r="G584" s="23"/>
      <c r="H584" s="23"/>
      <c r="I584" s="23"/>
    </row>
    <row r="585" spans="4:9" x14ac:dyDescent="0.55000000000000004">
      <c r="D585" s="23"/>
      <c r="E585" s="23"/>
      <c r="F585" s="23"/>
      <c r="G585" s="23"/>
      <c r="H585" s="23"/>
      <c r="I585" s="23"/>
    </row>
    <row r="586" spans="4:9" x14ac:dyDescent="0.55000000000000004">
      <c r="D586" s="23"/>
      <c r="E586" s="23"/>
      <c r="F586" s="23"/>
      <c r="G586" s="23"/>
      <c r="H586" s="23"/>
      <c r="I586" s="23"/>
    </row>
    <row r="587" spans="4:9" x14ac:dyDescent="0.55000000000000004">
      <c r="D587" s="23"/>
      <c r="E587" s="23"/>
      <c r="F587" s="23"/>
      <c r="G587" s="23"/>
      <c r="H587" s="23"/>
      <c r="I587" s="23"/>
    </row>
    <row r="588" spans="4:9" x14ac:dyDescent="0.55000000000000004">
      <c r="D588" s="23"/>
      <c r="E588" s="23"/>
      <c r="F588" s="23"/>
      <c r="G588" s="23"/>
      <c r="H588" s="23"/>
      <c r="I588" s="23"/>
    </row>
    <row r="589" spans="4:9" x14ac:dyDescent="0.55000000000000004">
      <c r="D589" s="23"/>
      <c r="E589" s="23"/>
      <c r="F589" s="23"/>
      <c r="G589" s="23"/>
      <c r="H589" s="23"/>
      <c r="I589" s="23"/>
    </row>
    <row r="590" spans="4:9" x14ac:dyDescent="0.55000000000000004">
      <c r="D590" s="23"/>
      <c r="E590" s="23"/>
      <c r="F590" s="23"/>
      <c r="G590" s="23"/>
      <c r="H590" s="23"/>
      <c r="I590" s="23"/>
    </row>
    <row r="591" spans="4:9" x14ac:dyDescent="0.55000000000000004">
      <c r="D591" s="23"/>
      <c r="E591" s="23"/>
      <c r="F591" s="23"/>
      <c r="G591" s="23"/>
      <c r="H591" s="23"/>
      <c r="I591" s="23"/>
    </row>
    <row r="592" spans="4:9" x14ac:dyDescent="0.55000000000000004">
      <c r="D592" s="23"/>
      <c r="E592" s="23"/>
      <c r="F592" s="23"/>
      <c r="G592" s="23"/>
      <c r="H592" s="23"/>
      <c r="I592" s="23"/>
    </row>
    <row r="593" spans="4:9" x14ac:dyDescent="0.55000000000000004">
      <c r="D593" s="23"/>
      <c r="E593" s="23"/>
      <c r="F593" s="23"/>
      <c r="G593" s="23"/>
      <c r="H593" s="23"/>
      <c r="I593" s="23"/>
    </row>
    <row r="594" spans="4:9" x14ac:dyDescent="0.55000000000000004">
      <c r="D594" s="23"/>
      <c r="E594" s="23"/>
      <c r="F594" s="23"/>
      <c r="G594" s="23"/>
      <c r="H594" s="23"/>
      <c r="I594" s="23"/>
    </row>
    <row r="595" spans="4:9" x14ac:dyDescent="0.55000000000000004">
      <c r="D595" s="23"/>
      <c r="E595" s="23"/>
      <c r="F595" s="23"/>
      <c r="G595" s="23"/>
      <c r="H595" s="23"/>
      <c r="I595" s="23"/>
    </row>
    <row r="596" spans="4:9" x14ac:dyDescent="0.55000000000000004">
      <c r="D596" s="23"/>
      <c r="E596" s="23"/>
      <c r="F596" s="23"/>
      <c r="G596" s="23"/>
      <c r="H596" s="23"/>
      <c r="I596" s="23"/>
    </row>
    <row r="597" spans="4:9" x14ac:dyDescent="0.55000000000000004">
      <c r="D597" s="23"/>
      <c r="E597" s="23"/>
      <c r="F597" s="23"/>
      <c r="G597" s="23"/>
      <c r="H597" s="23"/>
      <c r="I597" s="23"/>
    </row>
    <row r="598" spans="4:9" x14ac:dyDescent="0.55000000000000004">
      <c r="D598" s="23"/>
      <c r="E598" s="23"/>
      <c r="F598" s="23"/>
      <c r="G598" s="23"/>
      <c r="H598" s="23"/>
      <c r="I598" s="23"/>
    </row>
    <row r="599" spans="4:9" x14ac:dyDescent="0.55000000000000004">
      <c r="D599" s="23"/>
      <c r="E599" s="23"/>
      <c r="F599" s="23"/>
      <c r="G599" s="23"/>
      <c r="H599" s="23"/>
      <c r="I599" s="23"/>
    </row>
    <row r="600" spans="4:9" x14ac:dyDescent="0.55000000000000004">
      <c r="D600" s="23"/>
      <c r="E600" s="23"/>
      <c r="F600" s="23"/>
      <c r="G600" s="23"/>
      <c r="H600" s="23"/>
      <c r="I600" s="23"/>
    </row>
    <row r="601" spans="4:9" x14ac:dyDescent="0.55000000000000004">
      <c r="D601" s="23"/>
      <c r="E601" s="23"/>
      <c r="F601" s="23"/>
      <c r="G601" s="23"/>
      <c r="H601" s="23"/>
      <c r="I601" s="23"/>
    </row>
    <row r="602" spans="4:9" x14ac:dyDescent="0.55000000000000004">
      <c r="D602" s="23"/>
      <c r="E602" s="23"/>
      <c r="F602" s="23"/>
      <c r="G602" s="23"/>
      <c r="H602" s="23"/>
      <c r="I602" s="23"/>
    </row>
    <row r="603" spans="4:9" x14ac:dyDescent="0.55000000000000004">
      <c r="D603" s="23"/>
      <c r="E603" s="23"/>
      <c r="F603" s="23"/>
      <c r="G603" s="23"/>
      <c r="H603" s="23"/>
      <c r="I603" s="23"/>
    </row>
    <row r="604" spans="4:9" x14ac:dyDescent="0.55000000000000004">
      <c r="D604" s="23"/>
      <c r="E604" s="23"/>
      <c r="F604" s="23"/>
      <c r="G604" s="23"/>
      <c r="H604" s="23"/>
      <c r="I604" s="23"/>
    </row>
    <row r="605" spans="4:9" x14ac:dyDescent="0.55000000000000004">
      <c r="D605" s="23"/>
      <c r="E605" s="23"/>
      <c r="F605" s="23"/>
      <c r="G605" s="23"/>
      <c r="H605" s="23"/>
      <c r="I605" s="23"/>
    </row>
    <row r="606" spans="4:9" x14ac:dyDescent="0.55000000000000004">
      <c r="D606" s="23"/>
      <c r="E606" s="23"/>
      <c r="F606" s="23"/>
      <c r="G606" s="23"/>
      <c r="H606" s="23"/>
      <c r="I606" s="23"/>
    </row>
    <row r="607" spans="4:9" x14ac:dyDescent="0.55000000000000004">
      <c r="D607" s="23"/>
      <c r="E607" s="23"/>
      <c r="F607" s="23"/>
      <c r="G607" s="23"/>
      <c r="H607" s="23"/>
      <c r="I607" s="23"/>
    </row>
    <row r="608" spans="4:9" x14ac:dyDescent="0.55000000000000004">
      <c r="D608" s="23"/>
      <c r="E608" s="23"/>
      <c r="F608" s="23"/>
      <c r="G608" s="23"/>
      <c r="H608" s="23"/>
      <c r="I608" s="23"/>
    </row>
    <row r="609" spans="4:9" x14ac:dyDescent="0.55000000000000004">
      <c r="D609" s="23"/>
      <c r="E609" s="23"/>
      <c r="F609" s="23"/>
      <c r="G609" s="23"/>
      <c r="H609" s="23"/>
      <c r="I609" s="23"/>
    </row>
    <row r="610" spans="4:9" x14ac:dyDescent="0.55000000000000004">
      <c r="D610" s="23"/>
      <c r="E610" s="23"/>
      <c r="F610" s="23"/>
      <c r="G610" s="23"/>
      <c r="H610" s="23"/>
      <c r="I610" s="23"/>
    </row>
    <row r="611" spans="4:9" x14ac:dyDescent="0.55000000000000004">
      <c r="D611" s="23"/>
      <c r="E611" s="23"/>
      <c r="F611" s="23"/>
      <c r="G611" s="23"/>
      <c r="H611" s="23"/>
      <c r="I611" s="23"/>
    </row>
    <row r="612" spans="4:9" x14ac:dyDescent="0.55000000000000004">
      <c r="D612" s="23"/>
      <c r="E612" s="23"/>
      <c r="F612" s="23"/>
      <c r="G612" s="23"/>
      <c r="H612" s="23"/>
      <c r="I612" s="23"/>
    </row>
    <row r="613" spans="4:9" x14ac:dyDescent="0.55000000000000004">
      <c r="D613" s="23"/>
      <c r="E613" s="23"/>
      <c r="F613" s="23"/>
      <c r="G613" s="23"/>
      <c r="H613" s="23"/>
      <c r="I613" s="23"/>
    </row>
    <row r="614" spans="4:9" x14ac:dyDescent="0.55000000000000004">
      <c r="D614" s="23"/>
      <c r="E614" s="23"/>
      <c r="F614" s="23"/>
      <c r="G614" s="23"/>
      <c r="H614" s="23"/>
      <c r="I614" s="23"/>
    </row>
    <row r="615" spans="4:9" x14ac:dyDescent="0.55000000000000004">
      <c r="D615" s="23"/>
      <c r="E615" s="23"/>
      <c r="F615" s="23"/>
      <c r="G615" s="23"/>
      <c r="H615" s="23"/>
      <c r="I615" s="23"/>
    </row>
    <row r="616" spans="4:9" x14ac:dyDescent="0.55000000000000004">
      <c r="D616" s="23"/>
      <c r="E616" s="23"/>
      <c r="F616" s="23"/>
      <c r="G616" s="23"/>
      <c r="H616" s="23"/>
      <c r="I616" s="23"/>
    </row>
    <row r="617" spans="4:9" x14ac:dyDescent="0.55000000000000004">
      <c r="D617" s="23"/>
      <c r="E617" s="23"/>
      <c r="F617" s="23"/>
      <c r="G617" s="23"/>
      <c r="H617" s="23"/>
      <c r="I617" s="23"/>
    </row>
    <row r="618" spans="4:9" x14ac:dyDescent="0.55000000000000004">
      <c r="D618" s="23"/>
      <c r="E618" s="23"/>
      <c r="F618" s="23"/>
      <c r="G618" s="23"/>
      <c r="H618" s="23"/>
      <c r="I618" s="23"/>
    </row>
    <row r="619" spans="4:9" x14ac:dyDescent="0.55000000000000004">
      <c r="D619" s="23"/>
      <c r="E619" s="23"/>
      <c r="F619" s="23"/>
      <c r="G619" s="23"/>
      <c r="H619" s="23"/>
      <c r="I619" s="23"/>
    </row>
    <row r="620" spans="4:9" x14ac:dyDescent="0.55000000000000004">
      <c r="D620" s="23"/>
      <c r="E620" s="23"/>
      <c r="F620" s="23"/>
      <c r="G620" s="23"/>
      <c r="H620" s="23"/>
      <c r="I620" s="23"/>
    </row>
    <row r="621" spans="4:9" x14ac:dyDescent="0.55000000000000004">
      <c r="D621" s="23"/>
      <c r="E621" s="23"/>
      <c r="F621" s="23"/>
      <c r="G621" s="23"/>
      <c r="H621" s="23"/>
      <c r="I621" s="23"/>
    </row>
    <row r="622" spans="4:9" x14ac:dyDescent="0.55000000000000004">
      <c r="D622" s="23"/>
      <c r="E622" s="23"/>
      <c r="F622" s="23"/>
      <c r="G622" s="23"/>
      <c r="H622" s="23"/>
      <c r="I622" s="23"/>
    </row>
    <row r="623" spans="4:9" x14ac:dyDescent="0.55000000000000004">
      <c r="D623" s="23"/>
      <c r="E623" s="23"/>
      <c r="F623" s="23"/>
      <c r="G623" s="23"/>
      <c r="H623" s="23"/>
      <c r="I623" s="23"/>
    </row>
    <row r="624" spans="4:9" x14ac:dyDescent="0.55000000000000004">
      <c r="D624" s="23"/>
      <c r="E624" s="23"/>
      <c r="F624" s="23"/>
      <c r="G624" s="23"/>
      <c r="H624" s="23"/>
      <c r="I624" s="23"/>
    </row>
    <row r="625" spans="4:9" x14ac:dyDescent="0.55000000000000004">
      <c r="D625" s="23"/>
      <c r="E625" s="23"/>
      <c r="F625" s="23"/>
      <c r="G625" s="23"/>
      <c r="H625" s="23"/>
      <c r="I625" s="23"/>
    </row>
    <row r="626" spans="4:9" x14ac:dyDescent="0.55000000000000004">
      <c r="D626" s="23"/>
      <c r="E626" s="23"/>
      <c r="F626" s="23"/>
      <c r="G626" s="23"/>
      <c r="H626" s="23"/>
      <c r="I626" s="23"/>
    </row>
    <row r="627" spans="4:9" x14ac:dyDescent="0.55000000000000004">
      <c r="D627" s="23"/>
      <c r="E627" s="23"/>
      <c r="F627" s="23"/>
      <c r="G627" s="23"/>
      <c r="H627" s="23"/>
      <c r="I627" s="23"/>
    </row>
    <row r="628" spans="4:9" x14ac:dyDescent="0.55000000000000004">
      <c r="D628" s="23"/>
      <c r="E628" s="23"/>
      <c r="F628" s="23"/>
      <c r="G628" s="23"/>
      <c r="H628" s="23"/>
      <c r="I628" s="23"/>
    </row>
    <row r="629" spans="4:9" x14ac:dyDescent="0.55000000000000004">
      <c r="D629" s="23"/>
      <c r="E629" s="23"/>
      <c r="F629" s="23"/>
      <c r="G629" s="23"/>
      <c r="H629" s="23"/>
      <c r="I629" s="23"/>
    </row>
    <row r="630" spans="4:9" x14ac:dyDescent="0.55000000000000004">
      <c r="D630" s="23"/>
      <c r="E630" s="23"/>
      <c r="F630" s="23"/>
      <c r="G630" s="23"/>
      <c r="H630" s="23"/>
      <c r="I630" s="23"/>
    </row>
    <row r="631" spans="4:9" x14ac:dyDescent="0.55000000000000004">
      <c r="D631" s="23"/>
      <c r="E631" s="23"/>
      <c r="F631" s="23"/>
      <c r="G631" s="23"/>
      <c r="H631" s="23"/>
      <c r="I631" s="23"/>
    </row>
    <row r="632" spans="4:9" x14ac:dyDescent="0.55000000000000004">
      <c r="D632" s="23"/>
      <c r="E632" s="23"/>
      <c r="F632" s="23"/>
      <c r="G632" s="23"/>
      <c r="H632" s="23"/>
      <c r="I632" s="23"/>
    </row>
    <row r="633" spans="4:9" x14ac:dyDescent="0.55000000000000004">
      <c r="D633" s="23"/>
      <c r="E633" s="23"/>
      <c r="F633" s="23"/>
      <c r="G633" s="23"/>
      <c r="H633" s="23"/>
      <c r="I633" s="23"/>
    </row>
    <row r="634" spans="4:9" x14ac:dyDescent="0.55000000000000004">
      <c r="D634" s="23"/>
      <c r="E634" s="23"/>
      <c r="F634" s="23"/>
      <c r="G634" s="23"/>
      <c r="H634" s="23"/>
      <c r="I634" s="23"/>
    </row>
    <row r="635" spans="4:9" x14ac:dyDescent="0.55000000000000004">
      <c r="D635" s="23"/>
      <c r="E635" s="23"/>
      <c r="F635" s="23"/>
      <c r="G635" s="23"/>
      <c r="H635" s="23"/>
      <c r="I635" s="23"/>
    </row>
    <row r="636" spans="4:9" x14ac:dyDescent="0.55000000000000004">
      <c r="D636" s="23"/>
      <c r="E636" s="23"/>
      <c r="F636" s="23"/>
      <c r="G636" s="23"/>
      <c r="H636" s="23"/>
      <c r="I636" s="23"/>
    </row>
    <row r="637" spans="4:9" x14ac:dyDescent="0.55000000000000004">
      <c r="D637" s="23"/>
      <c r="E637" s="23"/>
      <c r="F637" s="23"/>
      <c r="G637" s="23"/>
      <c r="H637" s="23"/>
      <c r="I637" s="23"/>
    </row>
    <row r="638" spans="4:9" x14ac:dyDescent="0.55000000000000004">
      <c r="D638" s="23"/>
      <c r="E638" s="23"/>
      <c r="F638" s="23"/>
      <c r="G638" s="23"/>
      <c r="H638" s="23"/>
      <c r="I638" s="23"/>
    </row>
    <row r="639" spans="4:9" x14ac:dyDescent="0.55000000000000004">
      <c r="D639" s="23"/>
      <c r="E639" s="23"/>
      <c r="F639" s="23"/>
      <c r="G639" s="23"/>
      <c r="H639" s="23"/>
      <c r="I639" s="23"/>
    </row>
    <row r="640" spans="4:9" x14ac:dyDescent="0.55000000000000004">
      <c r="D640" s="23"/>
      <c r="E640" s="23"/>
      <c r="F640" s="23"/>
      <c r="G640" s="23"/>
      <c r="H640" s="23"/>
      <c r="I640" s="23"/>
    </row>
    <row r="641" spans="4:9" x14ac:dyDescent="0.55000000000000004">
      <c r="D641" s="23"/>
      <c r="E641" s="23"/>
      <c r="F641" s="23"/>
      <c r="G641" s="23"/>
      <c r="H641" s="23"/>
      <c r="I641" s="23"/>
    </row>
    <row r="642" spans="4:9" x14ac:dyDescent="0.55000000000000004">
      <c r="D642" s="23"/>
      <c r="E642" s="23"/>
      <c r="F642" s="23"/>
      <c r="G642" s="23"/>
      <c r="H642" s="23"/>
      <c r="I642" s="23"/>
    </row>
    <row r="643" spans="4:9" x14ac:dyDescent="0.55000000000000004">
      <c r="D643" s="23"/>
      <c r="E643" s="23"/>
      <c r="F643" s="23"/>
      <c r="G643" s="23"/>
      <c r="H643" s="23"/>
      <c r="I643" s="23"/>
    </row>
    <row r="644" spans="4:9" x14ac:dyDescent="0.55000000000000004">
      <c r="D644" s="23"/>
      <c r="E644" s="23"/>
      <c r="F644" s="23"/>
      <c r="G644" s="23"/>
      <c r="H644" s="23"/>
      <c r="I644" s="23"/>
    </row>
    <row r="645" spans="4:9" x14ac:dyDescent="0.55000000000000004">
      <c r="D645" s="23"/>
      <c r="E645" s="23"/>
      <c r="F645" s="23"/>
      <c r="G645" s="23"/>
      <c r="H645" s="23"/>
      <c r="I645" s="23"/>
    </row>
    <row r="646" spans="4:9" x14ac:dyDescent="0.55000000000000004">
      <c r="D646" s="23"/>
      <c r="E646" s="23"/>
      <c r="F646" s="23"/>
      <c r="G646" s="23"/>
      <c r="H646" s="23"/>
      <c r="I646" s="23"/>
    </row>
    <row r="647" spans="4:9" x14ac:dyDescent="0.55000000000000004">
      <c r="D647" s="23"/>
      <c r="E647" s="23"/>
      <c r="F647" s="23"/>
      <c r="G647" s="23"/>
      <c r="H647" s="23"/>
      <c r="I647" s="23"/>
    </row>
    <row r="648" spans="4:9" x14ac:dyDescent="0.55000000000000004">
      <c r="D648" s="23"/>
      <c r="E648" s="23"/>
      <c r="F648" s="23"/>
      <c r="G648" s="23"/>
      <c r="H648" s="23"/>
      <c r="I648" s="23"/>
    </row>
    <row r="649" spans="4:9" x14ac:dyDescent="0.55000000000000004">
      <c r="D649" s="23"/>
      <c r="E649" s="23"/>
      <c r="F649" s="23"/>
      <c r="G649" s="23"/>
      <c r="H649" s="23"/>
      <c r="I649" s="23"/>
    </row>
    <row r="650" spans="4:9" x14ac:dyDescent="0.55000000000000004">
      <c r="D650" s="23"/>
      <c r="E650" s="23"/>
      <c r="F650" s="23"/>
      <c r="G650" s="23"/>
      <c r="H650" s="23"/>
      <c r="I650" s="23"/>
    </row>
    <row r="651" spans="4:9" x14ac:dyDescent="0.55000000000000004">
      <c r="D651" s="23"/>
      <c r="E651" s="23"/>
      <c r="F651" s="23"/>
      <c r="G651" s="23"/>
      <c r="H651" s="23"/>
      <c r="I651" s="23"/>
    </row>
    <row r="652" spans="4:9" x14ac:dyDescent="0.55000000000000004">
      <c r="D652" s="23"/>
      <c r="E652" s="23"/>
      <c r="F652" s="23"/>
      <c r="G652" s="23"/>
      <c r="H652" s="23"/>
      <c r="I652" s="23"/>
    </row>
    <row r="653" spans="4:9" x14ac:dyDescent="0.55000000000000004">
      <c r="D653" s="23"/>
      <c r="E653" s="23"/>
      <c r="F653" s="23"/>
      <c r="G653" s="23"/>
      <c r="H653" s="23"/>
      <c r="I653" s="23"/>
    </row>
    <row r="654" spans="4:9" x14ac:dyDescent="0.55000000000000004">
      <c r="D654" s="23"/>
      <c r="E654" s="23"/>
      <c r="F654" s="23"/>
      <c r="G654" s="23"/>
      <c r="H654" s="23"/>
      <c r="I654" s="23"/>
    </row>
    <row r="655" spans="4:9" x14ac:dyDescent="0.55000000000000004">
      <c r="D655" s="23"/>
      <c r="E655" s="23"/>
      <c r="F655" s="23"/>
      <c r="G655" s="23"/>
      <c r="H655" s="23"/>
      <c r="I655" s="23"/>
    </row>
    <row r="656" spans="4:9" x14ac:dyDescent="0.55000000000000004">
      <c r="D656" s="23"/>
      <c r="E656" s="23"/>
      <c r="F656" s="23"/>
      <c r="G656" s="23"/>
      <c r="H656" s="23"/>
      <c r="I656" s="23"/>
    </row>
    <row r="657" spans="4:9" x14ac:dyDescent="0.55000000000000004">
      <c r="D657" s="23"/>
      <c r="E657" s="23"/>
      <c r="F657" s="23"/>
      <c r="G657" s="23"/>
      <c r="H657" s="23"/>
      <c r="I657" s="23"/>
    </row>
    <row r="658" spans="4:9" x14ac:dyDescent="0.55000000000000004">
      <c r="D658" s="23"/>
      <c r="E658" s="23"/>
      <c r="F658" s="23"/>
      <c r="G658" s="23"/>
      <c r="H658" s="23"/>
      <c r="I658" s="23"/>
    </row>
    <row r="659" spans="4:9" x14ac:dyDescent="0.55000000000000004">
      <c r="D659" s="23"/>
      <c r="E659" s="23"/>
      <c r="F659" s="23"/>
      <c r="G659" s="23"/>
      <c r="H659" s="23"/>
      <c r="I659" s="23"/>
    </row>
    <row r="660" spans="4:9" x14ac:dyDescent="0.55000000000000004">
      <c r="D660" s="23"/>
      <c r="E660" s="23"/>
      <c r="F660" s="23"/>
      <c r="G660" s="23"/>
      <c r="H660" s="23"/>
      <c r="I660" s="23"/>
    </row>
    <row r="661" spans="4:9" x14ac:dyDescent="0.55000000000000004">
      <c r="D661" s="23"/>
      <c r="E661" s="23"/>
      <c r="F661" s="23"/>
      <c r="G661" s="23"/>
      <c r="H661" s="23"/>
      <c r="I661" s="23"/>
    </row>
    <row r="662" spans="4:9" x14ac:dyDescent="0.55000000000000004">
      <c r="D662" s="23"/>
      <c r="E662" s="23"/>
      <c r="F662" s="23"/>
      <c r="G662" s="23"/>
      <c r="H662" s="23"/>
      <c r="I662" s="23"/>
    </row>
    <row r="663" spans="4:9" x14ac:dyDescent="0.55000000000000004">
      <c r="D663" s="23"/>
      <c r="E663" s="23"/>
      <c r="F663" s="23"/>
      <c r="G663" s="23"/>
      <c r="H663" s="23"/>
      <c r="I663" s="23"/>
    </row>
    <row r="664" spans="4:9" x14ac:dyDescent="0.55000000000000004">
      <c r="D664" s="23"/>
      <c r="E664" s="23"/>
      <c r="F664" s="23"/>
      <c r="G664" s="23"/>
      <c r="H664" s="23"/>
      <c r="I664" s="23"/>
    </row>
    <row r="665" spans="4:9" x14ac:dyDescent="0.55000000000000004">
      <c r="D665" s="23"/>
      <c r="E665" s="23"/>
      <c r="F665" s="23"/>
      <c r="G665" s="23"/>
      <c r="H665" s="23"/>
      <c r="I665" s="23"/>
    </row>
    <row r="666" spans="4:9" x14ac:dyDescent="0.55000000000000004">
      <c r="D666" s="23"/>
      <c r="E666" s="23"/>
      <c r="F666" s="23"/>
      <c r="G666" s="23"/>
      <c r="H666" s="23"/>
      <c r="I666" s="23"/>
    </row>
    <row r="667" spans="4:9" x14ac:dyDescent="0.55000000000000004">
      <c r="D667" s="23"/>
      <c r="E667" s="23"/>
      <c r="F667" s="23"/>
      <c r="G667" s="23"/>
      <c r="H667" s="23"/>
      <c r="I667" s="23"/>
    </row>
    <row r="668" spans="4:9" x14ac:dyDescent="0.55000000000000004">
      <c r="D668" s="23"/>
      <c r="E668" s="23"/>
      <c r="F668" s="23"/>
      <c r="G668" s="23"/>
      <c r="H668" s="23"/>
      <c r="I668" s="23"/>
    </row>
    <row r="669" spans="4:9" x14ac:dyDescent="0.55000000000000004">
      <c r="D669" s="23"/>
      <c r="E669" s="23"/>
      <c r="F669" s="23"/>
      <c r="G669" s="23"/>
      <c r="H669" s="23"/>
      <c r="I669" s="23"/>
    </row>
    <row r="670" spans="4:9" x14ac:dyDescent="0.55000000000000004">
      <c r="D670" s="23"/>
      <c r="E670" s="23"/>
      <c r="F670" s="23"/>
      <c r="G670" s="23"/>
      <c r="H670" s="23"/>
      <c r="I670" s="23"/>
    </row>
    <row r="671" spans="4:9" x14ac:dyDescent="0.55000000000000004">
      <c r="D671" s="23"/>
      <c r="E671" s="23"/>
      <c r="F671" s="23"/>
      <c r="G671" s="23"/>
      <c r="H671" s="23"/>
      <c r="I671" s="23"/>
    </row>
  </sheetData>
  <sheetProtection algorithmName="SHA-512" hashValue="uEDTTgR6yisjgVLYy+AtwnTKdxV9pL3clFVkSeiedr8GhAZ5tUly+TkqMK7fzASoaxN+VQHIR4DSkXgxE2MYFg==" saltValue="IwqQmSFsv0x0Gx6Csy/37g==" spinCount="100000" sheet="1" objects="1" scenarios="1" formatCells="0" formatColumns="0" formatRows="0" insertColumns="0" insertRows="0" insertHyperlinks="0" deleteColumns="0" deleteRows="0"/>
  <mergeCells count="16">
    <mergeCell ref="E134:J134"/>
    <mergeCell ref="F128:I128"/>
    <mergeCell ref="N5:O5"/>
    <mergeCell ref="E133:J133"/>
    <mergeCell ref="Q5:Q6"/>
    <mergeCell ref="A2:K2"/>
    <mergeCell ref="L5:L6"/>
    <mergeCell ref="A131:B131"/>
    <mergeCell ref="A1:J1"/>
    <mergeCell ref="A3:K3"/>
    <mergeCell ref="A4:J4"/>
    <mergeCell ref="A5:A7"/>
    <mergeCell ref="B5:B7"/>
    <mergeCell ref="D5:D6"/>
    <mergeCell ref="E5:E6"/>
    <mergeCell ref="K5:K7"/>
  </mergeCells>
  <pageMargins left="0" right="0" top="0.74803149606299213" bottom="0.74803149606299213" header="0.31496062992125984" footer="0.31496062992125984"/>
  <pageSetup paperSize="9" orientation="landscape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4C435C-C256-4484-B818-7274A0A56301}">
  <dimension ref="A1:I417"/>
  <sheetViews>
    <sheetView workbookViewId="0">
      <selection sqref="A1:I417"/>
    </sheetView>
  </sheetViews>
  <sheetFormatPr defaultRowHeight="20.399999999999999" x14ac:dyDescent="0.55000000000000004"/>
  <cols>
    <col min="1" max="1" width="6.19921875" style="5" customWidth="1"/>
    <col min="2" max="2" width="38.09765625" style="6" customWidth="1"/>
    <col min="3" max="3" width="15.69921875" style="219" customWidth="1"/>
    <col min="4" max="4" width="11.19921875" style="5" customWidth="1"/>
    <col min="5" max="5" width="9.296875" style="4" customWidth="1"/>
    <col min="6" max="6" width="7.09765625" style="4" customWidth="1"/>
    <col min="7" max="7" width="11.5" style="4" customWidth="1"/>
    <col min="8" max="8" width="11" style="4" customWidth="1"/>
    <col min="9" max="9" width="14.69921875" style="43" customWidth="1"/>
  </cols>
  <sheetData>
    <row r="1" spans="1:9" ht="21" x14ac:dyDescent="0.6">
      <c r="A1" s="945" t="s">
        <v>205</v>
      </c>
      <c r="B1" s="945"/>
      <c r="C1" s="945"/>
      <c r="D1" s="945"/>
      <c r="E1" s="945"/>
      <c r="F1" s="945"/>
      <c r="G1" s="945"/>
      <c r="H1" s="945"/>
      <c r="I1" s="945"/>
    </row>
    <row r="2" spans="1:9" ht="21" x14ac:dyDescent="0.6">
      <c r="A2" s="945" t="s">
        <v>0</v>
      </c>
      <c r="B2" s="945"/>
      <c r="C2" s="945"/>
      <c r="D2" s="945"/>
      <c r="E2" s="945"/>
      <c r="F2" s="945"/>
      <c r="G2" s="945"/>
      <c r="H2" s="945"/>
      <c r="I2" s="945"/>
    </row>
    <row r="3" spans="1:9" ht="21" x14ac:dyDescent="0.6">
      <c r="A3" s="467"/>
      <c r="B3" s="981" t="str">
        <f>+[6]งบประจำและงบกลยุทธ์!A4</f>
        <v xml:space="preserve">     ประจำวันที่ 30 สิงหาคม  2567</v>
      </c>
      <c r="C3" s="981"/>
      <c r="D3" s="981"/>
      <c r="E3" s="981"/>
      <c r="F3" s="981"/>
      <c r="G3" s="981"/>
      <c r="H3" s="981"/>
      <c r="I3" s="673" t="s">
        <v>150</v>
      </c>
    </row>
    <row r="4" spans="1:9" s="44" customFormat="1" ht="42" x14ac:dyDescent="0.25">
      <c r="A4" s="347" t="s">
        <v>23</v>
      </c>
      <c r="B4" s="348" t="s">
        <v>24</v>
      </c>
      <c r="C4" s="349" t="s">
        <v>37</v>
      </c>
      <c r="D4" s="347" t="s">
        <v>22</v>
      </c>
      <c r="E4" s="350" t="s">
        <v>3</v>
      </c>
      <c r="F4" s="351" t="s">
        <v>38</v>
      </c>
      <c r="G4" s="350" t="s">
        <v>25</v>
      </c>
      <c r="H4" s="350" t="s">
        <v>5</v>
      </c>
      <c r="I4" s="352" t="s">
        <v>6</v>
      </c>
    </row>
    <row r="5" spans="1:9" ht="18.600000000000001" x14ac:dyDescent="0.25">
      <c r="A5" s="198" t="str">
        <f>+[6]ระบบการควบคุมฯ!A8</f>
        <v>ก</v>
      </c>
      <c r="B5" s="353" t="str">
        <f>+[6]ระบบการควบคุมฯ!B8</f>
        <v xml:space="preserve">แผนงานบุคลากรภาครัฐ </v>
      </c>
      <c r="C5" s="674">
        <f>+[4]ระบบการควบคุมฯ!C25</f>
        <v>0</v>
      </c>
      <c r="D5" s="675">
        <f>+D6</f>
        <v>8404550</v>
      </c>
      <c r="E5" s="675">
        <f t="shared" ref="E5:H6" si="0">+E6</f>
        <v>0</v>
      </c>
      <c r="F5" s="675">
        <f t="shared" si="0"/>
        <v>0</v>
      </c>
      <c r="G5" s="675">
        <f t="shared" si="0"/>
        <v>7690063.5499999998</v>
      </c>
      <c r="H5" s="675">
        <f t="shared" si="0"/>
        <v>714486.45000000019</v>
      </c>
      <c r="I5" s="354"/>
    </row>
    <row r="6" spans="1:9" ht="37.200000000000003" x14ac:dyDescent="0.25">
      <c r="A6" s="676">
        <f>+[6]ระบบการควบคุมฯ!A9</f>
        <v>1</v>
      </c>
      <c r="B6" s="677" t="str">
        <f>+[6]ระบบการควบคุมฯ!B9</f>
        <v>ผลผลิตรายการค่าใช้จ่ายบุคลากรภาครัฐ ยกระดับคุณภาพการศึกษาและการเรียนรู้ตลอดชีวิต</v>
      </c>
      <c r="C6" s="677" t="str">
        <f>+[6]ระบบการควบคุมฯ!C10</f>
        <v>20004 14000870</v>
      </c>
      <c r="D6" s="678">
        <f>+D7</f>
        <v>8404550</v>
      </c>
      <c r="E6" s="678">
        <f t="shared" si="0"/>
        <v>0</v>
      </c>
      <c r="F6" s="678">
        <f t="shared" si="0"/>
        <v>0</v>
      </c>
      <c r="G6" s="678">
        <f t="shared" si="0"/>
        <v>7690063.5499999998</v>
      </c>
      <c r="H6" s="678">
        <f t="shared" si="0"/>
        <v>714486.45000000019</v>
      </c>
      <c r="I6" s="679"/>
    </row>
    <row r="7" spans="1:9" ht="37.200000000000003" x14ac:dyDescent="0.25">
      <c r="A7" s="680">
        <f>+[6]ระบบการควบคุมฯ!A12</f>
        <v>1.1000000000000001</v>
      </c>
      <c r="B7" s="355" t="str">
        <f>+[6]ระบบการควบคุมฯ!B12</f>
        <v>กิจกรรมค่าใช้จ่ายบุคลากรภาครัฐของสำนักงานคณะกรรมการการศึกษาขั้นพื้นฐาน</v>
      </c>
      <c r="C7" s="356" t="str">
        <f>+[6]ระบบการควบคุมฯ!C12</f>
        <v>20004 66 79456 00000</v>
      </c>
      <c r="D7" s="681">
        <f>+D8+D14</f>
        <v>8404550</v>
      </c>
      <c r="E7" s="681">
        <f>+E8+E14</f>
        <v>0</v>
      </c>
      <c r="F7" s="681">
        <f>+F8+F14</f>
        <v>0</v>
      </c>
      <c r="G7" s="681">
        <f>+G8+G14</f>
        <v>7690063.5499999998</v>
      </c>
      <c r="H7" s="681">
        <f>+H8+H14</f>
        <v>714486.45000000019</v>
      </c>
      <c r="I7" s="682"/>
    </row>
    <row r="8" spans="1:9" ht="18.600000000000001" x14ac:dyDescent="0.25">
      <c r="A8" s="683"/>
      <c r="B8" s="684" t="str">
        <f>+[6]ระบบการควบคุมฯ!B14</f>
        <v xml:space="preserve"> งบบุคลากร 6711150</v>
      </c>
      <c r="C8" s="357" t="str">
        <f>+[6]ระบบการควบคุมฯ!C14</f>
        <v>20004 14000870 1000000</v>
      </c>
      <c r="D8" s="685">
        <f>+D9</f>
        <v>6695000</v>
      </c>
      <c r="E8" s="685">
        <f>+E9</f>
        <v>0</v>
      </c>
      <c r="F8" s="685">
        <f>+F9</f>
        <v>0</v>
      </c>
      <c r="G8" s="685">
        <f>+G9</f>
        <v>6091502.1299999999</v>
      </c>
      <c r="H8" s="685">
        <f>+H9</f>
        <v>603497.87000000011</v>
      </c>
      <c r="I8" s="686"/>
    </row>
    <row r="9" spans="1:9" ht="37.200000000000003" x14ac:dyDescent="0.25">
      <c r="A9" s="739" t="str">
        <f>+[6]ระบบการควบคุมฯ!A16</f>
        <v>1.1.1</v>
      </c>
      <c r="B9" s="1001" t="str">
        <f>+[6]ระบบการควบคุมฯ!B16</f>
        <v>ค่าตอบแทนพนักงานราชการ 28 อัตรา (ต.ค.66 - มีค 67) 3,682,000 บาท</v>
      </c>
      <c r="C9" s="1002" t="str">
        <f>+[6]ระบบการควบคุมฯ!C16</f>
        <v>ศธ 04002/ว4851 ลว.25 ต.ค.66 โอนครั้งที่ 1</v>
      </c>
      <c r="D9" s="741">
        <f>+[6]ระบบการควบคุมฯ!D16+[6]ระบบการควบคุมฯ!P16-[6]ระบบการควบคุมฯ!M16</f>
        <v>6695000</v>
      </c>
      <c r="E9" s="741">
        <f>+'[6]1408บุคลากรภาครัฐ'!G16+'[6]1408บุคลากรภาครัฐ'!H16+[6]ระบบการควบคุมฯ!Q16+[6]ระบบการควบคุมฯ!R16</f>
        <v>0</v>
      </c>
      <c r="F9" s="741">
        <f>+'[6]1408บุคลากรภาครัฐ'!K41+'[6]1408บุคลากรภาครัฐ'!L41</f>
        <v>0</v>
      </c>
      <c r="G9" s="741">
        <f>+[6]ระบบการควบคุมฯ!K16+[6]ระบบการควบคุมฯ!L16+[6]ระบบการควบคุมฯ!U16+[6]ระบบการควบคุมฯ!V16</f>
        <v>6091502.1299999999</v>
      </c>
      <c r="H9" s="1003">
        <f>+D9-E9-F9-G9</f>
        <v>603497.87000000011</v>
      </c>
      <c r="I9" s="1004" t="s">
        <v>14</v>
      </c>
    </row>
    <row r="10" spans="1:9" ht="37.200000000000003" hidden="1" customHeight="1" x14ac:dyDescent="0.25">
      <c r="A10" s="728" t="str">
        <f>+[6]ระบบการควบคุมฯ!A17</f>
        <v>1.1.1.1</v>
      </c>
      <c r="B10" s="1005" t="str">
        <f>+[6]ระบบการควบคุมฯ!B17</f>
        <v>ค่าตอบแทนพนักงานราชการ 27 อัตรา (เมย 67) 607,600 บาท เงินเลื่อนค่าตอบแทนพนักงานราชการ 6 เดือน (ตค 66 -มีค 67) 119,400</v>
      </c>
      <c r="C10" s="1006" t="str">
        <f>+[6]ระบบการควบคุมฯ!C17</f>
        <v>ศธ 04002/ว1016 ลว.8 มีค 67 โอนครั้งที่ 210</v>
      </c>
      <c r="D10" s="730"/>
      <c r="E10" s="730"/>
      <c r="F10" s="730"/>
      <c r="G10" s="730"/>
      <c r="H10" s="1007"/>
      <c r="I10" s="1008"/>
    </row>
    <row r="11" spans="1:9" ht="55.95" hidden="1" customHeight="1" x14ac:dyDescent="0.25">
      <c r="A11" s="728" t="str">
        <f>+[6]ระบบการควบคุมฯ!A18</f>
        <v>1.1.1.2</v>
      </c>
      <c r="B11" s="1005" t="str">
        <f>+[6]ระบบการควบคุมฯ!B18</f>
        <v>ค่าตอบแทนพนักงานราชการ  อัตรา   3 เดือน (พฤษภาคม 2567 - กรกฎาคม 2567) 1823,000 บาท</v>
      </c>
      <c r="C11" s="1006" t="str">
        <f>+[6]ระบบการควบคุมฯ!C18</f>
        <v>ศธ 04002/ว1775 ลว.3 พค 67 โอนครั้งที่ 3</v>
      </c>
      <c r="D11" s="730"/>
      <c r="E11" s="730"/>
      <c r="F11" s="730"/>
      <c r="G11" s="730"/>
      <c r="H11" s="1007"/>
      <c r="I11" s="1008"/>
    </row>
    <row r="12" spans="1:9" ht="37.200000000000003" x14ac:dyDescent="0.25">
      <c r="A12" s="693" t="str">
        <f>+[6]ระบบการควบคุมฯ!A19</f>
        <v>1.1.1.3</v>
      </c>
      <c r="B12" s="363" t="str">
        <f>+[6]ระบบการควบคุมฯ!B19</f>
        <v>ค่าตอบแทนพนักงานราชการ  อัตรา   1 เดือน (กันยายน 2567) 445,000 บาท</v>
      </c>
      <c r="C12" s="364" t="str">
        <f>+[6]ระบบการควบคุมฯ!C19</f>
        <v>ศธ 04002/ว3380 ลว. 5 สค 67 โอนครั้งที่284</v>
      </c>
      <c r="D12" s="694"/>
      <c r="E12" s="694"/>
      <c r="F12" s="694"/>
      <c r="G12" s="694"/>
      <c r="H12" s="695"/>
      <c r="I12" s="365"/>
    </row>
    <row r="13" spans="1:9" ht="37.200000000000003" x14ac:dyDescent="0.25">
      <c r="A13" s="693" t="str">
        <f>+[6]ระบบการควบคุมฯ!A20</f>
        <v>1.1.1.4</v>
      </c>
      <c r="B13" s="363" t="str">
        <f>+[6]ระบบการควบคุมฯ!B20</f>
        <v>ค่าตอบแทนพนักงานราชการ  อัตรา   1 เดือน (กันยายน 2567) 18,000 บาท</v>
      </c>
      <c r="C13" s="364" t="str">
        <f>+[6]ระบบการควบคุมฯ!C20</f>
        <v>ศธ 04002/ว3844/30 สค 67 ครั้งที่ 373</v>
      </c>
      <c r="D13" s="697"/>
      <c r="E13" s="697"/>
      <c r="F13" s="697"/>
      <c r="G13" s="697"/>
      <c r="H13" s="698"/>
      <c r="I13" s="369"/>
    </row>
    <row r="14" spans="1:9" ht="55.95" hidden="1" customHeight="1" x14ac:dyDescent="0.25">
      <c r="A14" s="683">
        <f>+[6]ระบบการควบคุมฯ!A24</f>
        <v>0</v>
      </c>
      <c r="B14" s="684" t="str">
        <f>+[6]ระบบการควบคุมฯ!B24</f>
        <v xml:space="preserve"> งบดำเนินงาน 6711220</v>
      </c>
      <c r="C14" s="357" t="str">
        <f>+[6]ระบบการควบคุมฯ!C24</f>
        <v>20004 14000870 2000000</v>
      </c>
      <c r="D14" s="685">
        <f>SUM(D15:D20)</f>
        <v>1709550</v>
      </c>
      <c r="E14" s="685">
        <f>SUM(E15:E20)</f>
        <v>0</v>
      </c>
      <c r="F14" s="685">
        <f>SUM(F15:F20)</f>
        <v>0</v>
      </c>
      <c r="G14" s="685">
        <f>SUM(G15:G20)</f>
        <v>1598561.42</v>
      </c>
      <c r="H14" s="685">
        <f>SUM(H15:H20)</f>
        <v>110988.58000000007</v>
      </c>
      <c r="I14" s="686"/>
    </row>
    <row r="15" spans="1:9" ht="31.2" hidden="1" customHeight="1" x14ac:dyDescent="0.25">
      <c r="A15" s="687" t="str">
        <f>+[6]ระบบการควบคุมฯ!A26</f>
        <v>1.1.2</v>
      </c>
      <c r="B15" s="366" t="str">
        <f>+[6]ระบบการควบคุมฯ!B26</f>
        <v>เงินสมทบกองทุนประกันสังคมพนักงานราชการ 28 อัตรา (ต.ค.66 - มีค 67)126,000 บาท/สมทบกองทุนทดแทน 12 เดือน (มค66 - ธค 67) จำนวนเงิน 15,000 บาท</v>
      </c>
      <c r="C15" s="358" t="str">
        <f>+[6]ระบบการควบคุมฯ!C26</f>
        <v>ศธ 04002/ว4851 ลว.25 ต.ค.66 โอนครั้งที่ 1</v>
      </c>
      <c r="D15" s="688">
        <f>+[6]ระบบการควบคุมฯ!D26+[6]ระบบการควบคุมฯ!P26-[6]ระบบการควบคุมฯ!M26</f>
        <v>233050</v>
      </c>
      <c r="E15" s="688">
        <f>+[6]ระบบการควบคุมฯ!G16+[6]ระบบการควบคุมฯ!H16+[6]ระบบการควบคุมฯ!Q16+[6]ระบบการควบคุมฯ!R16</f>
        <v>0</v>
      </c>
      <c r="F15" s="688">
        <f>+'[6]1408บุคลากรภาครัฐ'!K88+'[6]1408บุคลากรภาครัฐ'!L88</f>
        <v>0</v>
      </c>
      <c r="G15" s="688">
        <f>+[6]ระบบการควบคุมฯ!K26+[6]ระบบการควบคุมฯ!L26+[6]ระบบการควบคุมฯ!U26+[6]ระบบการควบคุมฯ!V26</f>
        <v>199054</v>
      </c>
      <c r="H15" s="689">
        <f>+D15-E15-F15-G15</f>
        <v>33996</v>
      </c>
      <c r="I15" s="359" t="s">
        <v>14</v>
      </c>
    </row>
    <row r="16" spans="1:9" ht="18.75" hidden="1" customHeight="1" x14ac:dyDescent="0.25">
      <c r="A16" s="696" t="str">
        <f>+[6]ระบบการควบคุมฯ!A27</f>
        <v>1.1.2.1</v>
      </c>
      <c r="B16" s="367" t="str">
        <f>+[6]ระบบการควบคุมฯ!B27</f>
        <v>เงินสมทบกองทุนประกันสังคม จำนวน 6 เดือน  (ตุลาคม 2566 - มีนาคม 2567) 20,300</v>
      </c>
      <c r="C16" s="368" t="str">
        <f>+[6]ระบบการควบคุมฯ!C27</f>
        <v>ศธ 04002/ว1016 ลว.8 มีค 67 โอนครั้งที่ 210</v>
      </c>
      <c r="D16" s="697">
        <f>+[6]ระบบการควบคุมฯ!D27+[6]ระบบการควบคุมฯ!P27-[6]ระบบการควบคุมฯ!M27</f>
        <v>0</v>
      </c>
      <c r="E16" s="697"/>
      <c r="F16" s="697"/>
      <c r="G16" s="697"/>
      <c r="H16" s="698"/>
      <c r="I16" s="369"/>
    </row>
    <row r="17" spans="1:9" ht="18.75" hidden="1" customHeight="1" x14ac:dyDescent="0.25">
      <c r="A17" s="696" t="str">
        <f>+[6]ระบบการควบคุมฯ!A28</f>
        <v>1.1.2.2</v>
      </c>
      <c r="B17" s="367" t="str">
        <f>+[6]ระบบการควบคุมฯ!B28</f>
        <v>เงินสมทบกองทุนประกันสังคม จำนวน 3 เดือน  (พฤษภาคม 2567 - กรกฎาคม 2567) 61,000 บาท</v>
      </c>
      <c r="C17" s="368" t="str">
        <f>+[6]ระบบการควบคุมฯ!C28</f>
        <v>ศธ 04002/ว1775 ลว.3 พค 67 โอนครั้งที่ 3</v>
      </c>
      <c r="D17" s="688">
        <f>+[6]ระบบการควบคุมฯ!D28+[6]ระบบการควบคุมฯ!P28-[6]ระบบการควบคุมฯ!M28</f>
        <v>0</v>
      </c>
      <c r="E17" s="697"/>
      <c r="F17" s="697"/>
      <c r="G17" s="697"/>
      <c r="H17" s="698"/>
      <c r="I17" s="369"/>
    </row>
    <row r="18" spans="1:9" ht="18.75" hidden="1" customHeight="1" x14ac:dyDescent="0.25">
      <c r="A18" s="696" t="str">
        <f>+[6]ระบบการควบคุมฯ!A29</f>
        <v>1.1.2.3</v>
      </c>
      <c r="B18" s="367" t="str">
        <f>+[6]ระบบการควบคุมฯ!B29</f>
        <v>เงินสมทบกองทุนประกันสังคม จำนวน 1 เดือน  (กย 2567) 750บาท</v>
      </c>
      <c r="C18" s="368" t="str">
        <f>+[6]ระบบการควบคุมฯ!C29</f>
        <v>ศธ 04002/ว3844/30 สค 67 ครั้งที่ 373</v>
      </c>
      <c r="D18" s="688">
        <f>+[6]ระบบการควบคุมฯ!D29+[6]ระบบการควบคุมฯ!P29-[6]ระบบการควบคุมฯ!M29</f>
        <v>0</v>
      </c>
      <c r="E18" s="697"/>
      <c r="F18" s="697"/>
      <c r="G18" s="697"/>
      <c r="H18" s="698"/>
      <c r="I18" s="369"/>
    </row>
    <row r="19" spans="1:9" ht="24.75" customHeight="1" x14ac:dyDescent="0.25">
      <c r="A19" s="687" t="str">
        <f>+[6]ระบบการควบคุมฯ!A34</f>
        <v>1.1.3</v>
      </c>
      <c r="B19" s="366" t="str">
        <f>+[6]ระบบการควบคุมฯ!B34</f>
        <v xml:space="preserve">ค่าเช่าบ้าน  (ตุลาคม  2566 - มีนาคม 2567) ครั้งที่ 1 888,500 บาท </v>
      </c>
      <c r="C19" s="358" t="str">
        <f>+[6]ระบบการควบคุมฯ!C34</f>
        <v>ศธ 04002/ว5415 ลว.29/11/2023 โอนครั้งที่ 70</v>
      </c>
      <c r="D19" s="688">
        <f>+[6]ระบบการควบคุมฯ!D34+[6]ระบบการควบคุมฯ!P34-[6]ระบบการควบคุมฯ!M34</f>
        <v>1476500</v>
      </c>
      <c r="E19" s="688">
        <f>+[6]ระบบการควบคุมฯ!G34+[6]ระบบการควบคุมฯ!H34+[6]ระบบการควบคุมฯ!Q34+[6]ระบบการควบคุมฯ!R34</f>
        <v>0</v>
      </c>
      <c r="F19" s="688">
        <f>+'[6]1408บุคลากรภาครัฐ'!K179+'[6]1408บุคลากรภาครัฐ'!L179</f>
        <v>0</v>
      </c>
      <c r="G19" s="688">
        <f>+[6]ระบบการควบคุมฯ!K34+[6]ระบบการควบคุมฯ!L34+[6]ระบบการควบคุมฯ!U34+[6]ระบบการควบคุมฯ!V34</f>
        <v>1399507.42</v>
      </c>
      <c r="H19" s="689">
        <f>+D19-E19-F19-G19</f>
        <v>76992.580000000075</v>
      </c>
      <c r="I19" s="359" t="s">
        <v>14</v>
      </c>
    </row>
    <row r="20" spans="1:9" ht="18.75" hidden="1" customHeight="1" x14ac:dyDescent="0.25">
      <c r="A20" s="690" t="str">
        <f>+[6]ระบบการควบคุมฯ!A35</f>
        <v>1.1.3.1</v>
      </c>
      <c r="B20" s="360" t="str">
        <f>+[6]ระบบการควบคุมฯ!B35</f>
        <v>ค่าเช่าบ้านครั้งที่ 2 (เมย - กค 67) จำนวนเงิน 588,000 บาท</v>
      </c>
      <c r="C20" s="361" t="str">
        <f>+[6]ระบบการควบคุมฯ!C35</f>
        <v>ศธ 04002/ว1767 ลว. 3 พค 67 ครั้งที่ 4</v>
      </c>
      <c r="D20" s="691"/>
      <c r="E20" s="691"/>
      <c r="F20" s="691"/>
      <c r="G20" s="691"/>
      <c r="H20" s="692"/>
      <c r="I20" s="362"/>
    </row>
    <row r="21" spans="1:9" ht="18.75" hidden="1" customHeight="1" x14ac:dyDescent="0.25">
      <c r="A21" s="693" t="str">
        <f>+[6]ระบบการควบคุมฯ!A36</f>
        <v>1.1.3.2</v>
      </c>
      <c r="B21" s="363">
        <f>+[6]ระบบการควบคุมฯ!B36</f>
        <v>0</v>
      </c>
      <c r="C21" s="364">
        <f>+[6]ระบบการควบคุมฯ!C36</f>
        <v>0</v>
      </c>
      <c r="D21" s="694"/>
      <c r="E21" s="694"/>
      <c r="F21" s="694"/>
      <c r="G21" s="694"/>
      <c r="H21" s="695"/>
      <c r="I21" s="365"/>
    </row>
    <row r="22" spans="1:9" ht="18.75" hidden="1" customHeight="1" x14ac:dyDescent="0.25">
      <c r="A22" s="198" t="str">
        <f>+[4]ระบบการควบคุมฯ!A30</f>
        <v>ข</v>
      </c>
      <c r="B22" s="353" t="str">
        <f>+[4]ระบบการควบคุมฯ!B30</f>
        <v xml:space="preserve">แผนงานยุทธศาสตร์พัฒนาคุณภาพการศึกษาและการเรียนรู้ </v>
      </c>
      <c r="C22" s="674">
        <f>+[4]ระบบการควบคุมฯ!C30</f>
        <v>0</v>
      </c>
      <c r="D22" s="675">
        <f>+D23+D57+D71+D160+D172</f>
        <v>19350928</v>
      </c>
      <c r="E22" s="675">
        <f>+E23+E57+E71+E160+E172</f>
        <v>0</v>
      </c>
      <c r="F22" s="675">
        <f>+F23+F57+F71+F160+F172</f>
        <v>0</v>
      </c>
      <c r="G22" s="675">
        <f>+G23+G57+G71+G160+G172</f>
        <v>16852607.550000001</v>
      </c>
      <c r="H22" s="675">
        <f>+H23+H57+H71+H160+H172</f>
        <v>2498320.4500000011</v>
      </c>
      <c r="I22" s="675">
        <f>+I23+I71</f>
        <v>0</v>
      </c>
    </row>
    <row r="23" spans="1:9" ht="55.95" hidden="1" customHeight="1" x14ac:dyDescent="0.25">
      <c r="A23" s="676">
        <f>+[4]ระบบการควบคุมฯ!A31</f>
        <v>1</v>
      </c>
      <c r="B23" s="677" t="str">
        <f>+[4]ระบบการควบคุมฯ!B31</f>
        <v>โครงการพัฒนาหลักสูตรกระบวนการเรียนการสอน การวัดและประเมินผล</v>
      </c>
      <c r="C23" s="677" t="str">
        <f>+[6]ระบบการควบคุมฯ!C45</f>
        <v>20004 31003170</v>
      </c>
      <c r="D23" s="678">
        <f>+D24+D27+D31+D36+D40+D44+D51+D54</f>
        <v>96080</v>
      </c>
      <c r="E23" s="678">
        <f t="shared" ref="E23:H23" si="1">+E24+E27+E31+E36+E40+E44+E51+E54</f>
        <v>0</v>
      </c>
      <c r="F23" s="678">
        <f t="shared" si="1"/>
        <v>0</v>
      </c>
      <c r="G23" s="678">
        <f t="shared" si="1"/>
        <v>56380</v>
      </c>
      <c r="H23" s="678">
        <f t="shared" si="1"/>
        <v>39700</v>
      </c>
      <c r="I23" s="679"/>
    </row>
    <row r="24" spans="1:9" ht="55.95" hidden="1" customHeight="1" x14ac:dyDescent="0.25">
      <c r="A24" s="680">
        <f>+[6]ระบบการควบคุมฯ!A48</f>
        <v>1.1000000000000001</v>
      </c>
      <c r="B24" s="355" t="str">
        <f>+[6]ระบบการควบคุมฯ!B48</f>
        <v xml:space="preserve">กิจกรรมส่งเสริมและพัฒนาระบบการประกันคุณภาพภายในสถานศึกษา </v>
      </c>
      <c r="C24" s="356" t="str">
        <f>+[6]ระบบการควบคุมฯ!C48</f>
        <v>20004 67 00015 00000</v>
      </c>
      <c r="D24" s="681">
        <f>+D25</f>
        <v>5000</v>
      </c>
      <c r="E24" s="681">
        <f>+E25</f>
        <v>0</v>
      </c>
      <c r="F24" s="681">
        <f>+F25</f>
        <v>0</v>
      </c>
      <c r="G24" s="681">
        <f>+G25</f>
        <v>5000</v>
      </c>
      <c r="H24" s="681">
        <f>+H25</f>
        <v>0</v>
      </c>
      <c r="I24" s="682"/>
    </row>
    <row r="25" spans="1:9" ht="37.200000000000003" hidden="1" customHeight="1" x14ac:dyDescent="0.25">
      <c r="A25" s="683"/>
      <c r="B25" s="370" t="str">
        <f>+[6]ระบบการควบคุมฯ!B49</f>
        <v>งบรายจ่ายอื่น   6711500</v>
      </c>
      <c r="C25" s="371" t="str">
        <f>+[6]ระบบการควบคุมฯ!C49</f>
        <v>20004 31003100 5000002</v>
      </c>
      <c r="D25" s="699">
        <f>SUM(D26:D27)</f>
        <v>5000</v>
      </c>
      <c r="E25" s="699">
        <f>SUM(E26:E27)</f>
        <v>0</v>
      </c>
      <c r="F25" s="699">
        <f>SUM(F26:F27)</f>
        <v>0</v>
      </c>
      <c r="G25" s="699">
        <f>SUM(G26:G27)</f>
        <v>5000</v>
      </c>
      <c r="H25" s="699">
        <f>SUM(H26:H27)</f>
        <v>0</v>
      </c>
      <c r="I25" s="686"/>
    </row>
    <row r="26" spans="1:9" ht="37.200000000000003" hidden="1" customHeight="1" x14ac:dyDescent="0.25">
      <c r="A26" s="700" t="str">
        <f>+[6]ระบบการควบคุมฯ!A50</f>
        <v>1.1.1</v>
      </c>
      <c r="B26" s="372" t="str">
        <f>+[6]ระบบการควบคุมฯ!B50</f>
        <v>สำหรับสนับสนุนการคัดเลือกสถานศึกษาเพื่อรับรางวัล IQA AWARD ประจำปีการศึกษา 2566</v>
      </c>
      <c r="C26" s="385" t="str">
        <f>+[6]ระบบการควบคุมฯ!C50</f>
        <v>ศธ 04002/ว2416  ลว. 17 มิย 67 โอนครั้งที่ 142</v>
      </c>
      <c r="D26" s="701">
        <f>+[6]ระบบการควบคุมฯ!P50</f>
        <v>5000</v>
      </c>
      <c r="E26" s="701">
        <f>+[6]ระบบการควบคุมฯ!Q50+[6]ระบบการควบคุมฯ!R50</f>
        <v>0</v>
      </c>
      <c r="F26" s="701">
        <f>+[6]ระบบการควบคุมฯ!S50+[6]ระบบการควบคุมฯ!T50</f>
        <v>0</v>
      </c>
      <c r="G26" s="701">
        <f>+[6]ระบบการควบคุมฯ!U50+[6]ระบบการควบคุมฯ!V50</f>
        <v>5000</v>
      </c>
      <c r="H26" s="702">
        <f>+D26-E26-F26-G26</f>
        <v>0</v>
      </c>
      <c r="I26" s="373" t="s">
        <v>50</v>
      </c>
    </row>
    <row r="27" spans="1:9" ht="55.95" hidden="1" customHeight="1" x14ac:dyDescent="0.25">
      <c r="A27" s="680">
        <f>+[6]ระบบการควบคุมฯ!A54</f>
        <v>1.2</v>
      </c>
      <c r="B27" s="355" t="str">
        <f>+[6]ระบบการควบคุมฯ!B54</f>
        <v xml:space="preserve">กิจกรรมพัฒนาคลังเครื่องมือมาตรฐานเพื่อยกระดับคุณภาพผู้เรียนในศตวรรษที่ 21  </v>
      </c>
      <c r="C27" s="356" t="str">
        <f>+[6]ระบบการควบคุมฯ!C54</f>
        <v>20004 66 00039 00000</v>
      </c>
      <c r="D27" s="681">
        <f>+D28</f>
        <v>0</v>
      </c>
      <c r="E27" s="681">
        <f>+E28</f>
        <v>0</v>
      </c>
      <c r="F27" s="681">
        <f>+F28</f>
        <v>0</v>
      </c>
      <c r="G27" s="681">
        <f>+G28</f>
        <v>0</v>
      </c>
      <c r="H27" s="681">
        <f>+H28</f>
        <v>0</v>
      </c>
      <c r="I27" s="682"/>
    </row>
    <row r="28" spans="1:9" ht="37.200000000000003" hidden="1" customHeight="1" x14ac:dyDescent="0.25">
      <c r="A28" s="683"/>
      <c r="B28" s="370" t="str">
        <f>+[6]ระบบการควบคุมฯ!B55</f>
        <v>งบรายจ่ายอื่น   6711500</v>
      </c>
      <c r="C28" s="371" t="str">
        <f>+[6]ระบบการควบคุมฯ!C55</f>
        <v>20004 31003170 5000003</v>
      </c>
      <c r="D28" s="699">
        <f>SUM(D29:D30)</f>
        <v>0</v>
      </c>
      <c r="E28" s="699">
        <f>SUM(E29:E30)</f>
        <v>0</v>
      </c>
      <c r="F28" s="699">
        <f>SUM(F29:F30)</f>
        <v>0</v>
      </c>
      <c r="G28" s="699">
        <f>SUM(G29:G30)</f>
        <v>0</v>
      </c>
      <c r="H28" s="699">
        <f>SUM(H29:H30)</f>
        <v>0</v>
      </c>
      <c r="I28" s="686"/>
    </row>
    <row r="29" spans="1:9" ht="18.600000000000001" hidden="1" customHeight="1" x14ac:dyDescent="0.25">
      <c r="A29" s="700" t="str">
        <f>+[6]ระบบการควบคุมฯ!A56</f>
        <v>1.2.1</v>
      </c>
      <c r="B29" s="50" t="str">
        <f>+[6]ระบบการควบคุมฯ!B56</f>
        <v xml:space="preserve">ค่าใช้จ่ายเข้าร่วมประชุมปฏิบัติการสร้างและพัฒนาเครื่องมือวัดความสามารถด้านการอ่าน (Reading Test : RT) ชั้นประถมศึกษาปีที่ 1 เครื่องมือวัดความสามารถพื้นฐาน      ด้านภาษาไทย และด้านคณิตศาสตร์ของผู้เรียน (National Test : NT) ชั้นประถมศึกษา  ปีที่ 3 และเครื่องมือมาตรฐานเพื่อให้บริการในระบบคลังข้อสอบมาตรฐาน (SIBS) ปีการศึกษา 2566 ระหว่างวันที่ 27 มีนาคม –       1 เมษายน 2566 ณ โรงแรมแกรนด์จอมเทียนพาเลซ อำเภอบางละมุง จังหวัดชลบุรี </v>
      </c>
      <c r="C29" s="372" t="str">
        <f>+[6]ระบบการควบคุมฯ!C56</f>
        <v>ศธ 04002/ว1463  ลว. 11 เมย 66 โอนครั้งที่ 466</v>
      </c>
      <c r="D29" s="701">
        <f>+[6]ระบบการควบคุมฯ!F56</f>
        <v>0</v>
      </c>
      <c r="E29" s="701">
        <f>+[6]ระบบการควบคุมฯ!G56+[6]ระบบการควบคุมฯ!H56</f>
        <v>0</v>
      </c>
      <c r="F29" s="701">
        <f>+[6]ระบบการควบคุมฯ!I56+[6]ระบบการควบคุมฯ!J56</f>
        <v>0</v>
      </c>
      <c r="G29" s="701">
        <f>+[6]ระบบการควบคุมฯ!K56+[6]ระบบการควบคุมฯ!L56</f>
        <v>0</v>
      </c>
      <c r="H29" s="702">
        <f>+D29-E29-F29-G29</f>
        <v>0</v>
      </c>
      <c r="I29" s="373" t="s">
        <v>50</v>
      </c>
    </row>
    <row r="30" spans="1:9" ht="18.600000000000001" hidden="1" customHeight="1" x14ac:dyDescent="0.25">
      <c r="A30" s="700" t="s">
        <v>88</v>
      </c>
      <c r="B30" s="50">
        <f>+[6]ระบบการควบคุมฯ!B57</f>
        <v>0</v>
      </c>
      <c r="C30" s="372">
        <f>+[6]ระบบการควบคุมฯ!C57</f>
        <v>0</v>
      </c>
      <c r="D30" s="701">
        <f>+[6]ระบบการควบคุมฯ!F57</f>
        <v>0</v>
      </c>
      <c r="E30" s="701">
        <f>+[6]ระบบการควบคุมฯ!G57+[6]ระบบการควบคุมฯ!H57</f>
        <v>0</v>
      </c>
      <c r="F30" s="701">
        <f>+[6]ระบบการควบคุมฯ!I57+[6]ระบบการควบคุมฯ!J57</f>
        <v>0</v>
      </c>
      <c r="G30" s="701">
        <f>+[6]ระบบการควบคุมฯ!K57+[6]ระบบการควบคุมฯ!L57</f>
        <v>0</v>
      </c>
      <c r="H30" s="702">
        <f>+D30-E30-F30-G30</f>
        <v>0</v>
      </c>
      <c r="I30" s="374" t="s">
        <v>89</v>
      </c>
    </row>
    <row r="31" spans="1:9" ht="55.95" hidden="1" customHeight="1" x14ac:dyDescent="0.25">
      <c r="A31" s="680">
        <f>+[6]ระบบการควบคุมฯ!A60</f>
        <v>1.3</v>
      </c>
      <c r="B31" s="355" t="str">
        <f>+[6]ระบบการควบคุมฯ!B60</f>
        <v>กิจกรรมการยกระดับผลการทดสอบทางการศึกษาระดับชาติที่สอดคล้องกับบริบทพื้นที่</v>
      </c>
      <c r="C31" s="355" t="str">
        <f>+[6]ระบบการควบคุมฯ!C60</f>
        <v>20004 66 00040 00000</v>
      </c>
      <c r="D31" s="681">
        <f>+D32</f>
        <v>57880</v>
      </c>
      <c r="E31" s="681">
        <f>+E32</f>
        <v>0</v>
      </c>
      <c r="F31" s="681">
        <f>+F32</f>
        <v>0</v>
      </c>
      <c r="G31" s="681">
        <f>+G32</f>
        <v>35290</v>
      </c>
      <c r="H31" s="681">
        <f>+H32</f>
        <v>22590</v>
      </c>
      <c r="I31" s="682"/>
    </row>
    <row r="32" spans="1:9" ht="18.600000000000001" hidden="1" customHeight="1" x14ac:dyDescent="0.25">
      <c r="A32" s="683"/>
      <c r="B32" s="684" t="str">
        <f>+[6]ระบบการควบคุมฯ!B62</f>
        <v>งบรายจ่ายอื่น   6711500</v>
      </c>
      <c r="C32" s="357" t="str">
        <f>+[6]ระบบการควบคุมฯ!C62</f>
        <v>20004 31003170 5000004</v>
      </c>
      <c r="D32" s="685">
        <f>SUM(D33:D35)</f>
        <v>57880</v>
      </c>
      <c r="E32" s="685">
        <f t="shared" ref="E32:H32" si="2">SUM(E33:E35)</f>
        <v>0</v>
      </c>
      <c r="F32" s="685">
        <f t="shared" si="2"/>
        <v>0</v>
      </c>
      <c r="G32" s="685">
        <f t="shared" si="2"/>
        <v>35290</v>
      </c>
      <c r="H32" s="685">
        <f t="shared" si="2"/>
        <v>22590</v>
      </c>
      <c r="I32" s="686"/>
    </row>
    <row r="33" spans="1:9" ht="37.200000000000003" hidden="1" customHeight="1" x14ac:dyDescent="0.25">
      <c r="A33" s="700" t="str">
        <f>+[6]ระบบการควบคุมฯ!A64</f>
        <v>1.3.1</v>
      </c>
      <c r="B33" s="50" t="str">
        <f>+[6]ระบบการควบคุมฯ!B64</f>
        <v xml:space="preserve">ค่าใช้จ่ายในการเข้าร่วมประชุมชี้แจงศูนย์สอบในการดำเนินการประเมินความสามารถด้านการอ่านของผู้เรียน (RT) ชั้นประถมศึกษาปีที่ 1 และการประเมินคุณภาพผู้เรียน (NT) ชั้นประถมศึกษาปีที่ 3 ปีการศึกษา 2566  ระหว่างวันที่ 6 – 8 พฤศจิกายน 2566 ณ โรงแรมริเวอร์ไซด์ กรุงเทพมหานคร </v>
      </c>
      <c r="C33" s="50" t="str">
        <f>+[6]ระบบการควบคุมฯ!C64</f>
        <v>ศธ 04002/ว5005  ลว. 3 พ.ย. 65 โอนครั้งที่ 42</v>
      </c>
      <c r="D33" s="701">
        <f>+[6]ระบบการควบคุมฯ!F64</f>
        <v>800</v>
      </c>
      <c r="E33" s="701">
        <f>+[6]ระบบการควบคุมฯ!G64+[6]ระบบการควบคุมฯ!H64</f>
        <v>0</v>
      </c>
      <c r="F33" s="701">
        <f>+[6]ระบบการควบคุมฯ!I64+[6]ระบบการควบคุมฯ!J64</f>
        <v>0</v>
      </c>
      <c r="G33" s="688">
        <f>+[6]ระบบการควบคุมฯ!K64+[6]ระบบการควบคุมฯ!L64+[6]ระบบการควบคุมฯ!U64+[6]ระบบการควบคุมฯ!V64</f>
        <v>800</v>
      </c>
      <c r="H33" s="702">
        <f>+D33-E33-F33-G33</f>
        <v>0</v>
      </c>
      <c r="I33" s="373" t="s">
        <v>50</v>
      </c>
    </row>
    <row r="34" spans="1:9" ht="37.200000000000003" hidden="1" customHeight="1" x14ac:dyDescent="0.25">
      <c r="A34" s="700" t="str">
        <f>+[6]ระบบการควบคุมฯ!A65</f>
        <v>1.3.2</v>
      </c>
      <c r="B34" s="50" t="str">
        <f>+[6]ระบบการควบคุมฯ!B65</f>
        <v>ค่าใช้จ่ายในการดำเนินโครงการประเมินความสามารถด้านการอ่านของผู้เรียน (RT) ชั้นประถมศึกษาปีที่ 1 ปีการศึกษา 2566  จำนวนเงิน 18,440.-บาท  (หนึ่งหมื่นแปดพันสี่ร้อยสี่สิบบาทถ้วน)    ให้กลุ่มนิเทศติดตามและประเมินผลการจัดการศึกษา และตามบันทึกกลุ่มนโยบายและแผน(ที่ ศธ 04087/128 ลงวันที่ 17 มกราคม 2567) แจ้งการจัดสรรงบประมาณ เป็นค่าใช้จ่ายดำเนินโครงการประเมินคุณภาพผู้เรียน (NT) ชั้นประถมศึกษาปีที่ 3 ปีการศึกษา 2566 สำหรับโรงเรียนตามโครงการพระราชดำริสมเด็จพระกนิษฐาธิราชเจ้า กรมสมเด็จพระเทพรัตนราชสุดาฯ สยามบรมราชกุมารีและโรงเรียนทั่วไป จำนวนเงิน 18,640.-บาท  (หนึ่งหมื่นแปดพันหกร้อยสี่สิบบาทถ้วน) ให้กลุ่มนิเทศ</v>
      </c>
      <c r="C34" s="50" t="str">
        <f>+[6]ระบบการควบคุมฯ!C65</f>
        <v>ศธ 04002/ว2439 ลว. 17 มค 67 โอนครั้งที่ 139</v>
      </c>
      <c r="D34" s="701">
        <f>+[6]ระบบการควบคุมฯ!F65</f>
        <v>37080</v>
      </c>
      <c r="E34" s="701">
        <f>+[6]ระบบการควบคุมฯ!G65+[6]ระบบการควบคุมฯ!H65</f>
        <v>0</v>
      </c>
      <c r="F34" s="701">
        <f>+[6]ระบบการควบคุมฯ!I65+[6]ระบบการควบคุมฯ!J65</f>
        <v>0</v>
      </c>
      <c r="G34" s="688">
        <f>+[6]ระบบการควบคุมฯ!K65+[6]ระบบการควบคุมฯ!L65+[6]ระบบการควบคุมฯ!U65+[6]ระบบการควบคุมฯ!V65</f>
        <v>34490</v>
      </c>
      <c r="H34" s="702">
        <f>+D34-E34-F34-G34</f>
        <v>2590</v>
      </c>
      <c r="I34" s="373" t="s">
        <v>50</v>
      </c>
    </row>
    <row r="35" spans="1:9" ht="18.600000000000001" hidden="1" customHeight="1" x14ac:dyDescent="0.25">
      <c r="A35" s="700" t="str">
        <f>+[6]ระบบการควบคุมฯ!A66</f>
        <v>1.1.3</v>
      </c>
      <c r="B35" s="50" t="str">
        <f>+[6]ระบบการควบคุมฯ!B66</f>
        <v>ค่าใช้จ่ายในการสนับสนุนการขับเคลื่อนการยกระดับคุณภาพการเสริมสร้างสมรรถนะผู้เรียนตามแนวทางการประเมินนานาชาติ (PISA)</v>
      </c>
      <c r="C35" s="50" t="str">
        <f>+[6]ระบบการควบคุมฯ!C66</f>
        <v>ศธ 04002/ว3556  ลว. 15 สค 67 โอนครั้งที่ 324</v>
      </c>
      <c r="D35" s="701">
        <f>+[6]ระบบการควบคุมฯ!N66</f>
        <v>20000</v>
      </c>
      <c r="E35" s="701">
        <f>+[6]ระบบการควบคุมฯ!Q66+[6]ระบบการควบคุมฯ!R66</f>
        <v>0</v>
      </c>
      <c r="F35" s="701">
        <f>+[6]ระบบการควบคุมฯ!I66+[6]ระบบการควบคุมฯ!J66</f>
        <v>0</v>
      </c>
      <c r="G35" s="701">
        <f>+[6]ระบบการควบคุมฯ!K66+[6]ระบบการควบคุมฯ!L66+[6]ระบบการควบคุมฯ!U66+[6]ระบบการควบคุมฯ!V66</f>
        <v>0</v>
      </c>
      <c r="H35" s="702">
        <f>+D35-E35-F35-G35</f>
        <v>20000</v>
      </c>
      <c r="I35" s="373" t="s">
        <v>50</v>
      </c>
    </row>
    <row r="36" spans="1:9" ht="37.200000000000003" hidden="1" customHeight="1" x14ac:dyDescent="0.25">
      <c r="A36" s="680">
        <f>+[6]ระบบการควบคุมฯ!A69</f>
        <v>1.4</v>
      </c>
      <c r="B36" s="355" t="str">
        <f>+[6]ระบบการควบคุมฯ!B69</f>
        <v>กิจกรรมการขับเคลื่อนการจัดการเรียนรู้วิทยาการคำนวณและการออกแบบเทคโนโลยี</v>
      </c>
      <c r="C36" s="355" t="str">
        <f>+[6]ระบบการควบคุมฯ!C69</f>
        <v>20004 67 00075 00000</v>
      </c>
      <c r="D36" s="681">
        <f>+D37</f>
        <v>5000</v>
      </c>
      <c r="E36" s="681">
        <f>+E37</f>
        <v>0</v>
      </c>
      <c r="F36" s="681">
        <f>+F37</f>
        <v>0</v>
      </c>
      <c r="G36" s="681">
        <f>+G37</f>
        <v>0</v>
      </c>
      <c r="H36" s="681">
        <f>+H37</f>
        <v>5000</v>
      </c>
      <c r="I36" s="682"/>
    </row>
    <row r="37" spans="1:9" ht="18.600000000000001" hidden="1" customHeight="1" x14ac:dyDescent="0.25">
      <c r="A37" s="683"/>
      <c r="B37" s="684" t="str">
        <f>+[6]ระบบการควบคุมฯ!B70</f>
        <v>งบรายจ่ายอื่น   6711500</v>
      </c>
      <c r="C37" s="370" t="str">
        <f>+[2]ระบบการควบคุมฯ!C48</f>
        <v>20004 32003100 5000005</v>
      </c>
      <c r="D37" s="685">
        <f>SUM(D38:D39)</f>
        <v>5000</v>
      </c>
      <c r="E37" s="685">
        <f>SUM(E38:E39)</f>
        <v>0</v>
      </c>
      <c r="F37" s="685">
        <f>SUM(F38:F39)</f>
        <v>0</v>
      </c>
      <c r="G37" s="685">
        <f>SUM(G38:G39)</f>
        <v>0</v>
      </c>
      <c r="H37" s="685">
        <f>SUM(H38:H39)</f>
        <v>5000</v>
      </c>
      <c r="I37" s="686"/>
    </row>
    <row r="38" spans="1:9" ht="37.200000000000003" hidden="1" customHeight="1" x14ac:dyDescent="0.25">
      <c r="A38" s="700" t="str">
        <f>+[6]ระบบการควบคุมฯ!A71</f>
        <v>1.4.1</v>
      </c>
      <c r="B38" s="50" t="str">
        <f>+[6]ระบบการควบคุมฯ!B71</f>
        <v xml:space="preserve">ค่าใช้จ่ายในการนิเทศ กำกับ ติดตามการจัดการเรียนรู้วิทยาการคำนวณและการออกแบบเทคโนโลยี (CODING) </v>
      </c>
      <c r="C38" s="375" t="str">
        <f>+[6]ระบบการควบคุมฯ!C71</f>
        <v>ศธ 04002/ว2345 ลว.11 มิย 67 โอนครั้งที่ 118</v>
      </c>
      <c r="D38" s="701">
        <f>+[6]ระบบการควบคุมฯ!P71</f>
        <v>5000</v>
      </c>
      <c r="E38" s="701">
        <f>+[6]ระบบการควบคุมฯ!Q71+[6]ระบบการควบคุมฯ!R71</f>
        <v>0</v>
      </c>
      <c r="F38" s="701">
        <f>+[6]ระบบการควบคุมฯ!S71+[6]ระบบการควบคุมฯ!T71</f>
        <v>0</v>
      </c>
      <c r="G38" s="701">
        <f>+[6]ระบบการควบคุมฯ!U71+[6]ระบบการควบคุมฯ!V71</f>
        <v>0</v>
      </c>
      <c r="H38" s="702">
        <f>+D38-E38-F38-G38</f>
        <v>5000</v>
      </c>
      <c r="I38" s="373" t="s">
        <v>90</v>
      </c>
    </row>
    <row r="39" spans="1:9" ht="93" hidden="1" customHeight="1" x14ac:dyDescent="0.25">
      <c r="A39" s="700"/>
      <c r="B39" s="50"/>
      <c r="C39" s="375"/>
      <c r="D39" s="701">
        <f>+[6]ระบบการควบคุมฯ!F72</f>
        <v>0</v>
      </c>
      <c r="E39" s="701">
        <f>+[6]ระบบการควบคุมฯ!G72+[6]ระบบการควบคุมฯ!H72</f>
        <v>0</v>
      </c>
      <c r="F39" s="701">
        <f>+[6]ระบบการควบคุมฯ!I72+[6]ระบบการควบคุมฯ!J72</f>
        <v>0</v>
      </c>
      <c r="G39" s="701">
        <f>+[6]ระบบการควบคุมฯ!K72+[6]ระบบการควบคุมฯ!L72</f>
        <v>0</v>
      </c>
      <c r="H39" s="702">
        <f>+D39-E39-F39-G39</f>
        <v>0</v>
      </c>
      <c r="I39" s="373"/>
    </row>
    <row r="40" spans="1:9" ht="56.25" hidden="1" customHeight="1" x14ac:dyDescent="0.25">
      <c r="A40" s="680">
        <f>+[6]ระบบการควบคุมฯ!A73</f>
        <v>1.5</v>
      </c>
      <c r="B40" s="376" t="str">
        <f>+[6]ระบบการควบคุมฯ!B73</f>
        <v>กิจกรรมการยกระดับสมรรถนะความฉลาดรู้ของผู้เรียนตามกรอบการประเมิน PISA 2025 สู่การเพิ่มขีดความสามารถการแข่งขันในศตวรรษที่ 21</v>
      </c>
      <c r="C40" s="195" t="str">
        <f>+[6]ระบบการควบคุมฯ!C73</f>
        <v>20004 66 00101 00000</v>
      </c>
      <c r="D40" s="681">
        <f>+D41</f>
        <v>0</v>
      </c>
      <c r="E40" s="681"/>
      <c r="F40" s="681"/>
      <c r="G40" s="703">
        <f>+[2]ระบบการควบคุมฯ!K48+[2]ระบบการควบคุมฯ!L48</f>
        <v>0</v>
      </c>
      <c r="H40" s="704">
        <f>+D40-E40-F40-G40</f>
        <v>0</v>
      </c>
      <c r="I40" s="355"/>
    </row>
    <row r="41" spans="1:9" ht="37.5" hidden="1" customHeight="1" x14ac:dyDescent="0.25">
      <c r="A41" s="683"/>
      <c r="B41" s="705" t="str">
        <f>+[6]ระบบการควบคุมฯ!B74</f>
        <v>งบรายจ่ายอื่น   6711500</v>
      </c>
      <c r="C41" s="370" t="str">
        <f>+[6]ระบบการควบคุมฯ!C74</f>
        <v>20004 31003100 5000007</v>
      </c>
      <c r="D41" s="685">
        <f>SUM(D42:D43)</f>
        <v>0</v>
      </c>
      <c r="E41" s="685">
        <f>SUM(E42:E43)</f>
        <v>0</v>
      </c>
      <c r="F41" s="685">
        <f>SUM(F42:F43)</f>
        <v>0</v>
      </c>
      <c r="G41" s="685">
        <f>SUM(G42:G43)</f>
        <v>0</v>
      </c>
      <c r="H41" s="685">
        <f>SUM(H42:H43)</f>
        <v>0</v>
      </c>
      <c r="I41" s="685"/>
    </row>
    <row r="42" spans="1:9" ht="37.5" hidden="1" customHeight="1" x14ac:dyDescent="0.25">
      <c r="A42" s="700" t="str">
        <f>+[6]ระบบการควบคุมฯ!A75</f>
        <v>1.4.1</v>
      </c>
      <c r="B42" s="50" t="str">
        <f>+[6]ระบบการควบคุมฯ!B75</f>
        <v xml:space="preserve">ค่าใช้จ่ายในการประชุมเชิงปฏิบัติการพัฒนาศักยภาพศึกษานิเทศก์พร้อมรับการประเมิน PISA 2025 ระหว่างวันที่ 1- 4 กันยายน  2566 ณ โรงแรมเอวาน่า เขตบางนา กรุงเทพมหานคร </v>
      </c>
      <c r="C42" s="375" t="str">
        <f>+[6]ระบบการควบคุมฯ!C75</f>
        <v>ศธ 04002/ว2988  ลว. 20 ก.ค. 66 โอนครั้งที่ 688 งบ 10800 บาท</v>
      </c>
      <c r="D42" s="701">
        <f>+[6]ระบบการควบคุมฯ!F75</f>
        <v>0</v>
      </c>
      <c r="E42" s="701">
        <f>+[6]ระบบการควบคุมฯ!G75+[6]ระบบการควบคุมฯ!H75</f>
        <v>0</v>
      </c>
      <c r="F42" s="701">
        <f>+[6]ระบบการควบคุมฯ!I75+[6]ระบบการควบคุมฯ!J75</f>
        <v>0</v>
      </c>
      <c r="G42" s="702">
        <f>+[6]ระบบการควบคุมฯ!K75+[6]ระบบการควบคุมฯ!L75</f>
        <v>0</v>
      </c>
      <c r="H42" s="702">
        <f>+D42-E42-F42-G42</f>
        <v>0</v>
      </c>
      <c r="I42" s="706" t="s">
        <v>91</v>
      </c>
    </row>
    <row r="43" spans="1:9" ht="37.200000000000003" hidden="1" customHeight="1" x14ac:dyDescent="0.25">
      <c r="A43" s="700" t="str">
        <f>+[6]ระบบการควบคุมฯ!A76</f>
        <v>1.4.2</v>
      </c>
      <c r="B43" s="50" t="str">
        <f>+[6]ระบบการควบคุมฯ!B76</f>
        <v xml:space="preserve">ค่าใช้จ่ายดำเนินงานโครงการยกระดับสมรรถนะความฉลาดรู้ของผู้เรียนตามกรอบการประเมิน PISA 2025 สู่การเพิ่มขีดความสามารถการแข่งขันในศตวรรษที่ 21 </v>
      </c>
      <c r="C43" s="375" t="str">
        <f>+[6]ระบบการควบคุมฯ!C76</f>
        <v xml:space="preserve">ศธ 04002/ว3528  ลว. 22 ส.ค. 66 โอนครั้งที่ 797 </v>
      </c>
      <c r="D43" s="701">
        <f>+[6]ระบบการควบคุมฯ!F76</f>
        <v>0</v>
      </c>
      <c r="E43" s="701">
        <f>+[6]ระบบการควบคุมฯ!G76+[6]ระบบการควบคุมฯ!H76</f>
        <v>0</v>
      </c>
      <c r="F43" s="701">
        <f>+[6]ระบบการควบคุมฯ!I76+[6]ระบบการควบคุมฯ!J76</f>
        <v>0</v>
      </c>
      <c r="G43" s="702">
        <f>+[6]ระบบการควบคุมฯ!K76+[6]ระบบการควบคุมฯ!L76</f>
        <v>0</v>
      </c>
      <c r="H43" s="702">
        <f>+D43-E43-F43-G43</f>
        <v>0</v>
      </c>
      <c r="I43" s="706" t="s">
        <v>91</v>
      </c>
    </row>
    <row r="44" spans="1:9" ht="37.200000000000003" hidden="1" customHeight="1" x14ac:dyDescent="0.25">
      <c r="A44" s="680">
        <f>+[6]ระบบการควบคุมฯ!A78</f>
        <v>1.6</v>
      </c>
      <c r="B44" s="376" t="str">
        <f>+[6]ระบบการควบคุมฯ!B78</f>
        <v>กิจกรรมการพัฒนาเด็กปฐมวัยอย่างมีคุณภาพ</v>
      </c>
      <c r="C44" s="195" t="str">
        <f>+[2]ระบบการควบคุมฯ!C51</f>
        <v>20004 6686176 00000</v>
      </c>
      <c r="D44" s="681">
        <f>+D45</f>
        <v>28200</v>
      </c>
      <c r="E44" s="681">
        <f>+E45</f>
        <v>0</v>
      </c>
      <c r="F44" s="681">
        <f>+F45</f>
        <v>0</v>
      </c>
      <c r="G44" s="681">
        <f>+G45</f>
        <v>16090</v>
      </c>
      <c r="H44" s="681">
        <f>+H45</f>
        <v>12110</v>
      </c>
      <c r="I44" s="355" t="s">
        <v>50</v>
      </c>
    </row>
    <row r="45" spans="1:9" ht="55.95" hidden="1" customHeight="1" x14ac:dyDescent="0.25">
      <c r="A45" s="683"/>
      <c r="B45" s="705" t="str">
        <f>+[6]ระบบการควบคุมฯ!B80</f>
        <v>งบรายจ่ายอื่น   6711500</v>
      </c>
      <c r="C45" s="370" t="str">
        <f>+[6]ระบบการควบคุมฯ!C80</f>
        <v>20004 31003170 5000011</v>
      </c>
      <c r="D45" s="685">
        <f>SUM(D46:D50)</f>
        <v>28200</v>
      </c>
      <c r="E45" s="685">
        <f>SUM(E46:E50)</f>
        <v>0</v>
      </c>
      <c r="F45" s="685">
        <f>SUM(F46:F50)</f>
        <v>0</v>
      </c>
      <c r="G45" s="685">
        <f>SUM(G46:G50)</f>
        <v>16090</v>
      </c>
      <c r="H45" s="685">
        <f>SUM(H46:H50)</f>
        <v>12110</v>
      </c>
      <c r="I45" s="685"/>
    </row>
    <row r="46" spans="1:9" ht="18.600000000000001" hidden="1" customHeight="1" x14ac:dyDescent="0.25">
      <c r="A46" s="700" t="str">
        <f>+[6]ระบบการควบคุมฯ!A82</f>
        <v>1.6.1</v>
      </c>
      <c r="B46" s="50" t="str">
        <f>+[6]ระบบการควบคุมฯ!B82</f>
        <v xml:space="preserve">ค่าใช้จ่ายในการเดินทางเข้าร่วมการประชุมเชิงปฏิบัติการขับเคลื่อนการพัฒนาหลักสูตรและส่งเสริมการศึกษาปฐมวัย  ระหว่างวันที่ 29 มกราคม - 2 กุมภาพันธ์ 2567 ณ โรงแรมรอยัลริเวอร์ไซด์ กรุงเทพมหานคร </v>
      </c>
      <c r="C46" s="375" t="str">
        <f>+[6]ระบบการควบคุมฯ!C82</f>
        <v>ศธ 04002/ว244 ลว.17 มค 67 โอนครั้งที่ 138</v>
      </c>
      <c r="D46" s="701">
        <f>+[6]ระบบการควบคุมฯ!F82</f>
        <v>800</v>
      </c>
      <c r="E46" s="688">
        <f>+[6]ระบบการควบคุมฯ!G82+[6]ระบบการควบคุมฯ!H82+[6]ระบบการควบคุมฯ!Q82+[6]ระบบการควบคุมฯ!R82</f>
        <v>0</v>
      </c>
      <c r="F46" s="688">
        <f>+[6]ระบบการควบคุมฯ!J82+[6]ระบบการควบคุมฯ!K82+[6]ระบบการควบคุมฯ!T82+[6]ระบบการควบคุมฯ!U82</f>
        <v>0</v>
      </c>
      <c r="G46" s="688">
        <f>+[6]ระบบการควบคุมฯ!K82+[6]ระบบการควบคุมฯ!L82+[6]ระบบการควบคุมฯ!U82+[6]ระบบการควบคุมฯ!V82</f>
        <v>800</v>
      </c>
      <c r="H46" s="702">
        <f>+D46-E46-F46-G46</f>
        <v>0</v>
      </c>
      <c r="I46" s="706" t="s">
        <v>50</v>
      </c>
    </row>
    <row r="47" spans="1:9" ht="37.200000000000003" hidden="1" customHeight="1" x14ac:dyDescent="0.25">
      <c r="A47" s="700" t="str">
        <f>+[6]ระบบการควบคุมฯ!A83</f>
        <v>1.6.2</v>
      </c>
      <c r="B47" s="50" t="str">
        <f>+[6]ระบบการควบคุมฯ!B83</f>
        <v xml:space="preserve">ค่าใช้จ่ายในการเดินทางเข้าร่วมประชุมเชิงปฏิบัติการบรรณาธิการกิจเอกสารประกอบการขับเคลื่อนการพัฒนาหลักสูตรและส่งเสริมการศึกษาปฐมวัย ครั้งที่ 1 ระหว่างวันที่ 12 – 15 มีนาคม 2567  ณ โรงแรมรอยัลริเวอร์ กรุงเทพมหานคร </v>
      </c>
      <c r="C47" s="375" t="str">
        <f>+[6]ระบบการควบคุมฯ!C83</f>
        <v>ศธ 04002/ว244 ลว.17 มค 67 โอนครั้งที่ 195</v>
      </c>
      <c r="D47" s="701">
        <f>+[6]ระบบการควบคุมฯ!F83</f>
        <v>800</v>
      </c>
      <c r="E47" s="688">
        <f>+[6]ระบบการควบคุมฯ!G83+[6]ระบบการควบคุมฯ!H83+[6]ระบบการควบคุมฯ!Q83+[6]ระบบการควบคุมฯ!R83</f>
        <v>0</v>
      </c>
      <c r="F47" s="688">
        <f>+[6]ระบบการควบคุมฯ!J83+[6]ระบบการควบคุมฯ!K83+[6]ระบบการควบคุมฯ!T83+[6]ระบบการควบคุมฯ!U83</f>
        <v>0</v>
      </c>
      <c r="G47" s="688">
        <f>+[6]ระบบการควบคุมฯ!K83+[6]ระบบการควบคุมฯ!L83+[6]ระบบการควบคุมฯ!U83+[6]ระบบการควบคุมฯ!V83</f>
        <v>800</v>
      </c>
      <c r="H47" s="702">
        <f>+D47-E47-F47-G47</f>
        <v>0</v>
      </c>
      <c r="I47" s="706" t="s">
        <v>50</v>
      </c>
    </row>
    <row r="48" spans="1:9" ht="37.200000000000003" hidden="1" customHeight="1" x14ac:dyDescent="0.25">
      <c r="A48" s="700" t="str">
        <f>+[6]ระบบการควบคุมฯ!A85</f>
        <v>1.6.3</v>
      </c>
      <c r="B48" s="707" t="str">
        <f>+[6]ระบบการควบคุมฯ!B85</f>
        <v>ค่าใช้จ่ายในการเดินทางเข้าอบรมเชิงปฏิบัติการพัฒนาวิยากรแกนนำการพัฒนาการอ่าน เพื่อส่งเสริมความสามารถในการคิดที่เป็นพื้นฐานในการเรียนรู้สำหรับนักเรียนปฐมวัย ระหว่างวันที่ 11 – 14  มิถุนายน 2567 ณ โรงแรมรอยัล ริเวอร์ กรุงเทพหานคร  2. สพป. ดำเนินการ 15,000 บาท จัดสรรให้รร. 10 ร.ร.ๆละ 1,000 บาท จำนวเงิน 10,000 บาท</v>
      </c>
      <c r="C48" s="375" t="str">
        <f>+[6]ระบบการควบคุมฯ!C85</f>
        <v>ศธ 04002/ว2149 ลว.31 พ.ค.67โอนครั้งที่ 75</v>
      </c>
      <c r="D48" s="701">
        <f>+[6]ระบบการควบคุมฯ!P85</f>
        <v>26600</v>
      </c>
      <c r="E48" s="701">
        <f>+[6]ระบบการควบคุมฯ!Q85+[6]ระบบการควบคุมฯ!R85</f>
        <v>0</v>
      </c>
      <c r="F48" s="701">
        <f>+[6]ระบบการควบคุมฯ!S85+[6]ระบบการควบคุมฯ!T85</f>
        <v>0</v>
      </c>
      <c r="G48" s="702">
        <f>+[6]ระบบการควบคุมฯ!U85+[6]ระบบการควบคุมฯ!V85</f>
        <v>14490</v>
      </c>
      <c r="H48" s="702">
        <f>+D48-E48-F48-G48</f>
        <v>12110</v>
      </c>
      <c r="I48" s="706" t="s">
        <v>50</v>
      </c>
    </row>
    <row r="49" spans="1:9" ht="18.600000000000001" hidden="1" customHeight="1" x14ac:dyDescent="0.25">
      <c r="A49" s="700" t="str">
        <f>+[6]ระบบการควบคุมฯ!A85</f>
        <v>1.6.3</v>
      </c>
      <c r="B49" s="50"/>
      <c r="C49" s="375"/>
      <c r="D49" s="701">
        <f>+[6]ระบบการควบคุมฯ!D85</f>
        <v>0</v>
      </c>
      <c r="E49" s="701">
        <f>+[6]ระบบการควบคุมฯ!G85+[6]ระบบการควบคุมฯ!H85</f>
        <v>0</v>
      </c>
      <c r="F49" s="701">
        <f>+[6]ระบบการควบคุมฯ!I85+[6]ระบบการควบคุมฯ!J85</f>
        <v>0</v>
      </c>
      <c r="G49" s="701">
        <f>+[6]ระบบการควบคุมฯ!K85+[6]ระบบการควบคุมฯ!L85</f>
        <v>0</v>
      </c>
      <c r="H49" s="702">
        <f>+D49-E49-F49-G49</f>
        <v>0</v>
      </c>
      <c r="I49" s="708" t="s">
        <v>50</v>
      </c>
    </row>
    <row r="50" spans="1:9" ht="37.200000000000003" hidden="1" customHeight="1" x14ac:dyDescent="0.25">
      <c r="A50" s="700"/>
      <c r="B50" s="50"/>
      <c r="C50" s="375"/>
      <c r="D50" s="701">
        <f>+[2]ระบบการควบคุมฯ!F56</f>
        <v>0</v>
      </c>
      <c r="E50" s="701">
        <f>+[2]ระบบการควบคุมฯ!G56+[2]ระบบการควบคุมฯ!H56</f>
        <v>0</v>
      </c>
      <c r="F50" s="701">
        <f>+[2]ระบบการควบคุมฯ!I56+[2]ระบบการควบคุมฯ!J56</f>
        <v>0</v>
      </c>
      <c r="G50" s="702">
        <f>+[2]ระบบการควบคุมฯ!K56+[2]ระบบการควบคุมฯ!L56</f>
        <v>0</v>
      </c>
      <c r="H50" s="702">
        <f>+D50-E50-F50-G50</f>
        <v>0</v>
      </c>
      <c r="I50" s="709"/>
    </row>
    <row r="51" spans="1:9" ht="37.200000000000003" hidden="1" customHeight="1" x14ac:dyDescent="0.25">
      <c r="A51" s="710"/>
      <c r="B51" s="711"/>
      <c r="C51" s="710"/>
      <c r="D51" s="703"/>
      <c r="E51" s="703"/>
      <c r="F51" s="703"/>
      <c r="G51" s="703"/>
      <c r="H51" s="703"/>
      <c r="I51" s="712"/>
    </row>
    <row r="52" spans="1:9" ht="37.200000000000003" hidden="1" customHeight="1" x14ac:dyDescent="0.25">
      <c r="A52" s="713">
        <f>+[2]ระบบการควบคุมฯ!A58</f>
        <v>0</v>
      </c>
      <c r="B52" s="377" t="str">
        <f>+[2]ระบบการควบคุมฯ!B58</f>
        <v>งบรายจ่ายอื่น   6611500</v>
      </c>
      <c r="C52" s="218" t="str">
        <f>+[2]ระบบการควบคุมฯ!C58</f>
        <v>20004 31003100 5000003</v>
      </c>
      <c r="D52" s="685">
        <f>+D53</f>
        <v>0</v>
      </c>
      <c r="E52" s="685">
        <f t="shared" ref="E52:H55" si="3">+E53</f>
        <v>0</v>
      </c>
      <c r="F52" s="685">
        <f t="shared" si="3"/>
        <v>0</v>
      </c>
      <c r="G52" s="685">
        <f t="shared" si="3"/>
        <v>0</v>
      </c>
      <c r="H52" s="685">
        <f t="shared" si="3"/>
        <v>0</v>
      </c>
      <c r="I52" s="714"/>
    </row>
    <row r="53" spans="1:9" ht="37.200000000000003" hidden="1" customHeight="1" x14ac:dyDescent="0.25">
      <c r="A53" s="700"/>
      <c r="B53" s="51"/>
      <c r="C53" s="375"/>
      <c r="D53" s="701"/>
      <c r="E53" s="701"/>
      <c r="F53" s="701"/>
      <c r="G53" s="702"/>
      <c r="H53" s="702"/>
      <c r="I53" s="706"/>
    </row>
    <row r="54" spans="1:9" ht="37.200000000000003" hidden="1" customHeight="1" x14ac:dyDescent="0.25">
      <c r="A54" s="710">
        <f>+[6]ระบบการควบคุมฯ!A87</f>
        <v>1.7</v>
      </c>
      <c r="B54" s="378" t="str">
        <f>+[6]ระบบการควบคุมฯ!B87</f>
        <v>กิจกรรมการพัฒนามาตรฐานระบบการประเมินมาตรฐานและการประกันคุณภาพการศึกษา</v>
      </c>
      <c r="C54" s="195" t="str">
        <f>+[6]ระบบการควบคุมฯ!C87</f>
        <v>20004 67 86181 00000</v>
      </c>
      <c r="D54" s="703">
        <f>+D55</f>
        <v>0</v>
      </c>
      <c r="E54" s="703">
        <f t="shared" si="3"/>
        <v>0</v>
      </c>
      <c r="F54" s="703">
        <f t="shared" si="3"/>
        <v>0</v>
      </c>
      <c r="G54" s="703">
        <f t="shared" si="3"/>
        <v>0</v>
      </c>
      <c r="H54" s="703">
        <f t="shared" si="3"/>
        <v>0</v>
      </c>
      <c r="I54" s="712"/>
    </row>
    <row r="55" spans="1:9" ht="37.200000000000003" hidden="1" customHeight="1" x14ac:dyDescent="0.25">
      <c r="A55" s="713"/>
      <c r="B55" s="377" t="str">
        <f>+[6]ระบบการควบคุมฯ!B88</f>
        <v>งบรายจ่ายอื่น   6711500</v>
      </c>
      <c r="C55" s="218" t="str">
        <f>+[6]ระบบการควบคุมฯ!C88</f>
        <v>20004 31003170 5000012</v>
      </c>
      <c r="D55" s="685">
        <f>+D56</f>
        <v>0</v>
      </c>
      <c r="E55" s="685">
        <f t="shared" si="3"/>
        <v>0</v>
      </c>
      <c r="F55" s="685">
        <f t="shared" si="3"/>
        <v>0</v>
      </c>
      <c r="G55" s="685">
        <f t="shared" si="3"/>
        <v>0</v>
      </c>
      <c r="H55" s="685">
        <f t="shared" si="3"/>
        <v>0</v>
      </c>
      <c r="I55" s="714"/>
    </row>
    <row r="56" spans="1:9" ht="37.200000000000003" hidden="1" customHeight="1" x14ac:dyDescent="0.25">
      <c r="A56" s="700" t="str">
        <f>+[6]ระบบการควบคุมฯ!A89</f>
        <v>1.6.1</v>
      </c>
      <c r="B56" s="51" t="str">
        <f>+[6]ระบบการควบคุมฯ!B89</f>
        <v xml:space="preserve">ค่าใช้จ่ายในการเดินทางเข้าร่วมประชุมสัมมนาเชิงปฏิบัติการเพื่อเสริมสร้างศักยภาพด้านการประกันคุณภาพการศึกษาขั้นพื้นฐาน ให้กับศึกษานิเทศก์และสถานศึกษาสังกัดสพฐ. ด้วยรูปแบบผสมผสาน (online และ face to face) รุ่นที่ 1  ระหว่างวันที่ 18 - 24 ธันวาคม 2565 ณ โรงแรมเอวาน่า กรุงเทพมหานคร </v>
      </c>
      <c r="C56" s="375" t="str">
        <f>+[6]ระบบการควบคุมฯ!C89</f>
        <v>ศธ 04002/ว5470 ลว.1 ธ.ค.65 โอนครั้งที่ 102</v>
      </c>
      <c r="D56" s="701">
        <f>+[6]ระบบการควบคุมฯ!F89</f>
        <v>0</v>
      </c>
      <c r="E56" s="701">
        <f>+[6]ระบบการควบคุมฯ!G89+[6]ระบบการควบคุมฯ!H89</f>
        <v>0</v>
      </c>
      <c r="F56" s="701">
        <f>+[6]ระบบการควบคุมฯ!I89+[6]ระบบการควบคุมฯ!J89</f>
        <v>0</v>
      </c>
      <c r="G56" s="702">
        <f>+[6]ระบบการควบคุมฯ!K89+[6]ระบบการควบคุมฯ!L89</f>
        <v>0</v>
      </c>
      <c r="H56" s="702">
        <f>+D56-E56-F56-G56</f>
        <v>0</v>
      </c>
      <c r="I56" s="706" t="s">
        <v>50</v>
      </c>
    </row>
    <row r="57" spans="1:9" ht="55.95" hidden="1" customHeight="1" x14ac:dyDescent="0.25">
      <c r="A57" s="676">
        <f>+[4]ระบบการควบคุมฯ!A39</f>
        <v>2</v>
      </c>
      <c r="B57" s="715" t="s">
        <v>51</v>
      </c>
      <c r="C57" s="379" t="str">
        <f>+[2]ระบบการควบคุมฯ!C60</f>
        <v>20004 31004500 2000000</v>
      </c>
      <c r="D57" s="678">
        <f>+D58+D61+D64+D67</f>
        <v>11800</v>
      </c>
      <c r="E57" s="678">
        <f t="shared" ref="E57:H57" si="4">+E58+E61+E64+E67</f>
        <v>0</v>
      </c>
      <c r="F57" s="678">
        <f t="shared" si="4"/>
        <v>0</v>
      </c>
      <c r="G57" s="678">
        <f t="shared" si="4"/>
        <v>800</v>
      </c>
      <c r="H57" s="678">
        <f t="shared" si="4"/>
        <v>11000</v>
      </c>
      <c r="I57" s="678">
        <f t="shared" ref="E57:I58" si="5">+I58</f>
        <v>0</v>
      </c>
    </row>
    <row r="58" spans="1:9" ht="37.200000000000003" hidden="1" customHeight="1" x14ac:dyDescent="0.25">
      <c r="A58" s="680">
        <f>+[4]ระบบการควบคุมฯ!A40</f>
        <v>2.1</v>
      </c>
      <c r="B58" s="380" t="str">
        <f>+[6]ระบบการควบคุมฯ!B93</f>
        <v xml:space="preserve">กิจกรรมพัฒนาการจัดการเรียนการสอนภาษาอังกฤษ </v>
      </c>
      <c r="C58" s="381" t="str">
        <f>+[2]ระบบการควบคุมฯ!C62</f>
        <v>20004 66000 7300000</v>
      </c>
      <c r="D58" s="681">
        <f>+D59</f>
        <v>0</v>
      </c>
      <c r="E58" s="681">
        <f t="shared" si="5"/>
        <v>0</v>
      </c>
      <c r="F58" s="681">
        <f t="shared" si="5"/>
        <v>0</v>
      </c>
      <c r="G58" s="681">
        <f t="shared" si="5"/>
        <v>0</v>
      </c>
      <c r="H58" s="681">
        <f t="shared" si="5"/>
        <v>0</v>
      </c>
      <c r="I58" s="681">
        <f t="shared" si="5"/>
        <v>0</v>
      </c>
    </row>
    <row r="59" spans="1:9" ht="37.200000000000003" hidden="1" customHeight="1" x14ac:dyDescent="0.25">
      <c r="A59" s="683"/>
      <c r="B59" s="705" t="e">
        <f>+[6]ระบบการควบคุมฯ!#REF!</f>
        <v>#REF!</v>
      </c>
      <c r="C59" s="382"/>
      <c r="D59" s="685">
        <f t="shared" ref="D59:I59" si="6">SUM(D60)</f>
        <v>0</v>
      </c>
      <c r="E59" s="685">
        <f t="shared" si="6"/>
        <v>0</v>
      </c>
      <c r="F59" s="685">
        <f t="shared" si="6"/>
        <v>0</v>
      </c>
      <c r="G59" s="685">
        <f t="shared" si="6"/>
        <v>0</v>
      </c>
      <c r="H59" s="685">
        <f t="shared" si="6"/>
        <v>0</v>
      </c>
      <c r="I59" s="685">
        <f t="shared" si="6"/>
        <v>0</v>
      </c>
    </row>
    <row r="60" spans="1:9" ht="55.95" hidden="1" customHeight="1" x14ac:dyDescent="0.25">
      <c r="A60" s="700" t="s">
        <v>31</v>
      </c>
      <c r="B60" s="50" t="str">
        <f>+[2]ระบบการควบคุมฯ!B64</f>
        <v>ค่าจ้างครูผู้สอนภาษาอังกฤษชาวต่างชาติหรือครูผู้สอนชาวไทยสอนวิชาภาษาอังกฤษ จำนวน 2 อัตรา ตั้งแต่ เดือนกุมภาพันธ์ - กันยายน 2565 (รวม 8 เดือน)  ในอัตราเดือนละ 30,000.00 บาท/คน/เดือน</v>
      </c>
      <c r="C60" s="50" t="str">
        <f>+[2]ระบบการควบคุมฯ!C64</f>
        <v>ศธ 04002/ว402 ลว.2 ก.พ.65 โอนครั้งที่ 181</v>
      </c>
      <c r="D60" s="701">
        <f>+[2]ระบบการควบคุมฯ!F64</f>
        <v>0</v>
      </c>
      <c r="E60" s="701"/>
      <c r="F60" s="701">
        <f>+[4]ระบบการควบคุมฯ!I42+[4]ระบบการควบคุมฯ!J42</f>
        <v>0</v>
      </c>
      <c r="G60" s="709">
        <f>+[2]ระบบการควบคุมฯ!K64+[2]ระบบการควบคุมฯ!L64</f>
        <v>0</v>
      </c>
      <c r="H60" s="709">
        <f>+D60-E60-F60-G60</f>
        <v>0</v>
      </c>
      <c r="I60" s="709" t="s">
        <v>45</v>
      </c>
    </row>
    <row r="61" spans="1:9" ht="37.5" hidden="1" customHeight="1" x14ac:dyDescent="0.25">
      <c r="A61" s="710">
        <f>+[2]ระบบการควบคุมฯ!A65</f>
        <v>2.2000000000000002</v>
      </c>
      <c r="B61" s="376" t="str">
        <f>+[2]ระบบการควบคุมฯ!B65</f>
        <v xml:space="preserve">กิจกรรมการพัฒนาครูและบุคลากรทางการศึกษา           </v>
      </c>
      <c r="C61" s="376" t="str">
        <f>+[2]ระบบการควบคุมฯ!C65</f>
        <v>20004 66 00091 00000</v>
      </c>
      <c r="D61" s="703">
        <f>+D62</f>
        <v>0</v>
      </c>
      <c r="E61" s="703">
        <f t="shared" ref="E61:H68" si="7">+E62</f>
        <v>0</v>
      </c>
      <c r="F61" s="703">
        <f t="shared" si="7"/>
        <v>0</v>
      </c>
      <c r="G61" s="703">
        <f t="shared" si="7"/>
        <v>0</v>
      </c>
      <c r="H61" s="703">
        <f t="shared" si="7"/>
        <v>0</v>
      </c>
      <c r="I61" s="712"/>
    </row>
    <row r="62" spans="1:9" ht="37.5" hidden="1" customHeight="1" x14ac:dyDescent="0.25">
      <c r="A62" s="713" t="s">
        <v>46</v>
      </c>
      <c r="B62" s="716" t="str">
        <f>+[6]ระบบการควบคุมฯ!B97</f>
        <v>งบดำเนินงาน   67112xx</v>
      </c>
      <c r="C62" s="377" t="str">
        <f>+[2]ระบบการควบคุมฯ!C66</f>
        <v>20004 32004500 2000000</v>
      </c>
      <c r="D62" s="685">
        <f>+D63</f>
        <v>0</v>
      </c>
      <c r="E62" s="685">
        <f t="shared" si="7"/>
        <v>0</v>
      </c>
      <c r="F62" s="685">
        <f t="shared" si="7"/>
        <v>0</v>
      </c>
      <c r="G62" s="685">
        <f t="shared" si="7"/>
        <v>0</v>
      </c>
      <c r="H62" s="714">
        <f>+D62-E62-F62-G62</f>
        <v>0</v>
      </c>
      <c r="I62" s="714"/>
    </row>
    <row r="63" spans="1:9" ht="112.5" hidden="1" customHeight="1" x14ac:dyDescent="0.25">
      <c r="A63" s="700" t="s">
        <v>46</v>
      </c>
      <c r="B63" s="50" t="str">
        <f>+[2]ระบบการควบคุมฯ!B67</f>
        <v>ค่าใช้จ่ายในการขยายผลการพัฒนาครูและบุคลากรทางการศึกษาด้วยกระบวนการ  การจัดการเรียนรู้</v>
      </c>
      <c r="C63" s="50" t="str">
        <f>+[2]ระบบการควบคุมฯ!C67</f>
        <v>ศธ 04002/ว2595 ลว.7 ก.ค.65 โอนครั้งที่ 604</v>
      </c>
      <c r="D63" s="701">
        <f>+[2]ระบบการควบคุมฯ!F67</f>
        <v>0</v>
      </c>
      <c r="E63" s="701">
        <f>+[2]ระบบการควบคุมฯ!G67+[2]ระบบการควบคุมฯ!H67</f>
        <v>0</v>
      </c>
      <c r="F63" s="701">
        <f>+[2]ระบบการควบคุมฯ!I67+[2]ระบบการควบคุมฯ!J67</f>
        <v>0</v>
      </c>
      <c r="G63" s="709">
        <f>+[2]ระบบการควบคุมฯ!K67+[2]ระบบการควบคุมฯ!L67</f>
        <v>0</v>
      </c>
      <c r="H63" s="709">
        <f>+D63-E63-F63-G63</f>
        <v>0</v>
      </c>
      <c r="I63" s="706" t="s">
        <v>50</v>
      </c>
    </row>
    <row r="64" spans="1:9" ht="37.200000000000003" hidden="1" customHeight="1" x14ac:dyDescent="0.25">
      <c r="A64" s="710">
        <f>+[6]ระบบการควบคุมฯ!A99</f>
        <v>2.2999999999999998</v>
      </c>
      <c r="B64" s="376" t="str">
        <f>+[6]ระบบการควบคุมฯ!B99</f>
        <v xml:space="preserve">กิจกรรมพัฒนาศูนย์ HCEC </v>
      </c>
      <c r="C64" s="376" t="str">
        <f>+[6]ระบบการควบคุมฯ!C99</f>
        <v>20004 67 00103 00000</v>
      </c>
      <c r="D64" s="703">
        <f>+D65</f>
        <v>1800</v>
      </c>
      <c r="E64" s="703">
        <f t="shared" si="7"/>
        <v>0</v>
      </c>
      <c r="F64" s="703">
        <f t="shared" si="7"/>
        <v>0</v>
      </c>
      <c r="G64" s="703">
        <f t="shared" si="7"/>
        <v>800</v>
      </c>
      <c r="H64" s="703">
        <f t="shared" si="7"/>
        <v>1000</v>
      </c>
      <c r="I64" s="712"/>
    </row>
    <row r="65" spans="1:9" ht="37.200000000000003" hidden="1" customHeight="1" x14ac:dyDescent="0.25">
      <c r="A65" s="713"/>
      <c r="B65" s="716" t="str">
        <f>+[6]ระบบการควบคุมฯ!B100</f>
        <v>งบดำเนินงาน   67112xx</v>
      </c>
      <c r="C65" s="383" t="str">
        <f>+[6]ระบบการควบคุมฯ!C100</f>
        <v>20004 31004500 2000000</v>
      </c>
      <c r="D65" s="685">
        <f>+D66</f>
        <v>1800</v>
      </c>
      <c r="E65" s="685">
        <f t="shared" si="7"/>
        <v>0</v>
      </c>
      <c r="F65" s="685">
        <f t="shared" si="7"/>
        <v>0</v>
      </c>
      <c r="G65" s="685">
        <f t="shared" si="7"/>
        <v>800</v>
      </c>
      <c r="H65" s="714">
        <f>+D65-E65-F65-G65</f>
        <v>1000</v>
      </c>
      <c r="I65" s="714"/>
    </row>
    <row r="66" spans="1:9" ht="18.600000000000001" hidden="1" customHeight="1" x14ac:dyDescent="0.25">
      <c r="A66" s="700" t="str">
        <f>+[6]ระบบการควบคุมฯ!A101</f>
        <v>2.3.1</v>
      </c>
      <c r="B66" s="50" t="str">
        <f>+[6]ระบบการควบคุมฯ!B101</f>
        <v>ค่าใช้จ่ายในการเดินทางเข้าร่วมประชุมเชิงปฏิบัติการขับเคลื่อนการพัฒนาภาษาอังกฤษสู่ความเป็นเลิศ ระหว่างวันที่ 3 – 5 เมษายน 2567 ณ โรงแรมริเวอร์ไซด์ กรุงเทพมหานคร</v>
      </c>
      <c r="C66" s="372" t="str">
        <f>+[6]ระบบการควบคุมฯ!C101</f>
        <v>ศธ 04002/ว2163 ลว. 4 มิย 67 โอนครั้งที่ 87</v>
      </c>
      <c r="D66" s="701">
        <f>+[6]ระบบการควบคุมฯ!P101</f>
        <v>1800</v>
      </c>
      <c r="E66" s="701">
        <f>+[6]ระบบการควบคุมฯ!Q101+[6]ระบบการควบคุมฯ!R101</f>
        <v>0</v>
      </c>
      <c r="F66" s="701">
        <f>+[6]ระบบการควบคุมฯ!S101+[6]ระบบการควบคุมฯ!T101</f>
        <v>0</v>
      </c>
      <c r="G66" s="709">
        <f>+[6]ระบบการควบคุมฯ!U101+[6]ระบบการควบคุมฯ!V101</f>
        <v>800</v>
      </c>
      <c r="H66" s="709">
        <f>+D66-E66-F66-G66</f>
        <v>1000</v>
      </c>
      <c r="I66" s="706" t="s">
        <v>50</v>
      </c>
    </row>
    <row r="67" spans="1:9" ht="74.400000000000006" hidden="1" customHeight="1" x14ac:dyDescent="0.25">
      <c r="A67" s="710">
        <f>+[6]ระบบการควบคุมฯ!A103</f>
        <v>2.4</v>
      </c>
      <c r="B67" s="376" t="str">
        <f>+[6]ระบบการควบคุมฯ!B103</f>
        <v xml:space="preserve">กิจกรรมพัฒนาครูเพื่อการจัดการเรียนรู้สู่ฐานสมรรถนะ  </v>
      </c>
      <c r="C67" s="376" t="str">
        <f>+[6]ระบบการควบคุมฯ!C103</f>
        <v>20004 67 00104 00000</v>
      </c>
      <c r="D67" s="703">
        <f>+D68</f>
        <v>10000</v>
      </c>
      <c r="E67" s="703">
        <f t="shared" si="7"/>
        <v>0</v>
      </c>
      <c r="F67" s="703">
        <f t="shared" si="7"/>
        <v>0</v>
      </c>
      <c r="G67" s="703">
        <f t="shared" si="7"/>
        <v>0</v>
      </c>
      <c r="H67" s="703">
        <f t="shared" si="7"/>
        <v>10000</v>
      </c>
      <c r="I67" s="712"/>
    </row>
    <row r="68" spans="1:9" ht="37.200000000000003" x14ac:dyDescent="0.25">
      <c r="A68" s="713">
        <f>+[6]ระบบการควบคุมฯ!A104</f>
        <v>0</v>
      </c>
      <c r="B68" s="377" t="str">
        <f>+[6]ระบบการควบคุมฯ!B104</f>
        <v>งบดำเนินงาน   67112xx</v>
      </c>
      <c r="C68" s="377" t="str">
        <f>+[6]ระบบการควบคุมฯ!C104</f>
        <v>20004 31004500 2000000</v>
      </c>
      <c r="D68" s="685">
        <f>+D69</f>
        <v>10000</v>
      </c>
      <c r="E68" s="685">
        <f t="shared" si="7"/>
        <v>0</v>
      </c>
      <c r="F68" s="685">
        <f t="shared" si="7"/>
        <v>0</v>
      </c>
      <c r="G68" s="685">
        <f t="shared" si="7"/>
        <v>0</v>
      </c>
      <c r="H68" s="714">
        <f>+D68-E68-F68-G68</f>
        <v>10000</v>
      </c>
      <c r="I68" s="714"/>
    </row>
    <row r="69" spans="1:9" ht="37.200000000000003" customHeight="1" x14ac:dyDescent="0.25">
      <c r="A69" s="700" t="str">
        <f>+[6]ระบบการควบคุมฯ!A105</f>
        <v>2.4.1</v>
      </c>
      <c r="B69" s="717" t="str">
        <f>+[6]ระบบการควบคุมฯ!B105</f>
        <v xml:space="preserve">ค่าใช้จ่ายในการเดินทางเข้าร่วมโครงการพัฒนาศึกษานิเทศก์ ประจำปีงบประมาณ 2567 ระยะระหว่างการพัฒนา (On-site Training ระหว่างวันที่ 12 – 16 พฤษภาคม 2567      ณ โรงแรมอิงธาร รีสอร์ท จังหวัดนครนายก </v>
      </c>
      <c r="C69" s="717" t="str">
        <f>+[6]ระบบการควบคุมฯ!C105</f>
        <v>ศธ 04002/ว2072 ลว. 27 พค 67 โอนครั้งที่ 59</v>
      </c>
      <c r="D69" s="700">
        <f>+[6]ระบบการควบคุมฯ!P105</f>
        <v>10000</v>
      </c>
      <c r="E69" s="701">
        <f>+[6]ระบบการควบคุมฯ!G105+[6]ระบบการควบคุมฯ!H105+[6]ระบบการควบคุมฯ!Q105+[6]ระบบการควบคุมฯ!R105</f>
        <v>0</v>
      </c>
      <c r="F69" s="701">
        <f>+[6]ระบบการควบคุมฯ!I105+[6]ระบบการควบคุมฯ!J105+[6]ระบบการควบคุมฯ!S105+[6]ระบบการควบคุมฯ!T105</f>
        <v>0</v>
      </c>
      <c r="G69" s="709">
        <f>+[6]ระบบการควบคุมฯ!X105+[6]ระบบการควบคุมฯ!Y105</f>
        <v>0</v>
      </c>
      <c r="H69" s="718">
        <f>+D69-E69-F69-G69</f>
        <v>10000</v>
      </c>
      <c r="I69" s="706" t="s">
        <v>50</v>
      </c>
    </row>
    <row r="70" spans="1:9" ht="37.200000000000003" customHeight="1" x14ac:dyDescent="0.25">
      <c r="A70" s="700"/>
      <c r="B70" s="50"/>
      <c r="C70" s="384"/>
      <c r="D70" s="701"/>
      <c r="E70" s="701"/>
      <c r="F70" s="701"/>
      <c r="G70" s="709"/>
      <c r="H70" s="709"/>
      <c r="I70" s="709"/>
    </row>
    <row r="71" spans="1:9" ht="55.95" hidden="1" customHeight="1" x14ac:dyDescent="0.25">
      <c r="A71" s="676">
        <f>+[6]ระบบการควบคุมฯ!A109</f>
        <v>3</v>
      </c>
      <c r="B71" s="677" t="str">
        <f>+[2]ระบบการควบคุมฯ!B71</f>
        <v>โครงการขับเคลื่อนการพัฒนาการศึกษาที่ยั่งยืน</v>
      </c>
      <c r="C71" s="379" t="str">
        <f>+[2]ระบบการควบคุมฯ!C71</f>
        <v>20004 31006100 5000017</v>
      </c>
      <c r="D71" s="678">
        <f>+D72+D77+D80+D88+D91+D102+D105+D109+D112+D118+D126+D144+D157</f>
        <v>19136028</v>
      </c>
      <c r="E71" s="678">
        <f>+E72+E77+E80+E88+E91+E102+E105+E109+E112+E118+E126+E144+E157</f>
        <v>0</v>
      </c>
      <c r="F71" s="678">
        <f>+F72+F77+F80+F88+F91+F102+F105+F109+F112+F118+F126+F144+F157</f>
        <v>0</v>
      </c>
      <c r="G71" s="678">
        <f>+G72+G77+G80+G88+G91+G102+G105+G109+G112+G118+G126+G144+G157</f>
        <v>16781807.550000001</v>
      </c>
      <c r="H71" s="678">
        <f>+H72+H77+H80+H88+H91+H102+H105+H109+H112+H118+H126+H144+H157</f>
        <v>2354220.4500000011</v>
      </c>
      <c r="I71" s="678">
        <f>+I102</f>
        <v>0</v>
      </c>
    </row>
    <row r="72" spans="1:9" ht="37.200000000000003" hidden="1" customHeight="1" x14ac:dyDescent="0.25">
      <c r="A72" s="680">
        <f>+[6]ระบบการควบคุมฯ!A117</f>
        <v>3.1</v>
      </c>
      <c r="B72" s="355" t="str">
        <f>+[6]ระบบการควบคุมฯ!B117</f>
        <v xml:space="preserve">กิจกรรมสานความร่วมมือภาคีเครือข่ายด้านการจัดการศึกษา </v>
      </c>
      <c r="C72" s="356" t="str">
        <f>+[6]ระบบการควบคุมฯ!C117</f>
        <v>20004 67 00078 00000</v>
      </c>
      <c r="D72" s="681">
        <f t="shared" ref="D72:I72" si="8">+D73</f>
        <v>15810</v>
      </c>
      <c r="E72" s="681">
        <f t="shared" si="8"/>
        <v>0</v>
      </c>
      <c r="F72" s="681">
        <f t="shared" si="8"/>
        <v>0</v>
      </c>
      <c r="G72" s="681">
        <f t="shared" si="8"/>
        <v>14280</v>
      </c>
      <c r="H72" s="681">
        <f t="shared" si="8"/>
        <v>1530</v>
      </c>
      <c r="I72" s="681">
        <f t="shared" si="8"/>
        <v>0</v>
      </c>
    </row>
    <row r="73" spans="1:9" ht="55.95" hidden="1" customHeight="1" x14ac:dyDescent="0.25">
      <c r="A73" s="683">
        <f>+[6]ระบบการควบคุมฯ!A118</f>
        <v>1</v>
      </c>
      <c r="B73" s="684" t="str">
        <f>+[6]ระบบการควบคุมฯ!B118</f>
        <v>งบรายจ่ายอื่น   6711500</v>
      </c>
      <c r="C73" s="370" t="str">
        <f>+[6]ระบบการควบคุมฯ!C118</f>
        <v>20004 31006170 5000004</v>
      </c>
      <c r="D73" s="685">
        <f>SUM(D74:D76)</f>
        <v>15810</v>
      </c>
      <c r="E73" s="685">
        <f t="shared" ref="E73:H73" si="9">SUM(E74:E76)</f>
        <v>0</v>
      </c>
      <c r="F73" s="685">
        <f t="shared" si="9"/>
        <v>0</v>
      </c>
      <c r="G73" s="685">
        <f t="shared" si="9"/>
        <v>14280</v>
      </c>
      <c r="H73" s="685">
        <f t="shared" si="9"/>
        <v>1530</v>
      </c>
      <c r="I73" s="685">
        <f>SUM(I74)</f>
        <v>0</v>
      </c>
    </row>
    <row r="74" spans="1:9" ht="18.600000000000001" hidden="1" customHeight="1" x14ac:dyDescent="0.25">
      <c r="A74" s="700" t="str">
        <f>+[6]ระบบการควบคุมฯ!A120</f>
        <v>3.1.1.1</v>
      </c>
      <c r="B74" s="50" t="str">
        <f>+[6]ระบบการควบคุมฯ!B120</f>
        <v xml:space="preserve">ค่าใช้จ่ายในการเดินทางเข้าร่วมการอบรมเชิงปฏิบัติการส่งเสริมและพัฒนาการจัดการเรียนรู้เพื่อสิ่งแวดล้อมที่ยั่งยืน ตามหลักเศรษฐกิจหมุนเวียน รุ่นที่ 1 ระหว่างวันที่ 24 – 28 เมษายน 2566 ณ โรงแรมเดอะ ลอฟท์ รีสอร์ท กรุงเทพมหานคร </v>
      </c>
      <c r="C74" s="375" t="str">
        <f>+[6]ระบบการควบคุมฯ!C120</f>
        <v>ศธ 04002/ว1915 ลว.  11 พค 66 โอนครั้งที่ 515</v>
      </c>
      <c r="D74" s="701">
        <f>+[6]ระบบการควบคุมฯ!F120</f>
        <v>0</v>
      </c>
      <c r="E74" s="701">
        <f>+[6]ระบบการควบคุมฯ!G120+[6]ระบบการควบคุมฯ!H120</f>
        <v>0</v>
      </c>
      <c r="F74" s="701">
        <f>+[6]ระบบการควบคุมฯ!I120+[6]ระบบการควบคุมฯ!J120</f>
        <v>0</v>
      </c>
      <c r="G74" s="709">
        <f>+[6]ระบบการควบคุมฯ!K120+[6]ระบบการควบคุมฯ!L120</f>
        <v>0</v>
      </c>
      <c r="H74" s="709">
        <f>+D74-E74-F74-G74</f>
        <v>0</v>
      </c>
      <c r="I74" s="706" t="s">
        <v>92</v>
      </c>
    </row>
    <row r="75" spans="1:9" ht="18.600000000000001" hidden="1" customHeight="1" x14ac:dyDescent="0.25">
      <c r="A75" s="700" t="str">
        <f>+[6]ระบบการควบคุมฯ!A121</f>
        <v>3.1.1</v>
      </c>
      <c r="B75" s="50" t="str">
        <f>+[6]ระบบการควบคุมฯ!B121</f>
        <v>ค่าใช้จ่ายในการเดินทางเข้าร่วมพิธีมอบเกียรติบัตรให้กับครูผู้เป็นบุคคลที่มีความกล้าหาญ ปกป้องนักเรียนให้พ้นจากอันตราย 29 พย 66 ณ อาคารราชวัลลภ ห้องประชุมจันทรเกษม ชั้น 1</v>
      </c>
      <c r="C75" s="375" t="str">
        <f>+[6]ระบบการควบคุมฯ!C121</f>
        <v xml:space="preserve">ศธ 04002/ว5680 ลว.  27 ธค  66 โอนครั้งที่ 110 </v>
      </c>
      <c r="D75" s="701">
        <f>+[6]ระบบการควบคุมฯ!F121</f>
        <v>810</v>
      </c>
      <c r="E75" s="701">
        <f>+[6]ระบบการควบคุมฯ!G121+[6]ระบบการควบคุมฯ!H121+[6]ระบบการควบคุมฯ!Q121+[6]ระบบการควบคุมฯ!R121</f>
        <v>0</v>
      </c>
      <c r="F75" s="701">
        <f>+[6]ระบบการควบคุมฯ!I121+[6]ระบบการควบคุมฯ!J121</f>
        <v>0</v>
      </c>
      <c r="G75" s="701">
        <f>+[6]ระบบการควบคุมฯ!K121+[6]ระบบการควบคุมฯ!L121+[6]ระบบการควบคุมฯ!U121+[6]ระบบการควบคุมฯ!V121</f>
        <v>0</v>
      </c>
      <c r="H75" s="709">
        <f>+D75-E75-F75-G75</f>
        <v>810</v>
      </c>
      <c r="I75" s="706"/>
    </row>
    <row r="76" spans="1:9" ht="37.200000000000003" hidden="1" customHeight="1" x14ac:dyDescent="0.25">
      <c r="A76" s="700" t="str">
        <f>+[6]ระบบการควบคุมฯ!A122</f>
        <v>3.1.2</v>
      </c>
      <c r="B76" s="50" t="str">
        <f>+[6]ระบบการควบคุมฯ!B122</f>
        <v xml:space="preserve">ค่าใช้จ่ายในการจัดอบรมหลักสูตรผู้นำด้านเทคโนโลยี  เพื่อการศึกษา (ICT Talent) ภาครัฐ รุ่นที่ 5 ระหว่างวันที่ 30 – 31 สิงหาคม 2567  ณ สถานีโทรทัศน์การศึกษาขั้นพื้นฐาน OBEC Channel อาคาร สพฐ. 1 </v>
      </c>
      <c r="C76" s="375" t="str">
        <f>+[6]ระบบการควบคุมฯ!C122</f>
        <v>ศธ 04002/ว3488 ลว.  9 สค 67 โอนครั้งที่ 297</v>
      </c>
      <c r="D76" s="701">
        <f>+[6]ระบบการควบคุมฯ!P122</f>
        <v>15000</v>
      </c>
      <c r="E76" s="701">
        <f>+[6]ระบบการควบคุมฯ!G122+[6]ระบบการควบคุมฯ!H122+[6]ระบบการควบคุมฯ!Q122+[6]ระบบการควบคุมฯ!R122</f>
        <v>0</v>
      </c>
      <c r="F76" s="701">
        <f>+[6]ระบบการควบคุมฯ!I122+[6]ระบบการควบคุมฯ!J122</f>
        <v>0</v>
      </c>
      <c r="G76" s="701">
        <f>+[6]ระบบการควบคุมฯ!K122+[6]ระบบการควบคุมฯ!L122+[6]ระบบการควบคุมฯ!U122+[6]ระบบการควบคุมฯ!V122</f>
        <v>14280</v>
      </c>
      <c r="H76" s="709">
        <f>+D76-E76-F76-G76</f>
        <v>720</v>
      </c>
      <c r="I76" s="706" t="s">
        <v>211</v>
      </c>
    </row>
    <row r="77" spans="1:9" ht="55.95" hidden="1" customHeight="1" x14ac:dyDescent="0.25">
      <c r="A77" s="680">
        <f>+[6]ระบบการควบคุมฯ!A123</f>
        <v>3.2</v>
      </c>
      <c r="B77" s="719" t="str">
        <f>+[6]ระบบการควบคุมฯ!B123</f>
        <v>กิจกรรมขับเคลื่อนนโยบายการแก้ปัญหาเด็กที่อยู่นอกระบบการศึกษาและเด็กออกกลางคันให้เข้าสู่ระบบการศึกษา</v>
      </c>
      <c r="C77" s="720" t="str">
        <f>+[6]ระบบการควบคุมฯ!C123</f>
        <v>20004 67 00085 00000</v>
      </c>
      <c r="D77" s="681">
        <f t="shared" ref="D77:I77" si="10">+D78</f>
        <v>12000</v>
      </c>
      <c r="E77" s="681">
        <f t="shared" si="10"/>
        <v>0</v>
      </c>
      <c r="F77" s="681">
        <f t="shared" si="10"/>
        <v>0</v>
      </c>
      <c r="G77" s="681">
        <f t="shared" si="10"/>
        <v>0</v>
      </c>
      <c r="H77" s="681">
        <f t="shared" si="10"/>
        <v>12000</v>
      </c>
      <c r="I77" s="681">
        <f t="shared" si="10"/>
        <v>0</v>
      </c>
    </row>
    <row r="78" spans="1:9" ht="55.95" hidden="1" customHeight="1" x14ac:dyDescent="0.25">
      <c r="A78" s="683" t="str">
        <f>+[6]ระบบการควบคุมฯ!A124</f>
        <v>3.2.1</v>
      </c>
      <c r="B78" s="721" t="str">
        <f>+[2]ระบบการควบคุมฯ!B87</f>
        <v xml:space="preserve"> งบรายจ่ายอื่น 6611500</v>
      </c>
      <c r="C78" s="370" t="str">
        <f>+[6]ระบบการควบคุมฯ!C124</f>
        <v>20004 31006100 5000010</v>
      </c>
      <c r="D78" s="685">
        <f t="shared" ref="D78:I78" si="11">SUM(D79)</f>
        <v>12000</v>
      </c>
      <c r="E78" s="685">
        <f t="shared" si="11"/>
        <v>0</v>
      </c>
      <c r="F78" s="685">
        <f t="shared" si="11"/>
        <v>0</v>
      </c>
      <c r="G78" s="685">
        <f t="shared" si="11"/>
        <v>0</v>
      </c>
      <c r="H78" s="685">
        <f t="shared" si="11"/>
        <v>12000</v>
      </c>
      <c r="I78" s="685">
        <f t="shared" si="11"/>
        <v>0</v>
      </c>
    </row>
    <row r="79" spans="1:9" ht="55.95" hidden="1" customHeight="1" x14ac:dyDescent="0.25">
      <c r="A79" s="700" t="str">
        <f>+[6]ระบบการควบคุมฯ!A125</f>
        <v>3.2.1.1</v>
      </c>
      <c r="B79" s="50" t="str">
        <f>+[6]ระบบการควบคุมฯ!B125</f>
        <v>เพื่อเป็นค่าใช้จ่ายในการ ดำเนินงานโครงการการป้องกันและลดปัญหาการออกกลางคันของผู้เรียนระดับการศึกษาขั้นพื้นฐาน (โครงการพาน้องกลับมาเรียน)</v>
      </c>
      <c r="C79" s="375" t="str">
        <f>+[6]ระบบการควบคุมฯ!C125</f>
        <v>ศธ 04002/ว2982 ลว.  11 กค 67 โอนครั้งที่ 206</v>
      </c>
      <c r="D79" s="701">
        <f>+[6]ระบบการควบคุมฯ!N125</f>
        <v>12000</v>
      </c>
      <c r="E79" s="701">
        <f>+[6]ระบบการควบคุมฯ!Q125+[6]ระบบการควบคุมฯ!R125</f>
        <v>0</v>
      </c>
      <c r="F79" s="701">
        <f>+[6]ระบบการควบคุมฯ!I125+[6]ระบบการควบคุมฯ!J125</f>
        <v>0</v>
      </c>
      <c r="G79" s="709">
        <f>+[6]ระบบการควบคุมฯ!U125+[6]ระบบการควบคุมฯ!V125</f>
        <v>0</v>
      </c>
      <c r="H79" s="709">
        <f>+D79-E79-F79-G79</f>
        <v>12000</v>
      </c>
      <c r="I79" s="706" t="s">
        <v>12</v>
      </c>
    </row>
    <row r="80" spans="1:9" ht="37.200000000000003" hidden="1" customHeight="1" x14ac:dyDescent="0.25">
      <c r="A80" s="680">
        <f>+[6]ระบบการควบคุมฯ!A130</f>
        <v>3.3</v>
      </c>
      <c r="B80" s="355" t="str">
        <f>+[6]ระบบการควบคุมฯ!B130</f>
        <v>กิจกรรมการยกระดับคุณภาพด้านวิทยาศาสตร์ศึกษาเพื่อความเป็นเลิศ</v>
      </c>
      <c r="C80" s="356" t="str">
        <f>+[6]ระบบการควบคุมฯ!C130</f>
        <v>20004 66 00093 00000</v>
      </c>
      <c r="D80" s="681">
        <f t="shared" ref="D80:I80" si="12">+D81</f>
        <v>89200</v>
      </c>
      <c r="E80" s="681">
        <f t="shared" si="12"/>
        <v>0</v>
      </c>
      <c r="F80" s="681">
        <f t="shared" si="12"/>
        <v>0</v>
      </c>
      <c r="G80" s="681">
        <f t="shared" si="12"/>
        <v>79200</v>
      </c>
      <c r="H80" s="681">
        <f t="shared" si="12"/>
        <v>10000</v>
      </c>
      <c r="I80" s="681">
        <f t="shared" si="12"/>
        <v>0</v>
      </c>
    </row>
    <row r="81" spans="1:9" ht="37.200000000000003" hidden="1" customHeight="1" x14ac:dyDescent="0.25">
      <c r="A81" s="683"/>
      <c r="B81" s="684" t="str">
        <f>+[6]ระบบการควบคุมฯ!B132</f>
        <v>งบรายจ่ายอื่น   6711500</v>
      </c>
      <c r="C81" s="370" t="str">
        <f>+[6]ระบบการควบคุมฯ!C132</f>
        <v>20004 31006170 5000009</v>
      </c>
      <c r="D81" s="685">
        <f>SUM(D82:D87)</f>
        <v>89200</v>
      </c>
      <c r="E81" s="685">
        <f>SUM(E82:E87)</f>
        <v>0</v>
      </c>
      <c r="F81" s="685">
        <f>SUM(F82:F87)</f>
        <v>0</v>
      </c>
      <c r="G81" s="685">
        <f>SUM(G82:G87)</f>
        <v>79200</v>
      </c>
      <c r="H81" s="685">
        <f>SUM(H82:H87)</f>
        <v>10000</v>
      </c>
      <c r="I81" s="685">
        <f>SUM(I82)</f>
        <v>0</v>
      </c>
    </row>
    <row r="82" spans="1:9" ht="74.400000000000006" hidden="1" customHeight="1" x14ac:dyDescent="0.25">
      <c r="A82" s="700" t="str">
        <f>+[6]ระบบการควบคุมฯ!A134</f>
        <v>3.3.1</v>
      </c>
      <c r="B82" s="385" t="str">
        <f>+[6]ระบบการควบคุมฯ!B134</f>
        <v xml:space="preserve">1.จัดสรรวัดเขียนเขต จำนวน 20,000.-บาท 1.1 ค่าขยายผลการพัฒนาศักยภาพครู โรงเรียนเครือข่ายโครงการวิทยาศาสตร์พลังสิบ 
ระดับประถมศึกษา ตามหลักสูตร ป. 5 ภาคเรียนที่ 1 จำนวนเงิน 10,000.-บาท 1.2  ค่าใช้จ่ายในการดำเนินงานของโรงเรียนศูนย์วิทยาศาสตร์พลังสิบ ระดับประถมศึกษา 
จำนวนเงิน 10,000.-บาท 2.จัดสรรให้กับโรงเรียนเครือข่ายโครงการวิทยาศาสตร์พลังสิบ ระดับประถมศึกษา จำนวนเงิน
40,000.-บาท  จำนวน 10 โรงเรียน  โรงเรียนละ 4,000.-บาท </v>
      </c>
      <c r="C82" s="375" t="str">
        <f>+[6]ระบบการควบคุมฯ!C134</f>
        <v xml:space="preserve">ศธ 04002/ว204 ลว.  15 มค 67 โอนครั้งที่ 136 </v>
      </c>
      <c r="D82" s="701">
        <f>+[6]ระบบการควบคุมฯ!F134</f>
        <v>60000</v>
      </c>
      <c r="E82" s="701">
        <f>+[6]ระบบการควบคุมฯ!G134+[6]ระบบการควบคุมฯ!H134+[6]ระบบการควบคุมฯ!Q134+[6]ระบบการควบคุมฯ!R134</f>
        <v>0</v>
      </c>
      <c r="F82" s="701">
        <f>+[6]ระบบการควบคุมฯ!I134+[6]ระบบการควบคุมฯ!J134</f>
        <v>0</v>
      </c>
      <c r="G82" s="701">
        <f>+[6]ระบบการควบคุมฯ!K134+[6]ระบบการควบคุมฯ!L134+[6]ระบบการควบคุมฯ!U134+[6]ระบบการควบคุมฯ!V134</f>
        <v>60000</v>
      </c>
      <c r="H82" s="709">
        <f t="shared" ref="H82:H87" si="13">+D82-E82-F82-G82</f>
        <v>0</v>
      </c>
      <c r="I82" s="706" t="s">
        <v>154</v>
      </c>
    </row>
    <row r="83" spans="1:9" ht="18.600000000000001" hidden="1" customHeight="1" x14ac:dyDescent="0.25">
      <c r="A83" s="700" t="str">
        <f>+[6]ระบบการควบคุมฯ!A135</f>
        <v>3.3.2</v>
      </c>
      <c r="B83" s="385" t="str">
        <f>+[6]ระบบการควบคุมฯ!B135</f>
        <v>ค่าใช้จ่ายในการเดินทางเข้าร่วมการอบรมพัฒนาศักยภาพครูโรงเรียนศูนย์โครงการวิทยาศาสตร์พลังสิบ ระดับประถมศึกษา หลักสูตรประถมศึกษาปีที่ 6 ระหว่างวันที่ 30 พค - 4 มิย 67 โรงแรมรอยัล ริเวอร์ กรุงเทพมหานคร</v>
      </c>
      <c r="C83" s="375" t="str">
        <f>+[6]ระบบการควบคุมฯ!C135</f>
        <v>ศธ 04002/ว1994 ลว.  23 พค 67  โอนครั้งที่ 43</v>
      </c>
      <c r="D83" s="701">
        <f>+[6]ระบบการควบคุมฯ!AA135</f>
        <v>1200</v>
      </c>
      <c r="E83" s="701">
        <f>+[6]ระบบการควบคุมฯ!G135+[6]ระบบการควบคุมฯ!H135+[6]ระบบการควบคุมฯ!Q135+[6]ระบบการควบคุมฯ!R135</f>
        <v>0</v>
      </c>
      <c r="F83" s="701">
        <f>+[6]ระบบการควบคุมฯ!I134+[6]ระบบการควบคุมฯ!J134</f>
        <v>0</v>
      </c>
      <c r="G83" s="709">
        <f>+[6]ระบบการควบคุมฯ!K135+[6]ระบบการควบคุมฯ!L135+[6]ระบบการควบคุมฯ!U135+[6]ระบบการควบคุมฯ!V135</f>
        <v>1200</v>
      </c>
      <c r="H83" s="709">
        <f t="shared" si="13"/>
        <v>0</v>
      </c>
      <c r="I83" s="706" t="s">
        <v>50</v>
      </c>
    </row>
    <row r="84" spans="1:9" ht="18.600000000000001" hidden="1" customHeight="1" x14ac:dyDescent="0.25">
      <c r="A84" s="700" t="str">
        <f>+[6]ระบบการควบคุมฯ!A137</f>
        <v>3.3.3</v>
      </c>
      <c r="B84" s="385" t="str">
        <f>+[6]ระบบการควบคุมฯ!B136</f>
        <v xml:space="preserve">1.จัดสรรวัดเขียนเขต จำนวน 10,000.-บาท 1.1 ค่าขยายผลการพัฒนาศักยภาพครู โรงเรียนเครือข่ายโครงการวิทยาศาสตร์พลังสิบ ระดับประถมศึกษา
ระดับประถมศึกษา ตามหลักสูตร ป. 6  จำนวนเงิน 10,000.-บาท 1.2  ค่าใช้จ่ายในการดำเนินงานของโรงเรียนศูนย์วิทยาศาสตร์พลังสิบ ระดับประถมศึกษา 
จำนวนเงิน 18,000.-บาท จัดสรรให้กับโรงเรียนเครือข่ายโครงการวิทยาศาสตร์พลังสิบ ระดับประถมศึกษา  จำนวน 10 โรงเรียน  โรงเรียนละ 1,800.-บาท </v>
      </c>
      <c r="C84" s="375" t="str">
        <f>+[6]ระบบการควบคุมฯ!C136</f>
        <v>ศธ 04002/ว2582 ลว.  25 มิย 67 โอนครั้งที่ 165</v>
      </c>
      <c r="D84" s="701">
        <f>+[6]ระบบการควบคุมฯ!AA136</f>
        <v>28000</v>
      </c>
      <c r="E84" s="701">
        <f>+[6]ระบบการควบคุมฯ!G136+[6]ระบบการควบคุมฯ!H136+[6]ระบบการควบคุมฯ!Q136+[6]ระบบการควบคุมฯ!R136</f>
        <v>0</v>
      </c>
      <c r="F84" s="701">
        <f>+[6]ระบบการควบคุมฯ!I135+[6]ระบบการควบคุมฯ!J135</f>
        <v>0</v>
      </c>
      <c r="G84" s="709">
        <f>+[6]ระบบการควบคุมฯ!K136+[6]ระบบการควบคุมฯ!L136+[6]ระบบการควบคุมฯ!U136+[6]ระบบการควบคุมฯ!V136</f>
        <v>18000</v>
      </c>
      <c r="H84" s="709">
        <f t="shared" si="13"/>
        <v>10000</v>
      </c>
      <c r="I84" s="706" t="s">
        <v>206</v>
      </c>
    </row>
    <row r="85" spans="1:9" ht="186" hidden="1" customHeight="1" x14ac:dyDescent="0.25">
      <c r="A85" s="700" t="str">
        <f>+[6]ระบบการควบคุมฯ!A138</f>
        <v>3.3.4</v>
      </c>
      <c r="B85" s="385">
        <f>+[6]ระบบการควบคุมฯ!B138</f>
        <v>0</v>
      </c>
      <c r="C85" s="375">
        <f>+[6]ระบบการควบคุมฯ!C138</f>
        <v>0</v>
      </c>
      <c r="D85" s="701">
        <f>+[6]ระบบการควบคุมฯ!F138</f>
        <v>0</v>
      </c>
      <c r="E85" s="701">
        <f>+[2]ระบบการควบคุมฯ!G94+[2]ระบบการควบคุมฯ!H94</f>
        <v>0</v>
      </c>
      <c r="F85" s="701">
        <f>+[2]ระบบการควบคุมฯ!I94+[2]ระบบการควบคุมฯ!J94</f>
        <v>0</v>
      </c>
      <c r="G85" s="709">
        <f>+[2]ระบบการควบคุมฯ!K94+[2]ระบบการควบคุมฯ!L94</f>
        <v>0</v>
      </c>
      <c r="H85" s="709">
        <f t="shared" si="13"/>
        <v>0</v>
      </c>
      <c r="I85" s="706" t="s">
        <v>93</v>
      </c>
    </row>
    <row r="86" spans="1:9" ht="18.600000000000001" hidden="1" customHeight="1" x14ac:dyDescent="0.25">
      <c r="A86" s="700" t="str">
        <f>+[6]ระบบการควบคุมฯ!A139</f>
        <v>3.3.5</v>
      </c>
      <c r="B86" s="385">
        <f>+[6]ระบบการควบคุมฯ!B139</f>
        <v>0</v>
      </c>
      <c r="C86" s="375">
        <f>+[6]ระบบการควบคุมฯ!C139</f>
        <v>0</v>
      </c>
      <c r="D86" s="701">
        <f>+[6]ระบบการควบคุมฯ!F139</f>
        <v>0</v>
      </c>
      <c r="E86" s="701">
        <f>+[6]ระบบการควบคุมฯ!G139+[6]ระบบการควบคุมฯ!H139</f>
        <v>0</v>
      </c>
      <c r="F86" s="701">
        <f>+[6]ระบบการควบคุมฯ!I139+[6]ระบบการควบคุมฯ!J139</f>
        <v>0</v>
      </c>
      <c r="G86" s="709">
        <f>+[6]ระบบการควบคุมฯ!K139+[6]ระบบการควบคุมฯ!L139</f>
        <v>0</v>
      </c>
      <c r="H86" s="709">
        <f t="shared" si="13"/>
        <v>0</v>
      </c>
      <c r="I86" s="706" t="s">
        <v>94</v>
      </c>
    </row>
    <row r="87" spans="1:9" ht="74.400000000000006" hidden="1" customHeight="1" x14ac:dyDescent="0.25">
      <c r="A87" s="700" t="str">
        <f>+[6]ระบบการควบคุมฯ!A140</f>
        <v>3.3.6</v>
      </c>
      <c r="B87" s="385" t="str">
        <f>+[6]ระบบการควบคุมฯ!B140</f>
        <v xml:space="preserve">ค่าใช้จ่ายในการดำเนินงานโครงการวิทยาศาสตร์พลังสิบระดับประถมศึกษา ดำเนินการเตรียมความพร้อมทางด้านบุคลากร สำหรับเข้ารับการพัฒนาศักยภาพด้านหลักสูตร ด้านการรับนักเรียน ด้านการเรียนรู้  วิทยาศาสตร์ คณิตศาสตร์ และเทคโนโลยีตามบทบาทของโรงเรียนเครือข่าย  จำนวน 10 ร.ร.ๆละ 3,000 บาท                 </v>
      </c>
      <c r="C87" s="375" t="str">
        <f>+[6]ระบบการควบคุมฯ!C140</f>
        <v>ศธ 04002/ว3389 ลว.  16 สค 66 โอนครั้งที่ 764 ยอด 75,000 บาท</v>
      </c>
      <c r="D87" s="701">
        <f>+[6]ระบบการควบคุมฯ!F140</f>
        <v>0</v>
      </c>
      <c r="E87" s="701">
        <f>+[6]ระบบการควบคุมฯ!G140+[6]ระบบการควบคุมฯ!H140</f>
        <v>0</v>
      </c>
      <c r="F87" s="701">
        <f>+[6]ระบบการควบคุมฯ!I140+[6]ระบบการควบคุมฯ!J140</f>
        <v>0</v>
      </c>
      <c r="G87" s="709">
        <f>+[6]ระบบการควบคุมฯ!K140+[6]ระบบการควบคุมฯ!L140</f>
        <v>0</v>
      </c>
      <c r="H87" s="709">
        <f t="shared" si="13"/>
        <v>0</v>
      </c>
      <c r="I87" s="706" t="s">
        <v>95</v>
      </c>
    </row>
    <row r="88" spans="1:9" ht="74.400000000000006" hidden="1" customHeight="1" x14ac:dyDescent="0.25">
      <c r="A88" s="710">
        <f>+[6]ระบบการควบคุมฯ!A141</f>
        <v>3.4</v>
      </c>
      <c r="B88" s="355" t="str">
        <f>+[2]ระบบการควบคุมฯ!B83</f>
        <v>กิจกรรมอารยเกษตร สืบสาน รักษา ต่อยอด ตามแนวพระราชดำริเศรษฐกิจพอเพียง</v>
      </c>
      <c r="C88" s="356" t="str">
        <f>+[2]ระบบการควบคุมฯ!C83</f>
        <v>20004 66 00105 00000</v>
      </c>
      <c r="D88" s="703">
        <f t="shared" ref="D88:I88" si="14">+D89</f>
        <v>0</v>
      </c>
      <c r="E88" s="703">
        <f t="shared" si="14"/>
        <v>0</v>
      </c>
      <c r="F88" s="703">
        <f t="shared" si="14"/>
        <v>0</v>
      </c>
      <c r="G88" s="703">
        <f t="shared" si="14"/>
        <v>0</v>
      </c>
      <c r="H88" s="703">
        <f t="shared" si="14"/>
        <v>0</v>
      </c>
      <c r="I88" s="703">
        <f t="shared" si="14"/>
        <v>0</v>
      </c>
    </row>
    <row r="89" spans="1:9" ht="93" hidden="1" customHeight="1" x14ac:dyDescent="0.25">
      <c r="A89" s="683">
        <f>+[6]ระบบการควบคุมฯ!A142</f>
        <v>0</v>
      </c>
      <c r="B89" s="1009" t="str">
        <f>+[2]ระบบการควบคุมฯ!B84</f>
        <v>งบรายจ่ายอื่น   6611500</v>
      </c>
      <c r="C89" s="370" t="str">
        <f>+[6]ระบบการควบคุมฯ!C142</f>
        <v>20004 31006170 5000009</v>
      </c>
      <c r="D89" s="685">
        <f t="shared" ref="D89:I89" si="15">SUM(D90)</f>
        <v>0</v>
      </c>
      <c r="E89" s="685">
        <f t="shared" si="15"/>
        <v>0</v>
      </c>
      <c r="F89" s="685">
        <f t="shared" si="15"/>
        <v>0</v>
      </c>
      <c r="G89" s="685">
        <f t="shared" si="15"/>
        <v>0</v>
      </c>
      <c r="H89" s="685">
        <f t="shared" si="15"/>
        <v>0</v>
      </c>
      <c r="I89" s="685">
        <f t="shared" si="15"/>
        <v>0</v>
      </c>
    </row>
    <row r="90" spans="1:9" ht="93" hidden="1" customHeight="1" x14ac:dyDescent="0.25">
      <c r="A90" s="722" t="str">
        <f>+[6]ระบบการควบคุมฯ!A143</f>
        <v>3.4.1</v>
      </c>
      <c r="B90" s="50" t="str">
        <f>+[2]ระบบการควบคุมฯ!B85</f>
        <v xml:space="preserve">รายการค่าใช้จ่ายดำเนินงานโครงการอารยเกษตร สืบสาน รักษา ต่อยอด ตามแนวพระราชดำริเศรษฐกิจพอเพียงด้วย “โคก หนอง นา แห่งน้ำใจและความหวัง” เพื่อเป็นค่าพาหนะให้กับผู้เข้าร่วมการประกวดผลงานแนวปฏิบัติที่ดีรายด้าน กิจกรรมแข่งขันทักษะวิชาการ และการประกวดสถานศึกษาที่มีการพัฒนาคุณภาพชีวิตเด็กและเยาวชนดีเด่น ในการประชุมวิชาการ    การพัฒนาเด็กและเยาวชนในถิ่นทุรกันดาร ตามพระราชดำริสมเด็จพระกนิษฐาธิราชเจ้า กรมสมเด็จพระเทพรัตนราชสุดาฯ สยามบรมราชกุมารี ประจำปี 2565  รอบระดับประเทศ วันที่ 9 – 11  ตุลาคม 2565  ณ โรงแรมเอวาน่า บางนา กรุงเทพมหานคร  </v>
      </c>
      <c r="C90" s="375" t="str">
        <f>+[2]ระบบการควบคุมฯ!C91</f>
        <v>20004 66 86178 00000</v>
      </c>
      <c r="D90" s="701"/>
      <c r="E90" s="701">
        <f>+[2]ระบบการควบคุมฯ!G91+[2]ระบบการควบคุมฯ!H91</f>
        <v>0</v>
      </c>
      <c r="F90" s="701">
        <f>+[6]ระบบการควบคุมฯ!I143+[6]ระบบการควบคุมฯ!J143</f>
        <v>0</v>
      </c>
      <c r="G90" s="709">
        <f>+[6]ระบบการควบคุมฯ!K143+[6]ระบบการควบคุมฯ!L143</f>
        <v>0</v>
      </c>
      <c r="H90" s="709">
        <f>+D90-E90-F90-G90</f>
        <v>0</v>
      </c>
      <c r="I90" s="706" t="s">
        <v>75</v>
      </c>
    </row>
    <row r="91" spans="1:9" ht="55.95" hidden="1" customHeight="1" x14ac:dyDescent="0.25">
      <c r="A91" s="710">
        <f>+[6]ระบบการควบคุมฯ!A144</f>
        <v>3.5</v>
      </c>
      <c r="B91" s="355" t="str">
        <f>+[6]ระบบการควบคุมฯ!B144</f>
        <v>กิจกรรมหลักบ้านวิทยาศาสตร์น้อยประเทศไทย ระดับประถมศึกษา</v>
      </c>
      <c r="C91" s="356" t="str">
        <f>+[6]ระบบการควบคุมฯ!C144</f>
        <v>20004 67 00108 00000</v>
      </c>
      <c r="D91" s="703">
        <f t="shared" ref="D91:I91" si="16">+D92</f>
        <v>32000</v>
      </c>
      <c r="E91" s="703">
        <f t="shared" si="16"/>
        <v>0</v>
      </c>
      <c r="F91" s="703">
        <f t="shared" si="16"/>
        <v>0</v>
      </c>
      <c r="G91" s="703">
        <f t="shared" si="16"/>
        <v>1600</v>
      </c>
      <c r="H91" s="703">
        <f t="shared" si="16"/>
        <v>30400</v>
      </c>
      <c r="I91" s="703">
        <f t="shared" si="16"/>
        <v>0</v>
      </c>
    </row>
    <row r="92" spans="1:9" ht="37.200000000000003" hidden="1" customHeight="1" x14ac:dyDescent="0.25">
      <c r="A92" s="683">
        <f>+[6]ระบบการควบคุมฯ!A146</f>
        <v>1</v>
      </c>
      <c r="B92" s="1009" t="str">
        <f>+[6]ระบบการควบคุมฯ!B146</f>
        <v>งบรายจ่ายอื่น   6711500</v>
      </c>
      <c r="C92" s="370" t="str">
        <f>+[6]ระบบการควบคุมฯ!C146</f>
        <v>20004 31006170 5000012</v>
      </c>
      <c r="D92" s="685">
        <f>SUM(D93:D101)</f>
        <v>32000</v>
      </c>
      <c r="E92" s="685">
        <f>SUM(E93:E101)</f>
        <v>0</v>
      </c>
      <c r="F92" s="685">
        <f>SUM(F93:F101)</f>
        <v>0</v>
      </c>
      <c r="G92" s="685">
        <f>SUM(G93:G101)</f>
        <v>1600</v>
      </c>
      <c r="H92" s="685">
        <f>SUM(H93:H101)</f>
        <v>30400</v>
      </c>
      <c r="I92" s="685">
        <f>SUM(I93)</f>
        <v>0</v>
      </c>
    </row>
    <row r="93" spans="1:9" ht="18.600000000000001" hidden="1" customHeight="1" x14ac:dyDescent="0.25">
      <c r="A93" s="722" t="str">
        <f>+[6]ระบบการควบคุมฯ!A148</f>
        <v>3.5.1</v>
      </c>
      <c r="B93" s="50" t="str">
        <f>+[6]ระบบการควบคุมฯ!B148</f>
        <v xml:space="preserve">ค่าใช้จ่ายดำเนินงานโครงการบ้านนักวิทยาศาสตร์น้อย ประเทศไทย ระดับประถมศึกษา 1.ค่าใช้จ่ายในการนิเทศ ติดตาม และประเมินผล จำนวนเงิน 5,000.00 บาท 2. เพื่อประเมินขอรับตราพระราชทาน จำนวนเงิน 5,000.00 บาท                </v>
      </c>
      <c r="C93" s="375" t="str">
        <f>+[6]ระบบการควบคุมฯ!C148</f>
        <v xml:space="preserve">ศธ 04002/ว5680 ลว.  20 ธค  66 โอนครั้งที่ 100 </v>
      </c>
      <c r="D93" s="701">
        <f>+[6]ระบบการควบคุมฯ!F148</f>
        <v>10000</v>
      </c>
      <c r="E93" s="701">
        <f>+[6]ระบบการควบคุมฯ!G148+[6]ระบบการควบคุมฯ!H148+[6]ระบบการควบคุมฯ!Q148+[6]ระบบการควบคุมฯ!R148</f>
        <v>0</v>
      </c>
      <c r="F93" s="701">
        <f>+[6]ระบบการควบคุมฯ!I148+[6]ระบบการควบคุมฯ!J148</f>
        <v>0</v>
      </c>
      <c r="G93" s="701">
        <f>+[6]ระบบการควบคุมฯ!K148+[6]ระบบการควบคุมฯ!L148+[6]ระบบการควบคุมฯ!U148+[6]ระบบการควบคุมฯ!V148</f>
        <v>0</v>
      </c>
      <c r="H93" s="709">
        <f t="shared" ref="H93:H98" si="17">+D93-E93-F93-G93</f>
        <v>10000</v>
      </c>
      <c r="I93" s="706" t="s">
        <v>161</v>
      </c>
    </row>
    <row r="94" spans="1:9" ht="18.600000000000001" hidden="1" customHeight="1" x14ac:dyDescent="0.25">
      <c r="A94" s="722" t="str">
        <f>+[6]ระบบการควบคุมฯ!A149</f>
        <v>3.5.2</v>
      </c>
      <c r="B94" s="50" t="str">
        <f>+[6]ระบบการควบคุมฯ!B149</f>
        <v xml:space="preserve">ค่าใช้จ่ายในการเดินทางของเข้าร่วมการอบรมเชิงปฏิบัติการขั้นเฉพาะทาง สำหรับผู้นำเครือข่ายท้องถิ่น (Local Network; LN) และวิทยากรเครือข่ายท้องถิ่น (Local Trainer; LT) โครงการบ้านนักวิทยาศาสตร์น้อยประเทศไทย ระดับปฐมวัยและระดับประถมศึกษา ปีงบประมาณ พ.ศ. 2567  ระหว่างวันที่ 17 – 30 มีนาคม 2567   ณ โรงแรมบางกอกพาเลส กรุงเทพมหานคร </v>
      </c>
      <c r="C94" s="375" t="str">
        <f>+[6]ระบบการควบคุมฯ!C149</f>
        <v>ศธ 04002/ว920 ลว.  4 มีนาคม 67 โอนครั้งที่ 202</v>
      </c>
      <c r="D94" s="701">
        <f>+[6]ระบบการควบคุมฯ!F149</f>
        <v>2000</v>
      </c>
      <c r="E94" s="701">
        <f>+[6]ระบบการควบคุมฯ!G149+[6]ระบบการควบคุมฯ!H149+[6]ระบบการควบคุมฯ!Q149+[6]ระบบการควบคุมฯ!R149</f>
        <v>0</v>
      </c>
      <c r="F94" s="701">
        <f>+[6]ระบบการควบคุมฯ!I149+[6]ระบบการควบคุมฯ!J149</f>
        <v>0</v>
      </c>
      <c r="G94" s="701">
        <f>+[6]ระบบการควบคุมฯ!K149+[6]ระบบการควบคุมฯ!L149+[6]ระบบการควบคุมฯ!U149+[6]ระบบการควบคุมฯ!V149</f>
        <v>1600</v>
      </c>
      <c r="H94" s="709">
        <f t="shared" si="17"/>
        <v>400</v>
      </c>
      <c r="I94" s="706" t="s">
        <v>162</v>
      </c>
    </row>
    <row r="95" spans="1:9" ht="18.600000000000001" hidden="1" customHeight="1" x14ac:dyDescent="0.25">
      <c r="A95" s="722" t="str">
        <f>+[6]ระบบการควบคุมฯ!A150</f>
        <v>3.5.3</v>
      </c>
      <c r="B95" s="50" t="str">
        <f>+[6]ระบบการควบคุมฯ!B150</f>
        <v xml:space="preserve">ค่าใช้จ่ายในการขยายผลการฝึกอบรมเชิงปฏิบัติการขั้นเฉพาะทางในหัวข้อ Mathematics Number , Counting และ Arithmetic ระดับปฐมวัย จำนวนเงิน 10,000.-บาท ระดับประถมศึกษา จำนวนเงิน 10,000.-บาท </v>
      </c>
      <c r="C95" s="375" t="str">
        <f>+[6]ระบบการควบคุมฯ!C150</f>
        <v>ที่ ศธ 04002/ว2151/31 พค 67 ครั้งที่ 79</v>
      </c>
      <c r="D95" s="701">
        <f>+[6]ระบบการควบคุมฯ!P150</f>
        <v>20000</v>
      </c>
      <c r="E95" s="701">
        <f>+[6]ระบบการควบคุมฯ!Q150+[6]ระบบการควบคุมฯ!R150</f>
        <v>0</v>
      </c>
      <c r="F95" s="701">
        <f>+[6]ระบบการควบคุมฯ!I150+[6]ระบบการควบคุมฯ!J150</f>
        <v>0</v>
      </c>
      <c r="G95" s="701">
        <f>+[6]ระบบการควบคุมฯ!X150+[6]ระบบการควบคุมฯ!Y150</f>
        <v>0</v>
      </c>
      <c r="H95" s="709">
        <f t="shared" si="17"/>
        <v>20000</v>
      </c>
      <c r="I95" s="706" t="s">
        <v>50</v>
      </c>
    </row>
    <row r="96" spans="1:9" ht="18.600000000000001" hidden="1" customHeight="1" x14ac:dyDescent="0.25">
      <c r="A96" s="722" t="str">
        <f>+[6]ระบบการควบคุมฯ!A151</f>
        <v>3.5.3</v>
      </c>
      <c r="B96" s="50" t="str">
        <f>+[6]ระบบการควบคุมฯ!B151</f>
        <v xml:space="preserve">ค่าใช้จ่ายในการฝึกอบรมเนื้อหาระดับประถมศึกษาปีที่ 1 ให้กับโรงเรียนในโครงการฯ และการประเมินเพื่อรับตราพระราชทานโครงการบ้านวิทยาศาสตร์น้อย ประเทศไทยระดับประถมศึกษา </v>
      </c>
      <c r="C96" s="375" t="str">
        <f>+[6]ระบบการควบคุมฯ!C151</f>
        <v xml:space="preserve">ศธ 04002/ว248 ลว.  27 มกราคม 66 โอนครั้งที่ 248 </v>
      </c>
      <c r="D96" s="701">
        <f>+[6]ระบบการควบคุมฯ!F151</f>
        <v>0</v>
      </c>
      <c r="E96" s="701">
        <f>+[6]ระบบการควบคุมฯ!G151+[6]ระบบการควบคุมฯ!H151</f>
        <v>0</v>
      </c>
      <c r="F96" s="701">
        <f>+[6]ระบบการควบคุมฯ!I151+[6]ระบบการควบคุมฯ!J151</f>
        <v>0</v>
      </c>
      <c r="G96" s="709">
        <f>+[6]ระบบการควบคุมฯ!K151+[6]ระบบการควบคุมฯ!L151</f>
        <v>0</v>
      </c>
      <c r="H96" s="709">
        <f t="shared" si="17"/>
        <v>0</v>
      </c>
      <c r="I96" s="706" t="s">
        <v>50</v>
      </c>
    </row>
    <row r="97" spans="1:9" ht="18.600000000000001" hidden="1" customHeight="1" x14ac:dyDescent="0.25">
      <c r="A97" s="722" t="str">
        <f>+[6]ระบบการควบคุมฯ!A152</f>
        <v>3.5.4</v>
      </c>
      <c r="B97" s="50" t="str">
        <f>+[6]ระบบการควบคุมฯ!B152</f>
        <v xml:space="preserve">ค่าใช้จ่ายดำเนินงานโครงการบ้านวิทยาศาสตร์น้อยประเทศไทย ระดับประถมศึกษา กิจกรรมสร้างความตระหนักและความรู้ ทักษะเชื่อมโยงกับสังคม สิ่งแวดล้อม และเศรษฐกิจ เพื่อการพัฒนาที่ยังยืนตามแนวทางการศึกษาเพื่อการพัฒนาที่ยั่งยืน (ESD : Education for Sustainable Development) </v>
      </c>
      <c r="C97" s="375" t="str">
        <f>+[6]ระบบการควบคุมฯ!C152</f>
        <v>ที่ ศธ 04002/ว1282 ลว 29 มีค 66 โอนครั้งที่ 438</v>
      </c>
      <c r="D97" s="701">
        <f>+[6]ระบบการควบคุมฯ!F152</f>
        <v>0</v>
      </c>
      <c r="E97" s="701">
        <f>+[6]ระบบการควบคุมฯ!G152+[6]ระบบการควบคุมฯ!H152</f>
        <v>0</v>
      </c>
      <c r="F97" s="701">
        <f>+[6]ระบบการควบคุมฯ!I152+[6]ระบบการควบคุมฯ!J152</f>
        <v>0</v>
      </c>
      <c r="G97" s="709">
        <f>+[6]ระบบการควบคุมฯ!K152+[6]ระบบการควบคุมฯ!L152</f>
        <v>0</v>
      </c>
      <c r="H97" s="709">
        <f t="shared" si="17"/>
        <v>0</v>
      </c>
      <c r="I97" s="706" t="s">
        <v>50</v>
      </c>
    </row>
    <row r="98" spans="1:9" ht="37.200000000000003" hidden="1" customHeight="1" x14ac:dyDescent="0.25">
      <c r="A98" s="722" t="str">
        <f>+[6]ระบบการควบคุมฯ!A153</f>
        <v>3.5.5</v>
      </c>
      <c r="B98" s="50" t="str">
        <f>+[6]ระบบการควบคุมฯ!B153</f>
        <v xml:space="preserve">ค่าใช้จ่ายในการขยายผลการฝึกอบรมเนื้อหา ระดับประถมศึกษาปีที่ 2 ให้กับโรงเรียนในโครงการบ้านนักวิทยาศาสตร์น้อยประเทศไทย ระดับประถมศึกษา </v>
      </c>
      <c r="C98" s="375" t="str">
        <f>+[6]ระบบการควบคุมฯ!C153</f>
        <v>ที่ ศธ 04002/ว1479 ลว 12 เมย 66 โอนครั้งที่ 472</v>
      </c>
      <c r="D98" s="701">
        <f>+[6]ระบบการควบคุมฯ!F153</f>
        <v>0</v>
      </c>
      <c r="E98" s="701">
        <f>+[6]ระบบการควบคุมฯ!G153+[6]ระบบการควบคุมฯ!H153</f>
        <v>0</v>
      </c>
      <c r="F98" s="701">
        <f>+[6]ระบบการควบคุมฯ!I153+[6]ระบบการควบคุมฯ!J153</f>
        <v>0</v>
      </c>
      <c r="G98" s="709">
        <f>+[6]ระบบการควบคุมฯ!K153+[6]ระบบการควบคุมฯ!L153</f>
        <v>0</v>
      </c>
      <c r="H98" s="709">
        <f t="shared" si="17"/>
        <v>0</v>
      </c>
      <c r="I98" s="706" t="s">
        <v>50</v>
      </c>
    </row>
    <row r="99" spans="1:9" ht="18.600000000000001" hidden="1" customHeight="1" x14ac:dyDescent="0.25">
      <c r="A99" s="722" t="str">
        <f>+[6]ระบบการควบคุมฯ!A154</f>
        <v>3.5.6</v>
      </c>
      <c r="B99" s="50" t="str">
        <f>+[6]ระบบการควบคุมฯ!B154</f>
        <v xml:space="preserve">ค่าใช้จ่ายพิธีรับตราพระราชทน “บ้านนักวิทยาศาสตร์น้อย ประเทศไทย” ประจำปีการศึกษา 2565 ระหว่างวันที่ 8 – 23 กรกฎาคม 2566 ณ ห้องแสงเดือน แสงเทียน ชั้น 2 อาคารพิพิธภัณฑ์พระรามเก้า องค์การพิพิธภัณฑ์วิทยาศาสตร์แห่งชาติ ตำบลคลองห้า อำเภอคลองหลวง </v>
      </c>
      <c r="C99" s="375" t="str">
        <f>+[6]ระบบการควบคุมฯ!C154</f>
        <v>ที่ ศธ04002/ว 2955 ลว. 18 กค 66 ครั้งที่ 683</v>
      </c>
      <c r="D99" s="701">
        <f>+[6]ระบบการควบคุมฯ!F154</f>
        <v>0</v>
      </c>
      <c r="E99" s="701">
        <f>+[6]ระบบการควบคุมฯ!G154+[6]ระบบการควบคุมฯ!H154</f>
        <v>0</v>
      </c>
      <c r="F99" s="701">
        <f>+[6]ระบบการควบคุมฯ!I154+[6]ระบบการควบคุมฯ!J154</f>
        <v>0</v>
      </c>
      <c r="G99" s="709">
        <f>+[6]ระบบการควบคุมฯ!K154+[6]ระบบการควบคุมฯ!L154</f>
        <v>0</v>
      </c>
      <c r="H99" s="709">
        <f>+D99-E99-F99-G99</f>
        <v>0</v>
      </c>
      <c r="I99" s="706" t="s">
        <v>50</v>
      </c>
    </row>
    <row r="100" spans="1:9" ht="18.600000000000001" hidden="1" customHeight="1" x14ac:dyDescent="0.25">
      <c r="A100" s="722" t="str">
        <f>+[6]ระบบการควบคุมฯ!A155</f>
        <v>3.5.5</v>
      </c>
      <c r="B100" s="50" t="str">
        <f>+[6]ระบบการควบคุมฯ!B155</f>
        <v xml:space="preserve">ค่าใช้จ่ายในการดำเนินการจัดการเรียนรู้ตามแนวทางองโครงการบ้านนักวิทยาศาสตร์น้อยประเทศไทย ระดับประถมศึกษา โรงเรียนละ 3,000.-บาท  </v>
      </c>
      <c r="C100" s="375" t="str">
        <f>+[6]ระบบการควบคุมฯ!C155</f>
        <v>ที่ ศธ 04002/ว3310 ลว 15 สค 66 โอนครั้งที่ 748</v>
      </c>
      <c r="D100" s="701">
        <f>+[6]ระบบการควบคุมฯ!F155</f>
        <v>0</v>
      </c>
      <c r="E100" s="701">
        <f>+[6]ระบบการควบคุมฯ!G155+[6]ระบบการควบคุมฯ!H155</f>
        <v>0</v>
      </c>
      <c r="F100" s="701">
        <f>+[6]ระบบการควบคุมฯ!I155+[6]ระบบการควบคุมฯ!J155</f>
        <v>0</v>
      </c>
      <c r="G100" s="709">
        <f>+[6]ระบบการควบคุมฯ!K155+[6]ระบบการควบคุมฯ!L155</f>
        <v>0</v>
      </c>
      <c r="H100" s="709">
        <f>+D100-E100-F100-G100</f>
        <v>0</v>
      </c>
      <c r="I100" s="706" t="s">
        <v>95</v>
      </c>
    </row>
    <row r="101" spans="1:9" ht="18.600000000000001" hidden="1" customHeight="1" x14ac:dyDescent="0.25">
      <c r="A101" s="722" t="str">
        <f>+[6]ระบบการควบคุมฯ!A156</f>
        <v>3.5.6</v>
      </c>
      <c r="B101" s="50" t="str">
        <f>+[6]ระบบการควบคุมฯ!B156</f>
        <v>ค่าใช้จ่ายดำเนินงานโครงการบ้านนักวิทยาศาสตร์น้อย ประเทศไทย ระดับประถมศึกษา 1. ค่าใช้จ่ายในการดำเนินงานของโรงเรียนศูนย์วิทยาศาสตร์พลังสิบ ระดับประถมศึกษา  วัดเขียนเขต 10,000 บาท 2. ค่าใช้จ่าย   ในการดำเนินงานของโรงเรียนเครือข่ายโครงการวิทยาศาสตร์พลังสิบ ระดับประถมศึกษา ร.ร.ละ 3,000 บาท จำนวน 10 ร.ร.</v>
      </c>
      <c r="C101" s="375" t="str">
        <f>+[6]ระบบการควบคุมฯ!C156</f>
        <v>ศธ 04002/ว3389 ลว.  16 สค 66 โอนครั้งที่ 764 ยอด 75,000 บาท</v>
      </c>
      <c r="D101" s="701">
        <f>+[6]ระบบการควบคุมฯ!F156</f>
        <v>0</v>
      </c>
      <c r="E101" s="701">
        <f>+[6]ระบบการควบคุมฯ!G156+[6]ระบบการควบคุมฯ!H156</f>
        <v>0</v>
      </c>
      <c r="F101" s="701">
        <f>+[6]ระบบการควบคุมฯ!I156+[6]ระบบการควบคุมฯ!J156</f>
        <v>0</v>
      </c>
      <c r="G101" s="709">
        <f>+[6]ระบบการควบคุมฯ!K156+[6]ระบบการควบคุมฯ!L156</f>
        <v>0</v>
      </c>
      <c r="H101" s="709">
        <f>+D101-E101-F101-G101</f>
        <v>0</v>
      </c>
      <c r="I101" s="706" t="s">
        <v>95</v>
      </c>
    </row>
    <row r="102" spans="1:9" ht="18.600000000000001" hidden="1" customHeight="1" x14ac:dyDescent="0.25">
      <c r="A102" s="710">
        <f>+[6]ระบบการควบคุมฯ!A157</f>
        <v>3.6</v>
      </c>
      <c r="B102" s="355" t="str">
        <f>+[6]ระบบการควบคุมฯ!B157</f>
        <v>กิจกรรมยกระดับคุณภาพผู้เรียนด้านศักยภาพการเรียนรู้เชิงกระบวนการสู่ความทัดเทียมนานาชาติ</v>
      </c>
      <c r="C102" s="355" t="str">
        <f>+[6]ระบบการควบคุมฯ!C157</f>
        <v>20004 66 86177 00000</v>
      </c>
      <c r="D102" s="703">
        <f t="shared" ref="D102:I102" si="18">+D103</f>
        <v>0</v>
      </c>
      <c r="E102" s="703">
        <f t="shared" si="18"/>
        <v>0</v>
      </c>
      <c r="F102" s="703">
        <f t="shared" si="18"/>
        <v>0</v>
      </c>
      <c r="G102" s="703">
        <f t="shared" si="18"/>
        <v>0</v>
      </c>
      <c r="H102" s="703">
        <f t="shared" si="18"/>
        <v>0</v>
      </c>
      <c r="I102" s="703">
        <f t="shared" si="18"/>
        <v>0</v>
      </c>
    </row>
    <row r="103" spans="1:9" ht="55.95" hidden="1" customHeight="1" x14ac:dyDescent="0.25">
      <c r="A103" s="683">
        <f>+[6]ระบบการควบคุมฯ!A180</f>
        <v>0</v>
      </c>
      <c r="B103" s="1010" t="str">
        <f>+[6]ระบบการควบคุมฯ!B180</f>
        <v xml:space="preserve"> งบรายจ่ายอื่น 6711500</v>
      </c>
      <c r="C103" s="370" t="str">
        <f>+[6]ระบบการควบคุมฯ!C180</f>
        <v>20004 31006170 5000021</v>
      </c>
      <c r="D103" s="685">
        <f t="shared" ref="D103:I103" si="19">SUM(D104)</f>
        <v>0</v>
      </c>
      <c r="E103" s="685">
        <f t="shared" si="19"/>
        <v>0</v>
      </c>
      <c r="F103" s="685">
        <f t="shared" si="19"/>
        <v>0</v>
      </c>
      <c r="G103" s="685">
        <f t="shared" si="19"/>
        <v>0</v>
      </c>
      <c r="H103" s="685">
        <f t="shared" si="19"/>
        <v>0</v>
      </c>
      <c r="I103" s="685">
        <f t="shared" si="19"/>
        <v>0</v>
      </c>
    </row>
    <row r="104" spans="1:9" ht="111.6" x14ac:dyDescent="0.25">
      <c r="A104" s="700" t="str">
        <f>+[6]ระบบการควบคุมฯ!A181</f>
        <v>3.6.1</v>
      </c>
      <c r="B104" s="50" t="str">
        <f>+[6]ระบบการควบคุมฯ!B181</f>
        <v xml:space="preserve">ค่าใช้จ่ายดำเนินงานโครงการการยกระดับคุณภาพผู้เรียนด้านศักยภาพการเรียนรู้เชิงกระบวนการสู่ความทัดเทียมนานาชาติ เพื่อเป็นค่าใช้จ่ายในการเดินทางเข้าร่วมประชุมปฏิบัติการจัดทำเกณฑ์และคู่มือการคัดเลือกสถานศึกษาและครูผู้สอนต้นแบบการจัดการเรียนรู้เชิงรุก (Active Learning) ระหว่างวันที่ 19 - 23 ธันวาคม 2565 ณ โรงแรมบียอนด์ สวีท   บางพลัด กรุงเทพมหานคร </v>
      </c>
      <c r="C104" s="375" t="str">
        <f>+[6]ระบบการควบคุมฯ!C181</f>
        <v>ศธ 04002/ว5834 ลว.26/12/2022 โอนครั้งที่ 158</v>
      </c>
      <c r="D104" s="701">
        <f>+[6]ระบบการควบคุมฯ!F181</f>
        <v>0</v>
      </c>
      <c r="E104" s="701">
        <f>+[6]ระบบการควบคุมฯ!G181+[6]ระบบการควบคุมฯ!H181</f>
        <v>0</v>
      </c>
      <c r="F104" s="701">
        <f>+[6]ระบบการควบคุมฯ!I181+[6]ระบบการควบคุมฯ!J181</f>
        <v>0</v>
      </c>
      <c r="G104" s="709">
        <f>+[6]ระบบการควบคุมฯ!K181+[6]ระบบการควบคุมฯ!L181</f>
        <v>0</v>
      </c>
      <c r="H104" s="709">
        <f>+D104-E104-F104-G104</f>
        <v>0</v>
      </c>
      <c r="I104" s="706" t="s">
        <v>96</v>
      </c>
    </row>
    <row r="105" spans="1:9" ht="37.200000000000003" hidden="1" customHeight="1" x14ac:dyDescent="0.25">
      <c r="A105" s="710">
        <f>+[6]ระบบการควบคุมฯ!A182</f>
        <v>3.7</v>
      </c>
      <c r="B105" s="355" t="str">
        <f>+[6]ระบบการควบคุมฯ!B182</f>
        <v>กิจกรรมการบริหารจัดการโรงเรียนขนาดเล็ก</v>
      </c>
      <c r="C105" s="355" t="str">
        <f>+[6]ระบบการควบคุมฯ!C182</f>
        <v>20004 66 5201 000000</v>
      </c>
      <c r="D105" s="703">
        <f t="shared" ref="D105:I105" si="20">+D106</f>
        <v>0</v>
      </c>
      <c r="E105" s="703">
        <f t="shared" si="20"/>
        <v>0</v>
      </c>
      <c r="F105" s="703">
        <f t="shared" si="20"/>
        <v>0</v>
      </c>
      <c r="G105" s="703">
        <f t="shared" si="20"/>
        <v>0</v>
      </c>
      <c r="H105" s="703">
        <f t="shared" si="20"/>
        <v>0</v>
      </c>
      <c r="I105" s="703">
        <f t="shared" si="20"/>
        <v>0</v>
      </c>
    </row>
    <row r="106" spans="1:9" ht="55.8" hidden="1" customHeight="1" x14ac:dyDescent="0.25">
      <c r="A106" s="683">
        <f>+[6]ระบบการควบคุมฯ!A183</f>
        <v>0</v>
      </c>
      <c r="B106" s="1011" t="str">
        <f>+[6]ระบบการควบคุมฯ!B183</f>
        <v xml:space="preserve"> งบรายจ่ายอื่น 6711500</v>
      </c>
      <c r="C106" s="370" t="str">
        <f>+[6]ระบบการควบคุมฯ!C183</f>
        <v>20004 31006100 5000020</v>
      </c>
      <c r="D106" s="685">
        <f t="shared" ref="D106:I106" si="21">SUM(D107)</f>
        <v>0</v>
      </c>
      <c r="E106" s="685">
        <f t="shared" si="21"/>
        <v>0</v>
      </c>
      <c r="F106" s="685">
        <f t="shared" si="21"/>
        <v>0</v>
      </c>
      <c r="G106" s="685">
        <f t="shared" si="21"/>
        <v>0</v>
      </c>
      <c r="H106" s="685">
        <f t="shared" si="21"/>
        <v>0</v>
      </c>
      <c r="I106" s="685">
        <f t="shared" si="21"/>
        <v>0</v>
      </c>
    </row>
    <row r="107" spans="1:9" ht="55.95" hidden="1" customHeight="1" x14ac:dyDescent="0.25">
      <c r="A107" s="700" t="str">
        <f>+[6]ระบบการควบคุมฯ!A184</f>
        <v>3.7.1</v>
      </c>
      <c r="B107" s="50" t="str">
        <f>+[6]ระบบการควบคุมฯ!B184</f>
        <v>บริหารจัดการสำนักงาน ค่าสาธารณูปโภค ค่าใช้จ่ายในการบริหารจัดการโรงเรียนในสังกัดตามภาระงาน</v>
      </c>
      <c r="C107" s="375" t="str">
        <f>+[6]ระบบการควบคุมฯ!C184</f>
        <v>โอนเปลี่ยนแปลงครั้งที่  บท.กลุ่มนโยบายและแผน  ที่ ศธ 04087/1957 ลว. 29 กย 66</v>
      </c>
      <c r="D107" s="701">
        <f>+[6]ระบบการควบคุมฯ!F184</f>
        <v>0</v>
      </c>
      <c r="E107" s="701">
        <f>+[6]ระบบการควบคุมฯ!G184+[6]ระบบการควบคุมฯ!H184</f>
        <v>0</v>
      </c>
      <c r="F107" s="701">
        <f>+[6]ระบบการควบคุมฯ!I184+[6]ระบบการควบคุมฯ!J184</f>
        <v>0</v>
      </c>
      <c r="G107" s="709">
        <f>+[6]ระบบการควบคุมฯ!K184+[6]ระบบการควบคุมฯ!L184</f>
        <v>0</v>
      </c>
      <c r="H107" s="709"/>
      <c r="I107" s="706"/>
    </row>
    <row r="108" spans="1:9" ht="55.95" hidden="1" customHeight="1" x14ac:dyDescent="0.25">
      <c r="A108" s="700"/>
      <c r="B108" s="50"/>
      <c r="C108" s="375"/>
      <c r="D108" s="701"/>
      <c r="E108" s="701"/>
      <c r="F108" s="701"/>
      <c r="G108" s="709"/>
      <c r="H108" s="709"/>
      <c r="I108" s="706"/>
    </row>
    <row r="109" spans="1:9" ht="37.200000000000003" hidden="1" customHeight="1" x14ac:dyDescent="0.25">
      <c r="A109" s="710">
        <f>+[6]ระบบการควบคุมฯ!A186</f>
        <v>3.1</v>
      </c>
      <c r="B109" s="355" t="str">
        <f>+[6]ระบบการควบคุมฯ!B186</f>
        <v xml:space="preserve">กิจกรรมการจัดการศึกษาเพื่อการมีงานทำ  </v>
      </c>
      <c r="C109" s="355" t="str">
        <f>+[6]ระบบการควบคุมฯ!C186</f>
        <v>20004 66 86178 00000</v>
      </c>
      <c r="D109" s="703">
        <f t="shared" ref="D109:I109" si="22">+D110</f>
        <v>0</v>
      </c>
      <c r="E109" s="703">
        <f t="shared" si="22"/>
        <v>0</v>
      </c>
      <c r="F109" s="703">
        <f t="shared" si="22"/>
        <v>0</v>
      </c>
      <c r="G109" s="703">
        <f t="shared" si="22"/>
        <v>0</v>
      </c>
      <c r="H109" s="703">
        <f t="shared" si="22"/>
        <v>0</v>
      </c>
      <c r="I109" s="703">
        <f t="shared" si="22"/>
        <v>0</v>
      </c>
    </row>
    <row r="110" spans="1:9" ht="55.95" hidden="1" customHeight="1" x14ac:dyDescent="0.25">
      <c r="A110" s="683">
        <f>+[6]ระบบการควบคุมฯ!A187</f>
        <v>0</v>
      </c>
      <c r="B110" s="1010" t="str">
        <f>+[6]ระบบการควบคุมฯ!B187</f>
        <v xml:space="preserve"> งบรายจ่ายอื่น 6711500</v>
      </c>
      <c r="C110" s="370" t="str">
        <f>+[6]ระบบการควบคุมฯ!C187</f>
        <v>20004 31006170 50000xx</v>
      </c>
      <c r="D110" s="685">
        <f t="shared" ref="D110:I110" si="23">SUM(D111)</f>
        <v>0</v>
      </c>
      <c r="E110" s="685">
        <f t="shared" si="23"/>
        <v>0</v>
      </c>
      <c r="F110" s="685">
        <f t="shared" si="23"/>
        <v>0</v>
      </c>
      <c r="G110" s="685">
        <f t="shared" si="23"/>
        <v>0</v>
      </c>
      <c r="H110" s="685">
        <f t="shared" si="23"/>
        <v>0</v>
      </c>
      <c r="I110" s="685">
        <f t="shared" si="23"/>
        <v>0</v>
      </c>
    </row>
    <row r="111" spans="1:9" ht="37.200000000000003" hidden="1" customHeight="1" x14ac:dyDescent="0.25">
      <c r="A111" s="700">
        <f>+[6]ระบบการควบคุมฯ!A188</f>
        <v>0</v>
      </c>
      <c r="B111" s="717">
        <f>+[6]ระบบการควบคุมฯ!B188</f>
        <v>0</v>
      </c>
      <c r="C111" s="375">
        <f>+[6]ระบบการควบคุมฯ!C188</f>
        <v>0</v>
      </c>
      <c r="D111" s="701">
        <f>+[2]ระบบการควบคุมฯ!F137</f>
        <v>0</v>
      </c>
      <c r="E111" s="701">
        <f>+[2]ระบบการควบคุมฯ!G137+[2]ระบบการควบคุมฯ!H137</f>
        <v>0</v>
      </c>
      <c r="F111" s="701">
        <f>+[2]ระบบการควบคุมฯ!I137+[2]ระบบการควบคุมฯ!J137</f>
        <v>0</v>
      </c>
      <c r="G111" s="709">
        <f>+[2]ระบบการควบคุมฯ!K137+[2]ระบบการควบคุมฯ!L137</f>
        <v>0</v>
      </c>
      <c r="H111" s="709">
        <f>+D111-E111-F111-G111</f>
        <v>0</v>
      </c>
      <c r="I111" s="706" t="s">
        <v>50</v>
      </c>
    </row>
    <row r="112" spans="1:9" ht="37.200000000000003" hidden="1" customHeight="1" x14ac:dyDescent="0.25">
      <c r="A112" s="710">
        <f>+[6]ระบบการควบคุมฯ!A191</f>
        <v>3.6</v>
      </c>
      <c r="B112" s="355" t="str">
        <f>+[6]ระบบการควบคุมฯ!B191</f>
        <v xml:space="preserve">กิจกรรมครูผู้ทรงคุณค่าแห่งแผ่นดิน </v>
      </c>
      <c r="C112" s="355" t="str">
        <f>+[6]ระบบการควบคุมฯ!C191</f>
        <v>20004 66 86190 00000</v>
      </c>
      <c r="D112" s="703">
        <f t="shared" ref="D112:I112" si="24">+D113</f>
        <v>246500</v>
      </c>
      <c r="E112" s="703">
        <f t="shared" si="24"/>
        <v>0</v>
      </c>
      <c r="F112" s="703">
        <f t="shared" si="24"/>
        <v>0</v>
      </c>
      <c r="G112" s="703">
        <f t="shared" si="24"/>
        <v>182466.66</v>
      </c>
      <c r="H112" s="703">
        <f t="shared" si="24"/>
        <v>64033.34</v>
      </c>
      <c r="I112" s="703">
        <f t="shared" si="24"/>
        <v>0</v>
      </c>
    </row>
    <row r="113" spans="1:9" ht="55.95" hidden="1" customHeight="1" x14ac:dyDescent="0.25">
      <c r="A113" s="683">
        <f>+[6]ระบบการควบคุมฯ!A193</f>
        <v>0</v>
      </c>
      <c r="B113" s="705" t="str">
        <f>+[6]ระบบการควบคุมฯ!B193</f>
        <v xml:space="preserve"> งบรายจ่ายอื่น 6711500</v>
      </c>
      <c r="C113" s="370" t="str">
        <f>+[6]ระบบการควบคุมฯ!C193</f>
        <v>20004 31006170 5000023</v>
      </c>
      <c r="D113" s="685">
        <f t="shared" ref="D113:I113" si="25">SUM(D114)</f>
        <v>246500</v>
      </c>
      <c r="E113" s="685">
        <f t="shared" si="25"/>
        <v>0</v>
      </c>
      <c r="F113" s="685">
        <f t="shared" si="25"/>
        <v>0</v>
      </c>
      <c r="G113" s="685">
        <f t="shared" si="25"/>
        <v>182466.66</v>
      </c>
      <c r="H113" s="685">
        <f t="shared" si="25"/>
        <v>64033.34</v>
      </c>
      <c r="I113" s="685">
        <f t="shared" si="25"/>
        <v>0</v>
      </c>
    </row>
    <row r="114" spans="1:9" ht="42" customHeight="1" x14ac:dyDescent="0.25">
      <c r="A114" s="700" t="str">
        <f>+[6]ระบบการควบคุมฯ!A195</f>
        <v>3.6.1</v>
      </c>
      <c r="B114" s="717" t="str">
        <f>+[6]ระบบการควบคุมฯ!B195</f>
        <v>ค่าตอบแทนการจ้างอัตราจ้างครูผู้ทรงคุณค่าแห่งแผ่นดิน งวดที่ 1 ระยะเวลา 5 เดือน (พฤศจิกายน 2566 – มีนาคม 2567) 170,000 บาท</v>
      </c>
      <c r="C114" s="375" t="str">
        <f>+[6]ระบบการควบคุมฯ!C195</f>
        <v>ศธ 04002/ว5108 ลว.2/11/2023 โอนครั้งที่ 26</v>
      </c>
      <c r="D114" s="701">
        <f>+[6]ระบบการควบคุมฯ!AA195</f>
        <v>246500</v>
      </c>
      <c r="E114" s="701">
        <f>+[6]ระบบการควบคุมฯ!G195+[6]ระบบการควบคุมฯ!H195+[6]ระบบการควบคุมฯ!Q195+[6]ระบบการควบคุมฯ!R195</f>
        <v>0</v>
      </c>
      <c r="F114" s="701">
        <f>+[6]ระบบการควบคุมฯ!I195+[6]ระบบการควบคุมฯ!J195</f>
        <v>0</v>
      </c>
      <c r="G114" s="701">
        <f>+[6]ระบบการควบคุมฯ!K195+[6]ระบบการควบคุมฯ!L195+[6]ระบบการควบคุมฯ!U195+[6]ระบบการควบคุมฯ!V195</f>
        <v>182466.66</v>
      </c>
      <c r="H114" s="709">
        <f>+D114-E114-F114-G114</f>
        <v>64033.34</v>
      </c>
      <c r="I114" s="706" t="s">
        <v>14</v>
      </c>
    </row>
    <row r="115" spans="1:9" ht="38.25" hidden="1" customHeight="1" x14ac:dyDescent="0.25">
      <c r="A115" s="700" t="str">
        <f>+[6]ระบบการควบคุมฯ!A196</f>
        <v>3.3.1.1</v>
      </c>
      <c r="B115" s="717" t="str">
        <f>+[6]ระบบการควบคุมฯ!B196</f>
        <v>ค่าตอบแทนการจ้างอัตราจ้างครูผู้ทรงคุณค่าแห่งแผ่นดิน งวดที่ 2 ระยะเวลา 4 เดือน 15 วัน (พฤษภาคม 2567 (15 วัน) – มิถุนายน 2567)  จำนวนเงิน 76,500.-บาท</v>
      </c>
      <c r="C115" s="375" t="str">
        <f>+[6]ระบบการควบคุมฯ!C196</f>
        <v>ศธ 04002/ว1954 ลว.21/5/2024 โอนครั้งที่ 39</v>
      </c>
      <c r="D115" s="697"/>
      <c r="E115" s="697"/>
      <c r="F115" s="697"/>
      <c r="G115" s="723"/>
      <c r="H115" s="723"/>
      <c r="I115" s="724"/>
    </row>
    <row r="116" spans="1:9" ht="55.95" hidden="1" customHeight="1" x14ac:dyDescent="0.25">
      <c r="A116" s="700" t="str">
        <f>+[6]ระบบการควบคุมฯ!A197</f>
        <v>3.3.1.2</v>
      </c>
      <c r="B116" s="717" t="str">
        <f>+[6]ระบบการควบคุมฯ!B197</f>
        <v>ค่าตอบแทนการจ้างอัตราจ้างครูผู้ทรงคุณค่าแห่งแผ่นดิน โอนกลับส่วนกลาง งวดที่ 1-2  23,500 บาท</v>
      </c>
      <c r="C116" s="375" t="str">
        <f>+[6]ระบบการควบคุมฯ!C197</f>
        <v>ศธ 04002/ว2665 ลว.5/7/2023 โอนครั้งที่ 636</v>
      </c>
      <c r="D116" s="697"/>
      <c r="E116" s="697"/>
      <c r="F116" s="697"/>
      <c r="G116" s="723"/>
      <c r="H116" s="723"/>
      <c r="I116" s="724"/>
    </row>
    <row r="117" spans="1:9" ht="37.200000000000003" x14ac:dyDescent="0.25">
      <c r="A117" s="700" t="str">
        <f>+[6]ระบบการควบคุมฯ!A198</f>
        <v>3.3.1.3</v>
      </c>
      <c r="B117" s="717" t="str">
        <f>+[6]ระบบการควบคุมฯ!B198</f>
        <v>ค่าตอบแทนการจ้างอัตราจ้างครูผู้ทรงคุณค่าแห่งแผ่นดิน งวดที่ 3 ระยะเวลา 3 เดือน (กค  – กันยายน 2566) 102,000 บาท</v>
      </c>
      <c r="C117" s="375" t="str">
        <f>+[6]ระบบการควบคุมฯ!C198</f>
        <v>ศธ 04002/ว2666 ลว.5/7/2023 โอนครั้งที่ 640</v>
      </c>
      <c r="D117" s="697"/>
      <c r="E117" s="697"/>
      <c r="F117" s="697"/>
      <c r="G117" s="723"/>
      <c r="H117" s="723"/>
      <c r="I117" s="724"/>
    </row>
    <row r="118" spans="1:9" ht="37.200000000000003" x14ac:dyDescent="0.25">
      <c r="A118" s="680">
        <f>+[6]ระบบการควบคุมฯ!A201</f>
        <v>3.7</v>
      </c>
      <c r="B118" s="355" t="str">
        <f>+[6]ระบบการควบคุมฯ!B201</f>
        <v>กิจกรรมจัดหาบุคลากรสนับสนุนการปฏิบัติงานให้ราชการ (คืนครูสำหรับเด็กพิการ)</v>
      </c>
      <c r="C118" s="355" t="str">
        <f>+[6]ระบบการควบคุมฯ!C201</f>
        <v>20004 66 00117 00111</v>
      </c>
      <c r="D118" s="681">
        <f t="shared" ref="D118:I118" si="26">+D119</f>
        <v>3538488</v>
      </c>
      <c r="E118" s="681">
        <f t="shared" si="26"/>
        <v>0</v>
      </c>
      <c r="F118" s="681">
        <f t="shared" si="26"/>
        <v>0</v>
      </c>
      <c r="G118" s="681">
        <f t="shared" si="26"/>
        <v>3070080.21</v>
      </c>
      <c r="H118" s="681">
        <f t="shared" si="26"/>
        <v>468407.79000000004</v>
      </c>
      <c r="I118" s="681">
        <f t="shared" si="26"/>
        <v>0</v>
      </c>
    </row>
    <row r="119" spans="1:9" ht="55.95" hidden="1" customHeight="1" x14ac:dyDescent="0.25">
      <c r="A119" s="683">
        <f>+[6]ระบบการควบคุมฯ!A203</f>
        <v>0</v>
      </c>
      <c r="B119" s="705" t="str">
        <f>+[6]ระบบการควบคุมฯ!B203</f>
        <v xml:space="preserve"> งบรายจ่ายอื่น 6711500</v>
      </c>
      <c r="C119" s="370" t="str">
        <f>+[6]ระบบการควบคุมฯ!C203</f>
        <v>20004 31006170 5000014</v>
      </c>
      <c r="D119" s="685">
        <f>SUM(D120:D124)</f>
        <v>3538488</v>
      </c>
      <c r="E119" s="685">
        <f>SUM(E120:E124)</f>
        <v>0</v>
      </c>
      <c r="F119" s="685">
        <f>SUM(F120:F124)</f>
        <v>0</v>
      </c>
      <c r="G119" s="685">
        <f>SUM(G120:G124)</f>
        <v>3070080.21</v>
      </c>
      <c r="H119" s="685">
        <f>SUM(H120:H124)</f>
        <v>468407.79000000004</v>
      </c>
      <c r="I119" s="685">
        <f>SUM(I120)</f>
        <v>0</v>
      </c>
    </row>
    <row r="120" spans="1:9" ht="93" hidden="1" customHeight="1" x14ac:dyDescent="0.25">
      <c r="A120" s="700" t="str">
        <f>+[6]ระบบการควบคุมฯ!A205</f>
        <v>3.7.1</v>
      </c>
      <c r="B120" s="717" t="str">
        <f>+[6]ระบบการควบคุมฯ!B205</f>
        <v>พี่เลี้ยงเด็กพิการอัตราจ้างชั่วคราวรายเดือน จำนวน 18 อัตรา ครั้งที่ 1 ตุลาคม 66 -เมย 67) ค่าจ้าง1,134,000 บาท ประกันสังคม 56,700 บาท สมทบกองทุนประกันสังคม 216บาท/อัตรา 3,888 บาท</v>
      </c>
      <c r="C120" s="375" t="str">
        <f>+[6]ระบบการควบคุมฯ!C205</f>
        <v>ศธ 04002/ว4997 ลว 25 ตค 66 ครั้งที่ 9</v>
      </c>
      <c r="D120" s="701">
        <f>+[6]ระบบการควบคุมฯ!AA205</f>
        <v>1843795.16</v>
      </c>
      <c r="E120" s="701">
        <f>+[6]ระบบการควบคุมฯ!G205+[6]ระบบการควบคุมฯ!H205+[6]ระบบการควบคุมฯ!Q205+[6]ระบบการควบคุมฯ!R205</f>
        <v>0</v>
      </c>
      <c r="F120" s="701">
        <f>+[6]ระบบการควบคุมฯ!I205+[6]ระบบการควบคุมฯ!J205</f>
        <v>0</v>
      </c>
      <c r="G120" s="701">
        <f>+[6]ระบบการควบคุมฯ!K205+[6]ระบบการควบคุมฯ!L205+[6]ระบบการควบคุมฯ!U205+[6]ระบบการควบคุมฯ!V205</f>
        <v>1702045.16</v>
      </c>
      <c r="H120" s="709">
        <f>+D120-E120-F120-G120</f>
        <v>141750</v>
      </c>
      <c r="I120" s="706" t="s">
        <v>14</v>
      </c>
    </row>
    <row r="121" spans="1:9" ht="55.95" hidden="1" customHeight="1" x14ac:dyDescent="0.25">
      <c r="A121" s="700" t="str">
        <f>+[6]ระบบการควบคุมฯ!A206</f>
        <v>3.7.1.1</v>
      </c>
      <c r="B121" s="717" t="str">
        <f>+[6]ระบบการควบคุมฯ!B206</f>
        <v>พี่เลี้ยงเด็กพิการอัตราจ้างชั่วคราวรายเดือน จำนวน 15 อัตรา ครั้งที่ 2 (พค - สค 67) ค่าจ้าง 576,000 ค่าจ้าง  ประกัน 28,800 บาท</v>
      </c>
      <c r="C121" s="375"/>
      <c r="D121" s="701"/>
      <c r="E121" s="701">
        <f>+[6]ระบบการควบคุมฯ!G206+[6]ระบบการควบคุมฯ!H206+[6]ระบบการควบคุมฯ!Q206+[6]ระบบการควบคุมฯ!R206</f>
        <v>0</v>
      </c>
      <c r="F121" s="701"/>
      <c r="G121" s="701">
        <f>+[6]ระบบการควบคุมฯ!K206+[6]ระบบการควบคุมฯ!L206+[6]ระบบการควบคุมฯ!U206+[6]ระบบการควบคุมฯ!V206</f>
        <v>0</v>
      </c>
      <c r="H121" s="709"/>
      <c r="I121" s="706"/>
    </row>
    <row r="122" spans="1:9" ht="55.95" hidden="1" customHeight="1" x14ac:dyDescent="0.25">
      <c r="A122" s="700" t="str">
        <f>+[6]ระบบการควบคุมฯ!A208</f>
        <v>3.7.2</v>
      </c>
      <c r="B122" s="717" t="str">
        <f>+[6]ระบบการควบคุมฯ!B208</f>
        <v>ค่าพี่เลี้ยงเด็กพิการจ้างเหมาบริการ จำนวน 15 อัตรา ครั้งที่ 1  ตุลาคม 66- เมย 2567) อัตราละ 9,000 บาท  945,000</v>
      </c>
      <c r="C122" s="375" t="str">
        <f>+[6]ระบบการควบคุมฯ!C208</f>
        <v>ศธ 04002/ว4997 ลว 25 ตค 66 ครั้งที่ 9</v>
      </c>
      <c r="D122" s="701">
        <f>+[6]ระบบการควบคุมฯ!AA208</f>
        <v>1694692.84</v>
      </c>
      <c r="E122" s="701">
        <f>+[6]ระบบการควบคุมฯ!G208+[6]ระบบการควบคุมฯ!H208+[6]ระบบการควบคุมฯ!Q208+[6]ระบบการควบคุมฯ!R208</f>
        <v>0</v>
      </c>
      <c r="F122" s="701">
        <f>+[6]ระบบการควบคุมฯ!I208+[6]ระบบการควบคุมฯ!J208</f>
        <v>0</v>
      </c>
      <c r="G122" s="701">
        <f>+[6]ระบบการควบคุมฯ!K208+[6]ระบบการควบคุมฯ!L208+[6]ระบบการควบคุมฯ!U208+[6]ระบบการควบคุมฯ!V208</f>
        <v>1368035.05</v>
      </c>
      <c r="H122" s="709">
        <f>+D122-E122-F122-G122</f>
        <v>326657.79000000004</v>
      </c>
      <c r="I122" s="706" t="s">
        <v>14</v>
      </c>
    </row>
    <row r="123" spans="1:9" ht="37.200000000000003" x14ac:dyDescent="0.25">
      <c r="A123" s="700" t="str">
        <f>+[6]ระบบการควบคุมฯ!A209</f>
        <v>3.7.2.1</v>
      </c>
      <c r="B123" s="717" t="str">
        <f>+[6]ระบบการควบคุมฯ!B209</f>
        <v>พี่เลี้ยงเด็กพิการจ้างเหมาบริการจำนวน 18 อัตรา ครั้งที่ 2 (พค - สค 2567) อัตราละ 9,000 บาท 612,000 บาท ขาด  36,000 บาท</v>
      </c>
      <c r="C123" s="375" t="str">
        <f>+[6]ระบบการควบคุมฯ!C209</f>
        <v>ศธ 04002/ว1906 ลว 16 พค 67ครั้งที่ 26</v>
      </c>
      <c r="D123" s="697"/>
      <c r="E123" s="697"/>
      <c r="F123" s="697"/>
      <c r="G123" s="723"/>
      <c r="H123" s="723"/>
      <c r="I123" s="724"/>
    </row>
    <row r="124" spans="1:9" ht="56.25" hidden="1" customHeight="1" x14ac:dyDescent="0.25">
      <c r="A124" s="700" t="str">
        <f>+[6]ระบบการควบคุมฯ!A210</f>
        <v>3.7.2.2</v>
      </c>
      <c r="B124" s="717" t="str">
        <f>+[6]ระบบการควบคุมฯ!B210</f>
        <v>พี่เลี้ยงเด็กพิการจ้างเหมาบริการจำนวน 15 อัตรา ครั้งที่ 3   กย 2567  อัตราละ 9,000 บาท  162,000 บาท อนุมัติครั้งนี้ 182,100 บาท จ้างเหมา 137,692.84 จ้างชั่วคราว 44,407.16</v>
      </c>
      <c r="C124" s="375" t="str">
        <f>+[6]ระบบการควบคุมฯ!C210</f>
        <v>ศธ 04002/ว3222   ลว 30 กค 67 ครั้งที่ 262</v>
      </c>
      <c r="D124" s="697"/>
      <c r="E124" s="697"/>
      <c r="F124" s="697"/>
      <c r="G124" s="723"/>
      <c r="H124" s="723"/>
      <c r="I124" s="724"/>
    </row>
    <row r="125" spans="1:9" ht="74.400000000000006" hidden="1" customHeight="1" x14ac:dyDescent="0.25">
      <c r="A125" s="700">
        <f>+[6]ระบบการควบคุมฯ!A211</f>
        <v>0</v>
      </c>
      <c r="B125" s="717">
        <f>+[6]ระบบการควบคุมฯ!B211</f>
        <v>0</v>
      </c>
      <c r="C125" s="375">
        <f>+[6]ระบบการควบคุมฯ!C211</f>
        <v>0</v>
      </c>
      <c r="D125" s="697"/>
      <c r="E125" s="697"/>
      <c r="F125" s="697"/>
      <c r="G125" s="723"/>
      <c r="H125" s="723"/>
      <c r="I125" s="724"/>
    </row>
    <row r="126" spans="1:9" ht="74.400000000000006" hidden="1" customHeight="1" x14ac:dyDescent="0.25">
      <c r="A126" s="680">
        <f>+[6]ระบบการควบคุมฯ!A212</f>
        <v>3.8</v>
      </c>
      <c r="B126" s="355" t="str">
        <f>+[6]ระบบการควบคุมฯ!B212</f>
        <v>กิจกรรมจัดหาบุคลากรสนับสนุนการปฏิบัติงานให้ราชการ (คืนครูสำหรับผู้จบการศึกษาภาคบังคับ)</v>
      </c>
      <c r="C126" s="355" t="str">
        <f>+[6]ระบบการควบคุมฯ!C212</f>
        <v>20004 66 00117 00114</v>
      </c>
      <c r="D126" s="681">
        <f t="shared" ref="D126:I126" si="27">+D127</f>
        <v>7180330</v>
      </c>
      <c r="E126" s="681">
        <f t="shared" si="27"/>
        <v>0</v>
      </c>
      <c r="F126" s="681">
        <f t="shared" si="27"/>
        <v>0</v>
      </c>
      <c r="G126" s="681">
        <f t="shared" si="27"/>
        <v>6416335.5000000009</v>
      </c>
      <c r="H126" s="681">
        <f t="shared" si="27"/>
        <v>763994.50000000012</v>
      </c>
      <c r="I126" s="681">
        <f t="shared" si="27"/>
        <v>0</v>
      </c>
    </row>
    <row r="127" spans="1:9" ht="55.95" customHeight="1" x14ac:dyDescent="0.25">
      <c r="A127" s="683">
        <f>+[6]ระบบการควบคุมฯ!A223</f>
        <v>0</v>
      </c>
      <c r="B127" s="705" t="str">
        <f>+[6]ระบบการควบคุมฯ!B223</f>
        <v xml:space="preserve"> งบรายจ่ายอื่น 6711500</v>
      </c>
      <c r="C127" s="370" t="str">
        <f>+[6]ระบบการควบคุมฯ!C223</f>
        <v>20004 31006170 5000017</v>
      </c>
      <c r="D127" s="685">
        <f>SUM(D128:D143)</f>
        <v>7180330</v>
      </c>
      <c r="E127" s="685">
        <f>SUM(E128:E143)</f>
        <v>0</v>
      </c>
      <c r="F127" s="685">
        <f>SUM(F128:F143)</f>
        <v>0</v>
      </c>
      <c r="G127" s="685">
        <f>SUM(G128:G143)</f>
        <v>6416335.5000000009</v>
      </c>
      <c r="H127" s="685">
        <f>SUM(H128:H143)</f>
        <v>763994.50000000012</v>
      </c>
      <c r="I127" s="685">
        <f>SUM(I128)</f>
        <v>0</v>
      </c>
    </row>
    <row r="128" spans="1:9" ht="55.8" x14ac:dyDescent="0.25">
      <c r="A128" s="700" t="str">
        <f>+[6]ระบบการควบคุมฯ!A225</f>
        <v>3.8.1</v>
      </c>
      <c r="B128" s="717" t="str">
        <f>+[6]ระบบการควบคุมฯ!B225</f>
        <v>ค่าจ้างบุคลากรปฏิบัติงานในสำนักงานเขตพื้นที่การศึกษาที่ขาดแคลน  จำนวน 4 อัตรา (รายเดิม 2 รวมประกัน/ จ้างเหมาบริการ 2)  ครั้งที่ 1  (ต.ค.66 - มค 67 ) จำนวนเงิน 147,600.-บาท</v>
      </c>
      <c r="C128" s="717" t="str">
        <f>+[6]ระบบการควบคุมฯ!C225</f>
        <v>ศธ 04002/ว4855 ลว.17/ต.ค./2023 โอนครั้งที่ 1</v>
      </c>
      <c r="D128" s="701">
        <f>+[6]ระบบการควบคุมฯ!AA225</f>
        <v>369900</v>
      </c>
      <c r="E128" s="701">
        <f>+[6]ระบบการควบคุมฯ!G225+[6]ระบบการควบคุมฯ!H225+[6]ระบบการควบคุมฯ!Q225+[6]ระบบการควบคุมฯ!R225</f>
        <v>0</v>
      </c>
      <c r="F128" s="701">
        <f>+[6]ระบบการควบคุมฯ!I225+[6]ระบบการควบคุมฯ!J225</f>
        <v>0</v>
      </c>
      <c r="G128" s="701">
        <f>+[6]ระบบการควบคุมฯ!K225+[6]ระบบการควบคุมฯ!L225+[6]ระบบการควบคุมฯ!U225+[6]ระบบการควบคุมฯ!V225</f>
        <v>286557.40000000002</v>
      </c>
      <c r="H128" s="709">
        <f t="shared" ref="H128:H141" si="28">+D128-E128-F128-G128</f>
        <v>83342.599999999977</v>
      </c>
      <c r="I128" s="706" t="s">
        <v>14</v>
      </c>
    </row>
    <row r="129" spans="1:9" ht="74.400000000000006" hidden="1" customHeight="1" x14ac:dyDescent="0.25">
      <c r="A129" s="700" t="str">
        <f>+[6]ระบบการควบคุมฯ!A226</f>
        <v>3.8.1.1</v>
      </c>
      <c r="B129" s="717" t="str">
        <f>+[6]ระบบการควบคุมฯ!B226</f>
        <v>ค่าจ้างบุคลากรปฏิบัติงานในสำนักงานเขตพื้นที่การศึกษาที่ขาดแคลน จำนวน 4 อัตรา   ครั้งที่ 2  (กพ - พค 67) จำนวนเงิน 111,600.-บาท</v>
      </c>
      <c r="C129" s="717" t="str">
        <f>+[6]ระบบการควบคุมฯ!C226</f>
        <v>ศธ 04002/ว507 ลว. 5 กพ 67 โอนครั้งที่ 166</v>
      </c>
      <c r="D129" s="701"/>
      <c r="E129" s="701"/>
      <c r="F129" s="701"/>
      <c r="G129" s="709"/>
      <c r="H129" s="709"/>
      <c r="I129" s="706"/>
    </row>
    <row r="130" spans="1:9" ht="55.95" hidden="1" customHeight="1" x14ac:dyDescent="0.25">
      <c r="A130" s="700" t="str">
        <f>+[6]ระบบการควบคุมฯ!A227</f>
        <v>3.8.1.2</v>
      </c>
      <c r="B130" s="717" t="str">
        <f>+[6]ระบบการควบคุมฯ!B227</f>
        <v>ค่าจ้างบุคลากรปฏิบัติงานในสำนักงานเขตพื้นที่การศึกษาที่ขาดแคลน จำนวน 4 อัตรา   ครั้งที่ 3  (มิย - สค 67) จำนวนเงิน 110,700.-บาท</v>
      </c>
      <c r="C130" s="717" t="str">
        <f>+[6]ระบบการควบคุมฯ!C227</f>
        <v>ศธ 04002/ว1830 ลว.9 พค 67 โอนครั้งที่ 9</v>
      </c>
      <c r="D130" s="701"/>
      <c r="E130" s="701"/>
      <c r="F130" s="701"/>
      <c r="G130" s="709"/>
      <c r="H130" s="709"/>
      <c r="I130" s="706"/>
    </row>
    <row r="131" spans="1:9" ht="55.95" hidden="1" customHeight="1" x14ac:dyDescent="0.25">
      <c r="A131" s="700" t="str">
        <f>+[6]ระบบการควบคุมฯ!A228</f>
        <v>3.8.1.3</v>
      </c>
      <c r="B131" s="717">
        <f>+[6]ระบบการควบคุมฯ!B228</f>
        <v>0</v>
      </c>
      <c r="C131" s="717">
        <f>+[6]ระบบการควบคุมฯ!C228</f>
        <v>0</v>
      </c>
      <c r="D131" s="701">
        <f>+[6]ระบบการควบคุมฯ!F228</f>
        <v>0</v>
      </c>
      <c r="E131" s="701">
        <f>+[6]ระบบการควบคุมฯ!G228+[6]ระบบการควบคุมฯ!H228</f>
        <v>0</v>
      </c>
      <c r="F131" s="701">
        <f>+[6]ระบบการควบคุมฯ!I228+[6]ระบบการควบคุมฯ!J228</f>
        <v>0</v>
      </c>
      <c r="G131" s="709">
        <f>+[6]ระบบการควบคุมฯ!K228+[6]ระบบการควบคุมฯ!L228</f>
        <v>0</v>
      </c>
      <c r="H131" s="709">
        <f t="shared" si="28"/>
        <v>0</v>
      </c>
      <c r="I131" s="706" t="s">
        <v>14</v>
      </c>
    </row>
    <row r="132" spans="1:9" ht="45.75" customHeight="1" x14ac:dyDescent="0.25">
      <c r="A132" s="700" t="str">
        <f>+[6]ระบบการควบคุมฯ!A230</f>
        <v>3.8.2</v>
      </c>
      <c r="B132" s="717" t="str">
        <f>+[6]ระบบการควบคุมฯ!B230</f>
        <v>ค่าจ้างครูรายเดือนแก้ไขปัญหาสถานศึกษาขาดแคลนครูขั้นวิกฤต ค่าจ้าง 15,000บาท จำนวน 24 อัตรา ครั้งที่ 1(ต.ค.66 - มค 67)จำนวนเงิน 1,512,000.-บาท  รวมประกันสังคม</v>
      </c>
      <c r="C132" s="717" t="str">
        <f>+[6]ระบบการควบคุมฯ!C230</f>
        <v>ศธ 04002/ว4855 ลว.17/ต.ค./2023 โอนครั้งที่ 1</v>
      </c>
      <c r="D132" s="701">
        <f>+[6]ระบบการควบคุมฯ!AA230</f>
        <v>4360350</v>
      </c>
      <c r="E132" s="701">
        <f>+[6]ระบบการควบคุมฯ!G230+[6]ระบบการควบคุมฯ!H230+[6]ระบบการควบคุมฯ!Q230+[6]ระบบการควบคุมฯ!R230</f>
        <v>0</v>
      </c>
      <c r="F132" s="701">
        <f>+[6]ระบบการควบคุมฯ!I230+[6]ระบบการควบคุมฯ!J230</f>
        <v>0</v>
      </c>
      <c r="G132" s="701">
        <f>+[6]ระบบการควบคุมฯ!K230+[6]ระบบการควบคุมฯ!L230+[6]ระบบการควบคุมฯ!U230+[6]ระบบการควบคุมฯ!V230</f>
        <v>3939586.01</v>
      </c>
      <c r="H132" s="709">
        <f t="shared" si="28"/>
        <v>420763.99000000022</v>
      </c>
      <c r="I132" s="706" t="s">
        <v>14</v>
      </c>
    </row>
    <row r="133" spans="1:9" ht="56.25" hidden="1" customHeight="1" x14ac:dyDescent="0.25">
      <c r="A133" s="690" t="str">
        <f>+[6]ระบบการควบคุมฯ!A231</f>
        <v>3.8.2.1</v>
      </c>
      <c r="B133" s="725" t="str">
        <f>+[6]ระบบการควบคุมฯ!B231</f>
        <v xml:space="preserve">ค่าจ้างครูรายเดือนแก้ไขปัญหาสถานศึกษาขาดแคลนครูขั้นวิกฤต ค่าจ้าง 15,000บาทจำนวน 24 อัตรา (รายเดิม 22 จ้างเหมา 2)ครั้งที่ 2  (กพ - พค 67) จำนวนเงิน 1,410,000.-บาท </v>
      </c>
      <c r="C133" s="725" t="str">
        <f>+[6]ระบบการควบคุมฯ!C231</f>
        <v>ศธ 04002/ว507 ลว. 5 กพ 67 โอนครั้งที่ 166</v>
      </c>
      <c r="D133" s="691">
        <f>+[6]ระบบการควบคุมฯ!F233</f>
        <v>0</v>
      </c>
      <c r="E133" s="691">
        <f>+[6]ระบบการควบคุมฯ!G233+[6]ระบบการควบคุมฯ!H233</f>
        <v>0</v>
      </c>
      <c r="F133" s="691">
        <f>+[6]ระบบการควบคุมฯ!I233+[6]ระบบการควบคุมฯ!J233</f>
        <v>0</v>
      </c>
      <c r="G133" s="726">
        <f>+[6]ระบบการควบคุมฯ!K233+[6]ระบบการควบคุมฯ!L233</f>
        <v>0</v>
      </c>
      <c r="H133" s="726">
        <f t="shared" si="28"/>
        <v>0</v>
      </c>
      <c r="I133" s="727" t="s">
        <v>14</v>
      </c>
    </row>
    <row r="134" spans="1:9" ht="56.25" hidden="1" customHeight="1" x14ac:dyDescent="0.25">
      <c r="A134" s="728">
        <f>+[6]ระบบการควบคุมฯ!A232</f>
        <v>0</v>
      </c>
      <c r="B134" s="729" t="str">
        <f>+[6]ระบบการควบคุมฯ!B232</f>
        <v xml:space="preserve">ค่าจ้างครูรายเดือนแก้ไขปัญหาสถานศึกษาขาดแคลนครูขั้นวิกฤต ค่าจ้าง 15,000บาทจำนวน 24 อัตรา (รายเดิม 22 จ้างเหมา 2)ครั้งที่ 2  (มิย - สค 67) จำนวนเงิน 1,129,500.-บาท </v>
      </c>
      <c r="C134" s="729" t="str">
        <f>+[6]ระบบการควบคุมฯ!C232</f>
        <v>ศธ 04002/ว1830 ลว.9 พค 67 โอนครั้งที่ 9</v>
      </c>
      <c r="D134" s="730"/>
      <c r="E134" s="730"/>
      <c r="F134" s="730"/>
      <c r="G134" s="731"/>
      <c r="H134" s="731"/>
      <c r="I134" s="732"/>
    </row>
    <row r="135" spans="1:9" ht="42.75" customHeight="1" x14ac:dyDescent="0.25">
      <c r="A135" s="693">
        <f>+[6]ระบบการควบคุมฯ!A233</f>
        <v>0</v>
      </c>
      <c r="B135" s="733" t="str">
        <f>+[6]ระบบการควบคุมฯ!B233</f>
        <v xml:space="preserve">ค่าจ้างครูรายเดือนแก้ไขปัญหาสถานศึกษาขาดแคลนครูขั้นวิกฤต ค่าจ้าง 15,000บาทจำนวน 24 อัตรา (รายเดิม 21 จ้างเหมา 3)ครั้งที่ 4  (กย 67) จำนวนเงิน 308,8850.-บาท </v>
      </c>
      <c r="C135" s="733" t="str">
        <f>+[6]ระบบการควบคุมฯ!C233</f>
        <v>ศธ 04002/ว3482 ลว.9 สค 67 โอนครั้งที่ 298</v>
      </c>
      <c r="D135" s="694"/>
      <c r="E135" s="694"/>
      <c r="F135" s="694"/>
      <c r="G135" s="734"/>
      <c r="H135" s="734"/>
      <c r="I135" s="735"/>
    </row>
    <row r="136" spans="1:9" ht="38.25" customHeight="1" x14ac:dyDescent="0.25">
      <c r="A136" s="700" t="str">
        <f>+[6]ระบบการควบคุมฯ!A235</f>
        <v>3.8.3</v>
      </c>
      <c r="B136" s="717" t="str">
        <f>+[6]ระบบการควบคุมฯ!B235</f>
        <v>ค่าจ้างนักการภารโรง ค่าจ้าง 9,000.-บาท จำนวน 17 อัตรา (รายเดิมรวมประกันสังคม 16 อัตรา/รายใหม่จ้างเหมา 1 อัตรา ครั้งที่ 1 (ต.ค.66 - มค 67) จำนวนเงิน 642,6000.-บาท</v>
      </c>
      <c r="C136" s="717" t="str">
        <f>+[6]ระบบการควบคุมฯ!C235</f>
        <v>ศธ 04002/ว4855 ลว.17/ต.ค./2023 โอนครั้งที่ 1</v>
      </c>
      <c r="D136" s="701">
        <f>+[6]ระบบการควบคุมฯ!AA235</f>
        <v>1882000</v>
      </c>
      <c r="E136" s="701">
        <f>+[6]ระบบการควบคุมฯ!G235+[6]ระบบการควบคุมฯ!H235+[6]ระบบการควบคุมฯ!Q235+[6]ระบบการควบคุมฯ!R235</f>
        <v>0</v>
      </c>
      <c r="F136" s="701">
        <f>+[6]ระบบการควบคุมฯ!I235+[6]ระบบการควบคุมฯ!J235</f>
        <v>0</v>
      </c>
      <c r="G136" s="701">
        <f>+[6]ระบบการควบคุมฯ!K235+[6]ระบบการควบคุมฯ!L235+[6]ระบบการควบคุมฯ!U235+[6]ระบบการควบคุมฯ!V235</f>
        <v>1695602.31</v>
      </c>
      <c r="H136" s="709">
        <f t="shared" si="28"/>
        <v>186397.68999999994</v>
      </c>
      <c r="I136" s="706" t="s">
        <v>14</v>
      </c>
    </row>
    <row r="137" spans="1:9" ht="18.600000000000001" hidden="1" customHeight="1" x14ac:dyDescent="0.25">
      <c r="A137" s="700" t="str">
        <f>+[6]ระบบการควบคุมฯ!A236</f>
        <v>3.8.3.1</v>
      </c>
      <c r="B137" s="717" t="str">
        <f>+[6]ระบบการควบคุมฯ!B236</f>
        <v>ค่าจ้างนักการภารโรง ค่าจ้าง 9,000.-บาท จำนวน 17 อัตรา (เดิม 14 จ้างเหมา 3) ครั้งที่ 2  (กพ - พค 67) จำนวนเงิน 612,600.-บาท</v>
      </c>
      <c r="C137" s="717" t="str">
        <f>+[6]ระบบการควบคุมฯ!C236</f>
        <v>ศธ 04002/ว507 ลว. 5 กพ 67 โอนครั้งที่ 166</v>
      </c>
      <c r="D137" s="701">
        <f>+[6]ระบบการควบคุมฯ!F237</f>
        <v>0</v>
      </c>
      <c r="E137" s="701">
        <f>+[6]ระบบการควบคุมฯ!G237+[6]ระบบการควบคุมฯ!H237</f>
        <v>0</v>
      </c>
      <c r="F137" s="701">
        <f>+[6]ระบบการควบคุมฯ!I237+[6]ระบบการควบคุมฯ!J237</f>
        <v>0</v>
      </c>
      <c r="G137" s="709">
        <f>+[6]ระบบการควบคุมฯ!K237+[6]ระบบการควบคุมฯ!L237</f>
        <v>0</v>
      </c>
      <c r="H137" s="709">
        <f t="shared" si="28"/>
        <v>0</v>
      </c>
      <c r="I137" s="706" t="s">
        <v>14</v>
      </c>
    </row>
    <row r="138" spans="1:9" ht="37.200000000000003" x14ac:dyDescent="0.25">
      <c r="A138" s="700" t="str">
        <f>+[6]ระบบการควบคุมฯ!A237</f>
        <v>3.8.3.2</v>
      </c>
      <c r="B138" s="717" t="str">
        <f>+[6]ระบบการควบคุมฯ!B237</f>
        <v>ค่าจ้างนักการภารโรง ค่าจ้าง 9,000.-บาท จำนวน 17 อัตรา (เดิม 14 จ้างเหมา 3) ครั้งที่ 2  (มิย- สค 67) จำนวนเงิน 477,900.-บาท</v>
      </c>
      <c r="C138" s="717" t="str">
        <f>+[6]ระบบการควบคุมฯ!C237</f>
        <v>ศธ 04002/ว1830 ลว.9 พค 67 โอนครั้งที่ 9</v>
      </c>
      <c r="D138" s="701"/>
      <c r="E138" s="701"/>
      <c r="F138" s="701"/>
      <c r="G138" s="709"/>
      <c r="H138" s="709"/>
      <c r="I138" s="706"/>
    </row>
    <row r="139" spans="1:9" ht="55.95" hidden="1" customHeight="1" x14ac:dyDescent="0.25">
      <c r="A139" s="700" t="str">
        <f>+[6]ระบบการควบคุมฯ!A238</f>
        <v>3.8.3.3</v>
      </c>
      <c r="B139" s="717" t="str">
        <f>+[6]ระบบการควบคุมฯ!B238</f>
        <v>ค่าจ้างนักการภารโรง ค่าจ้าง 9,000.-บาท จำนวน 17 อัตรา (เดิม 14 จ้างเหมา 3) ครั้งที่ 2  (มิย- สค 67) จำนวนเงิน 148,900.-บาท</v>
      </c>
      <c r="C139" s="717" t="str">
        <f>+[6]ระบบการควบคุมฯ!C238</f>
        <v>ศธ 04002/ว3482 ลว.9 สค 67 โอนครั้งที่ 298</v>
      </c>
      <c r="D139" s="701"/>
      <c r="E139" s="701"/>
      <c r="F139" s="701"/>
      <c r="G139" s="709"/>
      <c r="H139" s="709"/>
      <c r="I139" s="706"/>
    </row>
    <row r="140" spans="1:9" ht="55.95" hidden="1" customHeight="1" x14ac:dyDescent="0.25">
      <c r="A140" s="700">
        <f>+[6]ระบบการควบคุมฯ!A240</f>
        <v>0</v>
      </c>
      <c r="B140" s="717">
        <f>+[6]ระบบการควบคุมฯ!B240</f>
        <v>0</v>
      </c>
      <c r="C140" s="717">
        <f>+[6]ระบบการควบคุมฯ!C240</f>
        <v>0</v>
      </c>
      <c r="D140" s="701">
        <f>+[6]ระบบการควบคุมฯ!F240</f>
        <v>0</v>
      </c>
      <c r="E140" s="701">
        <f>+[6]ระบบการควบคุมฯ!G240+[6]ระบบการควบคุมฯ!H240</f>
        <v>0</v>
      </c>
      <c r="F140" s="701">
        <f>+[6]ระบบการควบคุมฯ!I240+[6]ระบบการควบคุมฯ!J240</f>
        <v>0</v>
      </c>
      <c r="G140" s="709">
        <f>+[6]ระบบการควบคุมฯ!K240+[6]ระบบการควบคุมฯ!L240</f>
        <v>0</v>
      </c>
      <c r="H140" s="709">
        <f t="shared" si="28"/>
        <v>0</v>
      </c>
      <c r="I140" s="706" t="s">
        <v>14</v>
      </c>
    </row>
    <row r="141" spans="1:9" ht="37.200000000000003" x14ac:dyDescent="0.25">
      <c r="A141" s="700" t="str">
        <f>+[6]ระบบการควบคุมฯ!A241</f>
        <v>3.8.4</v>
      </c>
      <c r="B141" s="717" t="str">
        <f>+[6]ระบบการควบคุมฯ!B241</f>
        <v>ค่าจ้างบุคลากรวิทยาศาสตร์และคณิตศาสตร์ ครั้งที่ 1 ระยะเวลา 8 เดือน (ตค 2566-พค 2567)  378,720</v>
      </c>
      <c r="C141" s="717" t="str">
        <f>+[6]ระบบการควบคุมฯ!C241</f>
        <v>ศธ 04002/ว5152 ลว.7/พ.ย./2023 โอนครั้งที่ 37</v>
      </c>
      <c r="D141" s="701">
        <f>+[6]ระบบการควบคุมฯ!AA241</f>
        <v>568080</v>
      </c>
      <c r="E141" s="701">
        <f>+[6]ระบบการควบคุมฯ!G241+[6]ระบบการควบคุมฯ!H241+[6]ระบบการควบคุมฯ!Q241+[6]ระบบการควบคุมฯ!R241</f>
        <v>0</v>
      </c>
      <c r="F141" s="701">
        <f>+[6]ระบบการควบคุมฯ!I241+[6]ระบบการควบคุมฯ!J241</f>
        <v>0</v>
      </c>
      <c r="G141" s="701">
        <f>+[6]ระบบการควบคุมฯ!K241+[6]ระบบการควบคุมฯ!L241+[6]ระบบการควบคุมฯ!U241+[6]ระบบการควบคุมฯ!V241</f>
        <v>494589.78</v>
      </c>
      <c r="H141" s="709">
        <f t="shared" si="28"/>
        <v>73490.219999999972</v>
      </c>
      <c r="I141" s="706" t="s">
        <v>14</v>
      </c>
    </row>
    <row r="142" spans="1:9" ht="55.8" x14ac:dyDescent="0.25">
      <c r="A142" s="700" t="str">
        <f>+[6]ระบบการควบคุมฯ!A242</f>
        <v>3.8.4.1</v>
      </c>
      <c r="B142" s="736" t="str">
        <f>+[6]ระบบการควบคุมฯ!B242</f>
        <v xml:space="preserve">ค่าจ้างบุคลากรวิทยาศาสตร์และคณิตศาสตร์ ครั้งที่ 1 ระยะเวลา ครั้งที่ 2  ระยะเวลา 4 เดือน (มิถุนายน 2567 - กันยายน 2567) จำนวนเงิน 189,360.-บาท </v>
      </c>
      <c r="C142" s="736" t="str">
        <f>+[6]ระบบการควบคุมฯ!C242</f>
        <v>ศธ 04002/ว1963 ลว. 23 พค 67 โอนครั้งที่ 45</v>
      </c>
      <c r="D142" s="697"/>
      <c r="E142" s="697"/>
      <c r="F142" s="697"/>
      <c r="G142" s="723"/>
      <c r="H142" s="723"/>
      <c r="I142" s="724"/>
    </row>
    <row r="143" spans="1:9" ht="56.25" hidden="1" customHeight="1" x14ac:dyDescent="0.25">
      <c r="A143" s="693" t="str">
        <f>+[6]ระบบการควบคุมฯ!A243</f>
        <v>3.4.5.1</v>
      </c>
      <c r="B143" s="733">
        <f>+[6]ระบบการควบคุมฯ!B243</f>
        <v>0</v>
      </c>
      <c r="C143" s="733">
        <f>+[6]ระบบการควบคุมฯ!C243</f>
        <v>0</v>
      </c>
      <c r="D143" s="694"/>
      <c r="E143" s="694"/>
      <c r="F143" s="694"/>
      <c r="G143" s="734"/>
      <c r="H143" s="734"/>
      <c r="I143" s="735"/>
    </row>
    <row r="144" spans="1:9" ht="37.5" hidden="1" customHeight="1" x14ac:dyDescent="0.25">
      <c r="A144" s="680">
        <f>+[6]ระบบการควบคุมฯ!A246</f>
        <v>3.9</v>
      </c>
      <c r="B144" s="355" t="str">
        <f>+[6]ระบบการควบคุมฯ!B246</f>
        <v>กิจกรรมจัดหาบุคลากรสนับสนุนการปฏิบัติงานให้ราชการ (กิจกรรมย่อยคืนครูให้นักเรียนสำหรับโรงเรียนปกติ)</v>
      </c>
      <c r="C144" s="355" t="str">
        <f>+[6]ระบบการควบคุมฯ!C246</f>
        <v>20004 66 00117 87195</v>
      </c>
      <c r="D144" s="681">
        <f t="shared" ref="D144:I144" si="29">+D145</f>
        <v>8019300</v>
      </c>
      <c r="E144" s="681">
        <f t="shared" si="29"/>
        <v>0</v>
      </c>
      <c r="F144" s="681">
        <f t="shared" si="29"/>
        <v>0</v>
      </c>
      <c r="G144" s="681">
        <f t="shared" si="29"/>
        <v>7016645.1799999997</v>
      </c>
      <c r="H144" s="681">
        <f t="shared" si="29"/>
        <v>1002654.8200000008</v>
      </c>
      <c r="I144" s="681">
        <f t="shared" si="29"/>
        <v>0</v>
      </c>
    </row>
    <row r="145" spans="1:9" ht="74.400000000000006" hidden="1" customHeight="1" x14ac:dyDescent="0.25">
      <c r="A145" s="683">
        <f>+[6]ระบบการควบคุมฯ!A248</f>
        <v>1</v>
      </c>
      <c r="B145" s="737" t="str">
        <f>+[6]ระบบการควบคุมฯ!B248</f>
        <v xml:space="preserve"> งบรายจ่ายอื่น 6711500</v>
      </c>
      <c r="C145" s="370" t="str">
        <f>+[6]ระบบการควบคุมฯ!C248</f>
        <v>20004 31006170 5000024</v>
      </c>
      <c r="D145" s="685">
        <f>SUM(D146:D152)+D154</f>
        <v>8019300</v>
      </c>
      <c r="E145" s="685">
        <f>SUM(E146:E152)+E154</f>
        <v>0</v>
      </c>
      <c r="F145" s="685">
        <f>SUM(F146:F152)+F154</f>
        <v>0</v>
      </c>
      <c r="G145" s="685">
        <f>SUM(G146:G152)+G154</f>
        <v>7016645.1799999997</v>
      </c>
      <c r="H145" s="685">
        <f>SUM(H146:H152)+H154</f>
        <v>1002654.8200000008</v>
      </c>
      <c r="I145" s="685">
        <f>SUM(I146)</f>
        <v>0</v>
      </c>
    </row>
    <row r="146" spans="1:9" ht="74.400000000000006" hidden="1" customHeight="1" x14ac:dyDescent="0.25">
      <c r="A146" s="700" t="str">
        <f>+[6]ระบบการควบคุมฯ!A250</f>
        <v>3.9.1</v>
      </c>
      <c r="B146" s="717" t="str">
        <f>+[6]ระบบการควบคุมฯ!B250</f>
        <v xml:space="preserve">ค่าจ้างธุรการโรงเรียนรายเดิมจ้างต่อเนื่อง  อัตราละ 15,000.00 บาท จำนวน 32 อัตรา (รายเดิมมีประกันสังคม 29 อัตรา จ้างเหมาบริการ 3 อัตรา) ครั้งที่ 1  (ต.ค.66 - มค 67) จำนวนเงิน 2,007,000.-บาท </v>
      </c>
      <c r="C146" s="375" t="str">
        <f>+[6]ระบบการควบคุมฯ!C250</f>
        <v>ศธ 04002/ว4855 ลว.17/ต.ค./2023 โอนครั้งที่ 1</v>
      </c>
      <c r="D146" s="701">
        <f>+[6]ระบบการควบคุมฯ!F250+[6]ระบบการควบคุมฯ!P250-[6]ระบบการควบคุมฯ!M250</f>
        <v>5893500</v>
      </c>
      <c r="E146" s="701">
        <f>+[6]ระบบการควบคุมฯ!G250+[6]ระบบการควบคุมฯ!H250+[6]ระบบการควบคุมฯ!Q250+[6]ระบบการควบคุมฯ!R250</f>
        <v>0</v>
      </c>
      <c r="F146" s="701">
        <f>+[6]ระบบการควบคุมฯ!I250+[6]ระบบการควบคุมฯ!J250</f>
        <v>0</v>
      </c>
      <c r="G146" s="701">
        <f>+[6]ระบบการควบคุมฯ!K250+[6]ระบบการควบคุมฯ!L250+[6]ระบบการควบคุมฯ!U250+[6]ระบบการควบคุมฯ!V250</f>
        <v>5258741.9499999993</v>
      </c>
      <c r="H146" s="709">
        <f>+D146-E146-F146-G146</f>
        <v>634758.05000000075</v>
      </c>
      <c r="I146" s="706" t="s">
        <v>14</v>
      </c>
    </row>
    <row r="147" spans="1:9" ht="74.400000000000006" hidden="1" customHeight="1" x14ac:dyDescent="0.25">
      <c r="A147" s="690" t="s">
        <v>155</v>
      </c>
      <c r="B147" s="725" t="str">
        <f>+[6]ระบบการควบคุมฯ!B251</f>
        <v xml:space="preserve">ค่าจ้างธุรการโรงเรียนรายเดิมจ้างต่อเนื่อง  ค่าจ้าง 15,000.00 บาท จำนวน 32 อัตรา (รายเดิม 26 จ้างเหมา 6)ครั้งที่ 2  (กพ - พค 67) จำนวนเงิน 1,977,000.-บาท </v>
      </c>
      <c r="C147" s="738" t="str">
        <f>+[6]ระบบการควบคุมฯ!C251</f>
        <v>ศธ 04002/ว507 ลว. 5 กพ 67 โอนครั้งที่ 166</v>
      </c>
      <c r="D147" s="691"/>
      <c r="E147" s="691"/>
      <c r="F147" s="691"/>
      <c r="G147" s="726"/>
      <c r="H147" s="726"/>
      <c r="I147" s="727"/>
    </row>
    <row r="148" spans="1:9" ht="93" hidden="1" customHeight="1" x14ac:dyDescent="0.25">
      <c r="A148" s="693" t="str">
        <f>+[6]ระบบการควบคุมฯ!A252</f>
        <v>3.9.1.2</v>
      </c>
      <c r="B148" s="733" t="str">
        <f>+[6]ระบบการควบคุมฯ!B252</f>
        <v xml:space="preserve">ค่าจ้างธุรการโรงเรียนรายเดิมจ้างต่อเนื่อง  ค่าจ้าง 15,000.00 บาท จำนวน 32 อัตรา(รายเดิม 26 จ้างเหมา 6)ครั้งที่ 3  (พค - สค 67) จำนวนเงิน 1,498,500.-บาท </v>
      </c>
      <c r="C148" s="388" t="str">
        <f>+[6]ระบบการควบคุมฯ!C252</f>
        <v>ศธ 04002/ว1830 ลว.9 พค 67 โอนครั้งที่ 9</v>
      </c>
      <c r="D148" s="694"/>
      <c r="E148" s="694"/>
      <c r="F148" s="694"/>
      <c r="G148" s="734"/>
      <c r="H148" s="734"/>
      <c r="I148" s="735"/>
    </row>
    <row r="149" spans="1:9" ht="37.200000000000003" hidden="1" customHeight="1" x14ac:dyDescent="0.25">
      <c r="A149" s="693" t="str">
        <f>+[6]ระบบการควบคุมฯ!A253</f>
        <v>3.9.1.3</v>
      </c>
      <c r="B149" s="733" t="str">
        <f>+[6]ระบบการควบคุมฯ!B253</f>
        <v xml:space="preserve">ค่าจ้างธุรการโรงเรียนรายเดิมจ้างต่อเนื่อง  ค่าจ้าง 15,000.00 บาท จำนวน 32 อัตราครั้งที่ 4  ( กย 67) จำนวนเงิน 411,000.-บาท </v>
      </c>
      <c r="C149" s="388" t="str">
        <f>+[6]ระบบการควบคุมฯ!C253</f>
        <v xml:space="preserve">ศธ 04002/ว3482 ลว.9 สค 67 โอนครั้งที่ 298 </v>
      </c>
      <c r="D149" s="1012"/>
      <c r="E149" s="1012"/>
      <c r="F149" s="1012"/>
      <c r="G149" s="1013"/>
      <c r="H149" s="1013"/>
      <c r="I149" s="1014"/>
    </row>
    <row r="150" spans="1:9" ht="55.95" hidden="1" customHeight="1" x14ac:dyDescent="0.25">
      <c r="A150" s="739" t="str">
        <f>+[6]ระบบการควบคุมฯ!A254</f>
        <v>3.9.2</v>
      </c>
      <c r="B150" s="740" t="str">
        <f>+[6]ระบบการควบคุมฯ!B254</f>
        <v>ค่าจ้างเหมาธุรการโรงเรียนรายเดิมจ้างต่อเนื่อง อัตราละ 9,000.-บาท  จำนวน 20 อัตรา ครั้งที่ 1  (ตค 66 -มค 67) จำนวนเงิน  720,000.-บาท</v>
      </c>
      <c r="C150" s="386" t="str">
        <f>+[6]ระบบการควบคุมฯ!C254</f>
        <v>ศธ 04002/ว4855 ลว.17/ต.ค./2023 โอนครั้งที่ 1</v>
      </c>
      <c r="D150" s="741">
        <f>+[6]ระบบการควบคุมฯ!F254+[6]ระบบการควบคุมฯ!P254-[6]ระบบการควบคุมฯ!M254</f>
        <v>2125800</v>
      </c>
      <c r="E150" s="741">
        <f>+[6]ระบบการควบคุมฯ!G254+[6]ระบบการควบคุมฯ!H254+[6]ระบบการควบคุมฯ!Q254+[6]ระบบการควบคุมฯ!R254</f>
        <v>0</v>
      </c>
      <c r="F150" s="741">
        <f>+[6]ระบบการควบคุมฯ!I254+[6]ระบบการควบคุมฯ!J254</f>
        <v>0</v>
      </c>
      <c r="G150" s="741">
        <f>+[6]ระบบการควบคุมฯ!K254+[6]ระบบการควบคุมฯ!L254+[6]ระบบการควบคุมฯ!U254+[6]ระบบการควบคุมฯ!V254</f>
        <v>1757903.23</v>
      </c>
      <c r="H150" s="742">
        <f>+D150-E150-F150-G150</f>
        <v>367896.77</v>
      </c>
      <c r="I150" s="743" t="s">
        <v>14</v>
      </c>
    </row>
    <row r="151" spans="1:9" ht="74.400000000000006" hidden="1" customHeight="1" x14ac:dyDescent="0.25">
      <c r="A151" s="728" t="s">
        <v>156</v>
      </c>
      <c r="B151" s="729" t="str">
        <f>+[6]ระบบการควบคุมฯ!B255</f>
        <v>ค่าจ้างเหมาธุรการโรงเรียนรายเดิมจ้างต่อเนื่อง ค่าจ้าง 9,000.-บาท  จำนวน 20 อัตรา (กพ - พค 67) จำนวนเงิน  708,700.-บาท</v>
      </c>
      <c r="C151" s="387" t="str">
        <f>+[6]ระบบการควบคุมฯ!C255</f>
        <v>ศธ 04002/ว507 ลว. 5 กพ 67 โอนครั้งที่ 166</v>
      </c>
      <c r="D151" s="730"/>
      <c r="E151" s="730"/>
      <c r="F151" s="730"/>
      <c r="G151" s="731"/>
      <c r="H151" s="731"/>
      <c r="I151" s="732"/>
    </row>
    <row r="152" spans="1:9" ht="93" hidden="1" customHeight="1" x14ac:dyDescent="0.25">
      <c r="A152" s="693" t="s">
        <v>157</v>
      </c>
      <c r="B152" s="733" t="str">
        <f>+[6]ระบบการควบคุมฯ!B256</f>
        <v>ค่าจ้างเหมาธุรการโรงเรียนรายเดิมจ้างต่อเนื่อง ค่าจ้าง 9,000.-บาท  จำนวน 20 อัตรา ครั้งที่ 3  (พค - สค 67) จำนวนเงิน  540,000.-บาท</v>
      </c>
      <c r="C152" s="388" t="str">
        <f>+[6]ระบบการควบคุมฯ!C256</f>
        <v>ศธ 04002/ว1830 ลว.9 พค 67 โอนครั้งที่ 9</v>
      </c>
      <c r="D152" s="694"/>
      <c r="E152" s="694"/>
      <c r="F152" s="694"/>
      <c r="G152" s="734"/>
      <c r="H152" s="734"/>
      <c r="I152" s="735"/>
    </row>
    <row r="153" spans="1:9" ht="18.600000000000001" hidden="1" customHeight="1" x14ac:dyDescent="0.25">
      <c r="A153" s="693" t="s">
        <v>212</v>
      </c>
      <c r="B153" s="733" t="str">
        <f>+[6]ระบบการควบคุมฯ!B257</f>
        <v>ค่าจ้างเหมาธุรการโรงเรียนรายเดิมจ้างต่อเนื่อง ค่าจ้าง 9,000.-บาท  จำนวน 20 อัตรา ครั้งที่ 4  (กย 67) จำนวนเงิน  157,100.-บาท</v>
      </c>
      <c r="C153" s="388" t="str">
        <f>+[6]ระบบการควบคุมฯ!C257</f>
        <v xml:space="preserve">ศธ 04002/ว3482 ลว.9 สค 67 โอนครั้งที่ 298 </v>
      </c>
      <c r="D153" s="694"/>
      <c r="E153" s="694"/>
      <c r="F153" s="694"/>
      <c r="G153" s="734"/>
      <c r="H153" s="734"/>
      <c r="I153" s="735"/>
    </row>
    <row r="154" spans="1:9" ht="18.600000000000001" hidden="1" customHeight="1" x14ac:dyDescent="0.25">
      <c r="A154" s="1015">
        <f>+[6]ระบบการควบคุมฯ!A258</f>
        <v>2</v>
      </c>
      <c r="B154" s="744" t="str">
        <f>+[6]ระบบการควบคุมฯ!B258</f>
        <v xml:space="preserve"> งบรายจ่ายอื่น 6611500</v>
      </c>
      <c r="C154" s="217" t="str">
        <f>+[6]ระบบการควบคุมฯ!C258</f>
        <v>20004 31006100 5000027</v>
      </c>
      <c r="D154" s="745">
        <f>SUM(D155:D156)</f>
        <v>0</v>
      </c>
      <c r="E154" s="745">
        <f>SUM(E155:E156)</f>
        <v>0</v>
      </c>
      <c r="F154" s="745">
        <f>SUM(F155:F156)</f>
        <v>0</v>
      </c>
      <c r="G154" s="745">
        <f>SUM(G155:G156)</f>
        <v>0</v>
      </c>
      <c r="H154" s="745">
        <f>SUM(H155:H156)</f>
        <v>0</v>
      </c>
      <c r="I154" s="746"/>
    </row>
    <row r="155" spans="1:9" ht="37.200000000000003" hidden="1" customHeight="1" x14ac:dyDescent="0.25">
      <c r="A155" s="693" t="str">
        <f>+[6]ระบบการควบคุมฯ!A259</f>
        <v>3.11.2.1</v>
      </c>
      <c r="B155" s="733" t="str">
        <f>+[6]ระบบการควบคุมฯ!B259</f>
        <v xml:space="preserve">ค่าใช้จ่ายในการดำเนินการออกข้อสอบ ตำแหน่งครูผู้ช่วย กรณีที่มีความจำเป็นหรือมีเหตุพิเศษ </v>
      </c>
      <c r="C155" s="388" t="str">
        <f>+[6]ระบบการควบคุมฯ!C259</f>
        <v>ศธ 04002/ว3430 ลว. 17 สค 66 โอนครั้งที่ 770</v>
      </c>
      <c r="D155" s="694">
        <f>+[6]ระบบการควบคุมฯ!F259</f>
        <v>0</v>
      </c>
      <c r="E155" s="694">
        <f>+[6]ระบบการควบคุมฯ!G259+[6]ระบบการควบคุมฯ!H259</f>
        <v>0</v>
      </c>
      <c r="F155" s="694">
        <f>+[6]ระบบการควบคุมฯ!I259+[6]ระบบการควบคุมฯ!J259</f>
        <v>0</v>
      </c>
      <c r="G155" s="734">
        <f>+[6]ระบบการควบคุมฯ!K259+[6]ระบบการควบคุมฯ!L259</f>
        <v>0</v>
      </c>
      <c r="H155" s="734">
        <f>+D155-E155-F155-G155</f>
        <v>0</v>
      </c>
      <c r="I155" s="735" t="s">
        <v>97</v>
      </c>
    </row>
    <row r="156" spans="1:9" ht="37.200000000000003" hidden="1" customHeight="1" x14ac:dyDescent="0.25">
      <c r="A156" s="693" t="str">
        <f>+[6]ระบบการควบคุมฯ!A260</f>
        <v>3.11.2.2</v>
      </c>
      <c r="B156" s="733" t="str">
        <f>+[6]ระบบการควบคุมฯ!B260</f>
        <v xml:space="preserve">ค่าใช้จ่ายในการบริหารจัดการเกี่ยวกับการคัดเลือกครูผู้ช่วย รองผู้อำนวยการสถานศึกษา และผู้อำนวยการสถานศึกษา   ปี พ.ศ. 2566               </v>
      </c>
      <c r="C156" s="388" t="str">
        <f>+[6]ระบบการควบคุมฯ!C260</f>
        <v>ศธ 04002/ว3449 ลว. 17 สค 66 โอนครั้งที่ 777</v>
      </c>
      <c r="D156" s="694">
        <f>+[6]ระบบการควบคุมฯ!F260</f>
        <v>0</v>
      </c>
      <c r="E156" s="694">
        <f>+[6]ระบบการควบคุมฯ!G260+[6]ระบบการควบคุมฯ!H260</f>
        <v>0</v>
      </c>
      <c r="F156" s="694">
        <f>+[6]ระบบการควบคุมฯ!I260+[6]ระบบการควบคุมฯ!J260</f>
        <v>0</v>
      </c>
      <c r="G156" s="734">
        <f>+[6]ระบบการควบคุมฯ!K260+[6]ระบบการควบคุมฯ!L260</f>
        <v>0</v>
      </c>
      <c r="H156" s="734">
        <f>+D156-E156-F156-G156</f>
        <v>0</v>
      </c>
      <c r="I156" s="735" t="s">
        <v>97</v>
      </c>
    </row>
    <row r="157" spans="1:9" ht="55.95" hidden="1" customHeight="1" x14ac:dyDescent="0.25">
      <c r="A157" s="681">
        <f>+[6]ระบบการควบคุมฯ!A262</f>
        <v>3.1</v>
      </c>
      <c r="B157" s="355" t="str">
        <f>+[6]ระบบการควบคุมฯ!B262</f>
        <v xml:space="preserve">กิจกรรมการยกระดับคุณภาพการเรียนรู้ภาษาไทย  </v>
      </c>
      <c r="C157" s="355" t="str">
        <f>+[6]ระบบการควบคุมฯ!C262</f>
        <v>20004 67 96778 00000</v>
      </c>
      <c r="D157" s="681">
        <f t="shared" ref="D157:I157" si="30">+D158</f>
        <v>2400</v>
      </c>
      <c r="E157" s="681">
        <f t="shared" si="30"/>
        <v>0</v>
      </c>
      <c r="F157" s="681">
        <f t="shared" si="30"/>
        <v>0</v>
      </c>
      <c r="G157" s="681">
        <f t="shared" si="30"/>
        <v>1200</v>
      </c>
      <c r="H157" s="681">
        <f t="shared" si="30"/>
        <v>1200</v>
      </c>
      <c r="I157" s="681">
        <f t="shared" si="30"/>
        <v>0</v>
      </c>
    </row>
    <row r="158" spans="1:9" ht="74.400000000000006" hidden="1" customHeight="1" x14ac:dyDescent="0.25">
      <c r="A158" s="683">
        <f>+[6]ระบบการควบคุมฯ!A263</f>
        <v>0</v>
      </c>
      <c r="B158" s="705" t="str">
        <f>+[6]ระบบการควบคุมฯ!B263</f>
        <v xml:space="preserve"> งบรายจ่ายอื่น 6711500</v>
      </c>
      <c r="C158" s="370" t="str">
        <f>+[6]ระบบการควบคุมฯ!C263</f>
        <v>20004 31006100 5000029</v>
      </c>
      <c r="D158" s="685">
        <f t="shared" ref="D158:I158" si="31">SUM(D159)</f>
        <v>2400</v>
      </c>
      <c r="E158" s="685">
        <f t="shared" si="31"/>
        <v>0</v>
      </c>
      <c r="F158" s="685">
        <f t="shared" si="31"/>
        <v>0</v>
      </c>
      <c r="G158" s="685">
        <f t="shared" si="31"/>
        <v>1200</v>
      </c>
      <c r="H158" s="685">
        <f t="shared" si="31"/>
        <v>1200</v>
      </c>
      <c r="I158" s="685">
        <f t="shared" si="31"/>
        <v>0</v>
      </c>
    </row>
    <row r="159" spans="1:9" ht="18.600000000000001" hidden="1" customHeight="1" x14ac:dyDescent="0.25">
      <c r="A159" s="700" t="str">
        <f>+[6]ระบบการควบคุมฯ!A264</f>
        <v>3.10.1</v>
      </c>
      <c r="B159" s="747" t="str">
        <f>+[6]ระบบการควบคุมฯ!B264</f>
        <v xml:space="preserve">ค่าใช้จ่ายในการเดินทางเข้าร่วมประชุมอบรมเชิงปฏิบัติการพัฒนาองค์ความรู้เพื่อเสริมสร้างศักยภาพการจัดการเรียนการสอนด้านการอ่านและการเขียนภาษาไทยสำหรับครูสอนภาษาไทย ชั้นประถมศึกษาปีที่ 5-6 ระหว่างวันที่ 29 เมษายน - 2 พฤษภาคม 2567  ณ โรงแรมเอเชียแอร์พอร์ท จังหวัดปทุมธานี </v>
      </c>
      <c r="C159" s="375" t="str">
        <f>+[6]ระบบการควบคุมฯ!C264</f>
        <v>ศธ 04002/ว2546 ลว 24 มิย 67 โอนครั้งที่ 152</v>
      </c>
      <c r="D159" s="701">
        <f>+[6]ระบบการควบคุมฯ!P264</f>
        <v>2400</v>
      </c>
      <c r="E159" s="701">
        <f>+[6]ระบบการควบคุมฯ!Q264+[6]ระบบการควบคุมฯ!R264</f>
        <v>0</v>
      </c>
      <c r="F159" s="701">
        <f>+[6]ระบบการควบคุมฯ!S264+[6]ระบบการควบคุมฯ!T264</f>
        <v>0</v>
      </c>
      <c r="G159" s="709">
        <f>+[6]ระบบการควบคุมฯ!U264+[6]ระบบการควบคุมฯ!V264</f>
        <v>1200</v>
      </c>
      <c r="H159" s="709">
        <f>+D159-E159-F159-G159</f>
        <v>1200</v>
      </c>
      <c r="I159" s="1016" t="s">
        <v>213</v>
      </c>
    </row>
    <row r="160" spans="1:9" ht="18.600000000000001" hidden="1" customHeight="1" x14ac:dyDescent="0.25">
      <c r="A160" s="389">
        <f>+[4]ระบบการควบคุมฯ!A62</f>
        <v>4</v>
      </c>
      <c r="B160" s="390" t="str">
        <f>+[4]ระบบการควบคุมฯ!B62</f>
        <v xml:space="preserve">โครงการเสริมสร้างระเบียบวินัย คุณธรรมและจริยธรรมและคุณลักษณะอันพึงประสงค์  </v>
      </c>
      <c r="C160" s="391" t="str">
        <f>+[2]ระบบการควบคุมฯ!C136</f>
        <v>20004 31006200</v>
      </c>
      <c r="D160" s="748">
        <f>+D161+D167</f>
        <v>7200</v>
      </c>
      <c r="E160" s="748">
        <f>+E161+E167</f>
        <v>0</v>
      </c>
      <c r="F160" s="748">
        <f>+F161+F167</f>
        <v>0</v>
      </c>
      <c r="G160" s="748">
        <f>+G161+G167</f>
        <v>0</v>
      </c>
      <c r="H160" s="748">
        <f>+H161+H167</f>
        <v>7200</v>
      </c>
      <c r="I160" s="392"/>
    </row>
    <row r="161" spans="1:9" ht="37.200000000000003" hidden="1" customHeight="1" x14ac:dyDescent="0.25">
      <c r="A161" s="393">
        <f>+[2]ระบบการควบคุมฯ!A137</f>
        <v>4.0999999999999996</v>
      </c>
      <c r="B161" s="394" t="str">
        <f>+[2]ระบบการควบคุมฯ!B137</f>
        <v xml:space="preserve">กิจกรรมส่งเสริมกิจกรรมนักเรียนเพื่อเสริมสร้างคุณธรรม จริยธรรม และลักษณะที่พึงประสงค์ </v>
      </c>
      <c r="C161" s="394" t="str">
        <f>+[2]ระบบการควบคุมฯ!C137</f>
        <v>20004 66 5203900000</v>
      </c>
      <c r="D161" s="749">
        <f>+D162+D165</f>
        <v>7200</v>
      </c>
      <c r="E161" s="749">
        <f t="shared" ref="E161:H161" si="32">+E162+E165</f>
        <v>0</v>
      </c>
      <c r="F161" s="749">
        <f t="shared" si="32"/>
        <v>0</v>
      </c>
      <c r="G161" s="749">
        <f t="shared" si="32"/>
        <v>0</v>
      </c>
      <c r="H161" s="749">
        <f t="shared" si="32"/>
        <v>7200</v>
      </c>
      <c r="I161" s="750"/>
    </row>
    <row r="162" spans="1:9" ht="37.200000000000003" customHeight="1" x14ac:dyDescent="0.25">
      <c r="A162" s="395"/>
      <c r="B162" s="396" t="str">
        <f>+[2]ระบบการควบคุมฯ!B138</f>
        <v>งบรายจ่ายอื่น 6611500</v>
      </c>
      <c r="C162" s="397" t="str">
        <f>+[2]ระบบการควบคุมฯ!C138</f>
        <v xml:space="preserve">20004 31006200 </v>
      </c>
      <c r="D162" s="751">
        <f>SUM(D163:D164)</f>
        <v>1200</v>
      </c>
      <c r="E162" s="751">
        <f>SUM(E163:E164)</f>
        <v>0</v>
      </c>
      <c r="F162" s="751">
        <f>SUM(F163:F164)</f>
        <v>0</v>
      </c>
      <c r="G162" s="751">
        <f>SUM(G163:G164)</f>
        <v>0</v>
      </c>
      <c r="H162" s="751">
        <f>SUM(H163:H164)</f>
        <v>1200</v>
      </c>
      <c r="I162" s="398"/>
    </row>
    <row r="163" spans="1:9" ht="18.600000000000001" customHeight="1" x14ac:dyDescent="0.25">
      <c r="A163" s="172" t="str">
        <f>+[2]ระบบการควบคุมฯ!A139</f>
        <v>4.1.1</v>
      </c>
      <c r="B163" s="176" t="str">
        <f>+[6]ระบบการควบคุมฯ!B272</f>
        <v>ค่าใช้จ่ายในการเดินทางสำหรับคณะทำงานและผู้เข้าร่วมการอบรมสัมมนาสภานักเรียน ระดับประเทศ ประจำปี 2566 "สภานักเรียน สพฐ. สานต่อแนวทางที่สร้างสรรค์เรียนรู้อย่างเท่าทัน มุ่งมันประชาธิปไตย"  ระหว่างวันที่ 9 – 14 มกราคม 2566 ณ โรงแรมเดอะพาลาสโซ กรุงเทพมหานคร</v>
      </c>
      <c r="C163" s="176" t="str">
        <f>+[6]ระบบการควบคุมฯ!C272</f>
        <v xml:space="preserve">ศธ 04002/ว2221 ลว. 5 มิย 2567 โอนครั้งที่ 86  </v>
      </c>
      <c r="D163" s="752">
        <f>+[6]ระบบการควบคุมฯ!P272</f>
        <v>600</v>
      </c>
      <c r="E163" s="753">
        <f>+[6]ระบบการควบคุมฯ!Q272+[6]ระบบการควบคุมฯ!R272</f>
        <v>0</v>
      </c>
      <c r="F163" s="753">
        <f>+[6]ระบบการควบคุมฯ!S272+[6]ระบบการควบคุมฯ!U272</f>
        <v>0</v>
      </c>
      <c r="G163" s="753">
        <f>+[6]ระบบการควบคุมฯ!U272+[6]ระบบการควบคุมฯ!V272</f>
        <v>0</v>
      </c>
      <c r="H163" s="753">
        <f>+D163-E163-F163-G163</f>
        <v>600</v>
      </c>
      <c r="I163" s="51" t="s">
        <v>77</v>
      </c>
    </row>
    <row r="164" spans="1:9" ht="18.600000000000001" customHeight="1" x14ac:dyDescent="0.25">
      <c r="A164" s="172" t="str">
        <f>+[2]ระบบการควบคุมฯ!A140</f>
        <v>4.1.2</v>
      </c>
      <c r="B164" s="176" t="str">
        <f>+[6]ระบบการควบคุมฯ!B273</f>
        <v xml:space="preserve">เข้าร่วมประชุมเชิงปฏิบัติการโครงการลูกเสือดิจิทัล เพื่อการศึกษาขั้นพื้นฐาน  ระหว่างวันที่ 15 - 18 กรกฎาคม 2567 ณ โรงแรมเดอะพาลาสโซ กรุงเทพมหานคร </v>
      </c>
      <c r="C164" s="176" t="str">
        <f>+[6]ระบบการควบคุมฯ!C273</f>
        <v>ศธ 04002/ว2796 ลว.2 ก.ค. 2567 โอนครั้งที่ 175</v>
      </c>
      <c r="D164" s="752">
        <f>+[6]ระบบการควบคุมฯ!P273</f>
        <v>600</v>
      </c>
      <c r="E164" s="753">
        <f>+[6]ระบบการควบคุมฯ!Q273+[6]ระบบการควบคุมฯ!R273</f>
        <v>0</v>
      </c>
      <c r="F164" s="753">
        <f>+[6]ระบบการควบคุมฯ!S273+[6]ระบบการควบคุมฯ!U273</f>
        <v>0</v>
      </c>
      <c r="G164" s="753">
        <f>+[6]ระบบการควบคุมฯ!U273+[6]ระบบการควบคุมฯ!V273</f>
        <v>0</v>
      </c>
      <c r="H164" s="753">
        <f>+D164-E164-F164-G164</f>
        <v>600</v>
      </c>
      <c r="I164" s="51" t="s">
        <v>77</v>
      </c>
    </row>
    <row r="165" spans="1:9" ht="37.200000000000003" customHeight="1" x14ac:dyDescent="0.25">
      <c r="A165" s="683">
        <f>+[6]ระบบการควบคุมฯ!A274</f>
        <v>0</v>
      </c>
      <c r="B165" s="737" t="str">
        <f>+[6]ระบบการควบคุมฯ!B274</f>
        <v>งบรายจ่ายอื่น 6711500</v>
      </c>
      <c r="C165" s="370" t="str">
        <f>+[6]ระบบการควบคุมฯ!C274</f>
        <v>20004 31006200 5000001</v>
      </c>
      <c r="D165" s="685">
        <f>+D166</f>
        <v>6000</v>
      </c>
      <c r="E165" s="685">
        <f t="shared" ref="E165:H165" si="33">+E166</f>
        <v>0</v>
      </c>
      <c r="F165" s="685">
        <f t="shared" si="33"/>
        <v>0</v>
      </c>
      <c r="G165" s="685">
        <f t="shared" si="33"/>
        <v>0</v>
      </c>
      <c r="H165" s="685">
        <f t="shared" si="33"/>
        <v>6000</v>
      </c>
      <c r="I165" s="685">
        <f>SUM(I166)</f>
        <v>0</v>
      </c>
    </row>
    <row r="166" spans="1:9" ht="18.600000000000001" customHeight="1" x14ac:dyDescent="0.25">
      <c r="A166" s="700" t="str">
        <f>+[6]ระบบการควบคุมฯ!A275</f>
        <v>4.1.3</v>
      </c>
      <c r="B166" s="717" t="str">
        <f>+[6]ระบบการควบคุมฯ!B275</f>
        <v>ค่าใช้จ่ายดำเนินงานโครงการนักธุรกิจน้อยมีคุณธรรมนำสู่เศรษฐกิจสร้างสรรค์  รร ประชาธิปัตย์</v>
      </c>
      <c r="C166" s="375" t="str">
        <f>+[6]ระบบการควบคุมฯ!C275</f>
        <v>ศธ 04002/ว3577 ลว.15 ส.ค. 2567 โอนครั้งที่ 351</v>
      </c>
      <c r="D166" s="701">
        <f>+[6]ระบบการควบคุมฯ!P275</f>
        <v>6000</v>
      </c>
      <c r="E166" s="701">
        <f>+[6]ระบบการควบคุมฯ!Q275+[6]ระบบการควบคุมฯ!R275</f>
        <v>0</v>
      </c>
      <c r="F166" s="701">
        <f>+[6]ระบบการควบคุมฯ!I259+[6]ระบบการควบคุมฯ!J259</f>
        <v>0</v>
      </c>
      <c r="G166" s="701">
        <f>+[6]ระบบการควบคุมฯ!Z275</f>
        <v>0</v>
      </c>
      <c r="H166" s="709">
        <f>+D166-E166-F166-G166</f>
        <v>6000</v>
      </c>
      <c r="I166" s="706" t="s">
        <v>14</v>
      </c>
    </row>
    <row r="167" spans="1:9" ht="37.200000000000003" x14ac:dyDescent="0.25">
      <c r="A167" s="393">
        <f>+[2]ระบบการควบคุมฯ!A142</f>
        <v>4.2</v>
      </c>
      <c r="B167" s="394" t="str">
        <f>+[4]ระบบการควบคุมฯ!B63</f>
        <v xml:space="preserve">กิจกรรมส่งเสริมคุณธรรม จริยธรรมและคุณลักษณะอันพึงประสงค์และค่านิยมของชาติ            </v>
      </c>
      <c r="C167" s="394" t="str">
        <f>+[2]ระบบการควบคุมฯ!C142</f>
        <v>20004 66 86179 00000</v>
      </c>
      <c r="D167" s="749">
        <f t="shared" ref="D167:I167" si="34">+D168</f>
        <v>0</v>
      </c>
      <c r="E167" s="749">
        <f t="shared" si="34"/>
        <v>0</v>
      </c>
      <c r="F167" s="749">
        <f t="shared" si="34"/>
        <v>0</v>
      </c>
      <c r="G167" s="749">
        <f t="shared" si="34"/>
        <v>0</v>
      </c>
      <c r="H167" s="749">
        <f t="shared" si="34"/>
        <v>0</v>
      </c>
      <c r="I167" s="749">
        <f t="shared" ca="1" si="34"/>
        <v>0</v>
      </c>
    </row>
    <row r="168" spans="1:9" ht="33.75" customHeight="1" x14ac:dyDescent="0.25">
      <c r="A168" s="395"/>
      <c r="B168" s="397" t="str">
        <f>+[4]ระบบการควบคุมฯ!B64</f>
        <v>งบรายจ่ายอื่น 6511500</v>
      </c>
      <c r="C168" s="397" t="str">
        <f>+[2]ระบบการควบคุมฯ!C143</f>
        <v>20004 31006200 5000007</v>
      </c>
      <c r="D168" s="751">
        <f>SUM(D169:D171)</f>
        <v>0</v>
      </c>
      <c r="E168" s="751">
        <f>SUM(E169:E171)</f>
        <v>0</v>
      </c>
      <c r="F168" s="751">
        <f>SUM(F169:F171)</f>
        <v>0</v>
      </c>
      <c r="G168" s="751">
        <f>SUM(G169:G171)</f>
        <v>0</v>
      </c>
      <c r="H168" s="751">
        <f>SUM(H169:H171)</f>
        <v>0</v>
      </c>
      <c r="I168" s="751">
        <f ca="1">+I168</f>
        <v>0</v>
      </c>
    </row>
    <row r="169" spans="1:9" ht="18.600000000000001" hidden="1" customHeight="1" x14ac:dyDescent="0.25">
      <c r="A169" s="172" t="str">
        <f>+[6]ระบบการควบคุมฯ!A279</f>
        <v>4.2.1</v>
      </c>
      <c r="B169" s="176" t="str">
        <f>+[6]ระบบการควบคุมฯ!B279</f>
        <v xml:space="preserve">ค่าใช้จ่ายดำเนินงานโครงการโรงเรียนคุณธรรม สพฐ. เพื่อเป็นค่าใช้จ่ายในการเดินทางเข้าร่วมประชุมปฏิบัติการพัฒนาโรงเรียนในโครงการกองทุนพัฒนาเด็กและเยาวชนในถิ่นทุรกันดาร ตามพระราชดำริ สมเด็จพระกนิษฐาธิราชเจ้ากรมสมเด็จพระเทพรัตนราชสุดาฯ สยามบรมราชกุมารี ระหว่างวันที่ 11 - 13 ธันวาคม 2565 ณ โรงแรมเอเชียแอร์พอร์ต จังหวัดปทุมธานี       </v>
      </c>
      <c r="C169" s="176" t="str">
        <f>+[6]ระบบการควบคุมฯ!C279</f>
        <v>ศธ 04002/ว58 ลว. 9 มค 66 โอนครั้งที่ 176</v>
      </c>
      <c r="D169" s="752">
        <f>+[6]ระบบการควบคุมฯ!F279</f>
        <v>0</v>
      </c>
      <c r="E169" s="753">
        <f>+'[6]ยุทธศาสตร์เสริมสร้าง 31006200'!I37+'[6]ยุทธศาสตร์เสริมสร้าง 31006200'!J37</f>
        <v>0</v>
      </c>
      <c r="F169" s="753">
        <f>+[6]ระบบการควบคุมฯ!I279+[6]ระบบการควบคุมฯ!J279</f>
        <v>0</v>
      </c>
      <c r="G169" s="753">
        <f>+[6]ระบบการควบคุมฯ!K279+[6]ระบบการควบคุมฯ!L279</f>
        <v>0</v>
      </c>
      <c r="H169" s="753">
        <f>+D169-E169-F169-G169</f>
        <v>0</v>
      </c>
      <c r="I169" s="51" t="s">
        <v>79</v>
      </c>
    </row>
    <row r="170" spans="1:9" ht="74.400000000000006" hidden="1" customHeight="1" x14ac:dyDescent="0.25">
      <c r="A170" s="172" t="str">
        <f>+[6]ระบบการควบคุมฯ!A280</f>
        <v>4.2.2</v>
      </c>
      <c r="B170" s="176" t="str">
        <f>+[6]ระบบการควบคุมฯ!B280</f>
        <v xml:space="preserve">ค่าใช้จ่ายในการเดินทางเข้าร่วมประชุมปฏิบัติการจัดทำแผนขับเคลื่อนโครงการโรงเรียนคุณธรรม สพฐ. สำหรับทีมเคลื่อนที่เร็ว (Rovig  Team : RT) ประจำปีงบประมาณ พ.ศ. 2566  ระหว่างวันที่ 14 - 16 กรกฎาคม  2566 ณ โรงแรมเอวาน่า กรุงเทพมหานคร </v>
      </c>
      <c r="C170" s="176" t="str">
        <f>+[6]ระบบการควบคุมฯ!C280</f>
        <v>ศธ 04002/ว3099 ลว. 3 สค 66 โอนครั้งที่ 719</v>
      </c>
      <c r="D170" s="752">
        <f>+[6]ระบบการควบคุมฯ!F280</f>
        <v>0</v>
      </c>
      <c r="E170" s="753">
        <f>+'[6]ยุทธศาสตร์เสริมสร้าง 31006200'!I38+'[6]ยุทธศาสตร์เสริมสร้าง 31006200'!J38</f>
        <v>0</v>
      </c>
      <c r="F170" s="753">
        <f>+[6]ระบบการควบคุมฯ!I280+[6]ระบบการควบคุมฯ!J280</f>
        <v>0</v>
      </c>
      <c r="G170" s="753">
        <f>+[6]ระบบการควบคุมฯ!K280+[6]ระบบการควบคุมฯ!L280</f>
        <v>0</v>
      </c>
      <c r="H170" s="753">
        <f>+D170-E170-F170-G170</f>
        <v>0</v>
      </c>
      <c r="I170" s="51" t="s">
        <v>98</v>
      </c>
    </row>
    <row r="171" spans="1:9" ht="18.600000000000001" customHeight="1" x14ac:dyDescent="0.25">
      <c r="A171" s="172" t="str">
        <f>+[2]ระบบการควบคุมฯ!A146</f>
        <v>4.2.3</v>
      </c>
      <c r="B171" s="176" t="str">
        <f>+[2]ระบบการควบคุมฯ!B146</f>
        <v xml:space="preserve">รายการค่าใช้จ่ายดำเนินงานโครงการโรงเรียนคุณธรรม สพฐ. ปีงบประมาณ พ.ศ. 2565 เพื่อขยายผลการพัฒนาสำนักงานเขตพื้นที่การศึกษาคุณธรรม     (องค์กรคุณธรรม) เครือข่าย </v>
      </c>
      <c r="C171" s="176" t="str">
        <f>+[2]ระบบการควบคุมฯ!C146</f>
        <v>ศธ 04002/ว1771 ลว.10/พ.ค./2565 โอนครั้งที่ 433</v>
      </c>
      <c r="D171" s="752">
        <f>+[2]ระบบการควบคุมฯ!F146</f>
        <v>0</v>
      </c>
      <c r="E171" s="753">
        <f>+[2]ระบบการควบคุมฯ!G146+[2]ระบบการควบคุมฯ!H146</f>
        <v>0</v>
      </c>
      <c r="F171" s="753">
        <f>+[2]ระบบการควบคุมฯ!I146+[2]ระบบการควบคุมฯ!J146</f>
        <v>0</v>
      </c>
      <c r="G171" s="753">
        <f>+[2]ระบบการควบคุมฯ!K146+[2]ระบบการควบคุมฯ!L146</f>
        <v>0</v>
      </c>
      <c r="H171" s="753">
        <f>+D171-E171-F171-G171</f>
        <v>0</v>
      </c>
      <c r="I171" s="51" t="s">
        <v>50</v>
      </c>
    </row>
    <row r="172" spans="1:9" ht="18.600000000000001" x14ac:dyDescent="0.25">
      <c r="A172" s="389">
        <f>+[6]ระบบการควบคุมฯ!A284</f>
        <v>5</v>
      </c>
      <c r="B172" s="765" t="str">
        <f>+[6]ระบบการควบคุมฯ!B284</f>
        <v>โครงการโรงเรียนคุณภาพประจำตำบล</v>
      </c>
      <c r="C172" s="1017" t="str">
        <f>+[6]ระบบการควบคุมฯ!C284</f>
        <v>20004 3100B600</v>
      </c>
      <c r="D172" s="748">
        <f>+D173+D178+D181</f>
        <v>99820</v>
      </c>
      <c r="E172" s="748">
        <f t="shared" ref="E172:I172" si="35">+E173+E178+E181</f>
        <v>0</v>
      </c>
      <c r="F172" s="748">
        <f t="shared" si="35"/>
        <v>0</v>
      </c>
      <c r="G172" s="748">
        <f t="shared" si="35"/>
        <v>13620</v>
      </c>
      <c r="H172" s="748">
        <f t="shared" si="35"/>
        <v>86200</v>
      </c>
      <c r="I172" s="748">
        <f t="shared" si="35"/>
        <v>0</v>
      </c>
    </row>
    <row r="173" spans="1:9" ht="18.600000000000001" customHeight="1" x14ac:dyDescent="0.25">
      <c r="A173" s="393">
        <f>+[6]ระบบการควบคุมฯ!A289</f>
        <v>5.0999999999999996</v>
      </c>
      <c r="B173" s="438" t="str">
        <f>+[6]ระบบการควบคุมฯ!B289</f>
        <v>กิจกรรมโรงเรียนคุณภาพประจำตำบล(1 ตำบล 1 โรงเรียนคุณภาพ)</v>
      </c>
      <c r="C173" s="438" t="str">
        <f>+[6]ระบบการควบคุมฯ!C289</f>
        <v>20004 67 00036 00000</v>
      </c>
      <c r="D173" s="749">
        <f>+D174</f>
        <v>87000</v>
      </c>
      <c r="E173" s="749">
        <f>+E174</f>
        <v>0</v>
      </c>
      <c r="F173" s="749">
        <f>+F174</f>
        <v>0</v>
      </c>
      <c r="G173" s="749">
        <f>+G174</f>
        <v>800</v>
      </c>
      <c r="H173" s="749">
        <f>+H174</f>
        <v>86200</v>
      </c>
      <c r="I173" s="750"/>
    </row>
    <row r="174" spans="1:9" ht="37.200000000000003" customHeight="1" x14ac:dyDescent="0.25">
      <c r="A174" s="170" t="str">
        <f>+[6]ระบบการควบคุมฯ!A290</f>
        <v>5.1.1</v>
      </c>
      <c r="B174" s="218" t="str">
        <f>+[6]ระบบการควบคุมฯ!B290</f>
        <v>งบรายจ่ายอื่น   6711500</v>
      </c>
      <c r="C174" s="218" t="str">
        <f>+[6]ระบบการควบคุมฯ!C290</f>
        <v>20004 3100B600 5000001</v>
      </c>
      <c r="D174" s="754">
        <f>SUM(D175:D177)</f>
        <v>87000</v>
      </c>
      <c r="E174" s="754">
        <f>SUM(E175:E177)</f>
        <v>0</v>
      </c>
      <c r="F174" s="754">
        <f>SUM(F175:F177)</f>
        <v>0</v>
      </c>
      <c r="G174" s="754">
        <f>SUM(G175:G177)</f>
        <v>800</v>
      </c>
      <c r="H174" s="754">
        <f>SUM(H175:H177)</f>
        <v>86200</v>
      </c>
      <c r="I174" s="755"/>
    </row>
    <row r="175" spans="1:9" ht="55.8" x14ac:dyDescent="0.25">
      <c r="A175" s="172" t="str">
        <f>+[6]ระบบการควบคุมฯ!A291</f>
        <v>5.1.1.1</v>
      </c>
      <c r="B175" s="375" t="str">
        <f>+[6]ระบบการควบคุมฯ!B291</f>
        <v>ค่าใช้จ่ายดำเนินโครงการโรงเรียนคุณภาพตามนโยบาย “1 อำเภอ 1 โรงเรียนคุณภาพ” ระหว่างวันที่ 29 – 31 มีนาคม 2567 ณ โรงแรมริเวอร์ไซด์ กรุงเทพมหานคร</v>
      </c>
      <c r="C175" s="375" t="str">
        <f>+[6]ระบบการควบคุมฯ!C291</f>
        <v>ศธ 04002/ว1964 ลว.23 พค 67 โอนครั้งที่ 42</v>
      </c>
      <c r="D175" s="752">
        <f>+[6]ระบบการควบคุมฯ!AA291</f>
        <v>1000</v>
      </c>
      <c r="E175" s="752">
        <f>+[6]ระบบการควบคุมฯ!G291+[6]ระบบการควบคุมฯ!H291+[6]ระบบการควบคุมฯ!Q291+[6]ระบบการควบคุมฯ!R291</f>
        <v>0</v>
      </c>
      <c r="F175" s="752">
        <f>+[6]ระบบการควบคุมฯ!I291+[6]ระบบการควบคุมฯ!J291</f>
        <v>0</v>
      </c>
      <c r="G175" s="752">
        <f>+[6]ระบบการควบคุมฯ!K291+[6]ระบบการควบคุมฯ!L291+[6]ระบบการควบคุมฯ!U291+[6]ระบบการควบคุมฯ!V291</f>
        <v>800</v>
      </c>
      <c r="H175" s="752">
        <f>+D175-E175-F175-G175</f>
        <v>200</v>
      </c>
      <c r="I175" s="51" t="s">
        <v>99</v>
      </c>
    </row>
    <row r="176" spans="1:9" ht="37.200000000000003" customHeight="1" x14ac:dyDescent="0.25">
      <c r="A176" s="172" t="str">
        <f>+[6]ระบบการควบคุมฯ!A292</f>
        <v>5.1.1.2</v>
      </c>
      <c r="B176" s="375" t="str">
        <f>+[6]ระบบการควบคุมฯ!B292</f>
        <v xml:space="preserve">ค่าใช้จ่ายในการบริหารโครงการโรงเรียนคุณภาพ ตามนโยบาย “1 อำเภอ 1 โรงเรียนคุณภาพ”  </v>
      </c>
      <c r="C176" s="375" t="str">
        <f>+[6]ระบบการควบคุมฯ!C292</f>
        <v>ศธ 04002/ว2152 ลว.31 พค โอนครั้งที่ 78</v>
      </c>
      <c r="D176" s="752">
        <f>+[6]ระบบการควบคุมฯ!AA292</f>
        <v>20000</v>
      </c>
      <c r="E176" s="752">
        <f>+[6]ระบบการควบคุมฯ!G292+[6]ระบบการควบคุมฯ!H292+[6]ระบบการควบคุมฯ!Q292+[6]ระบบการควบคุมฯ!R292</f>
        <v>0</v>
      </c>
      <c r="F176" s="752">
        <f>+[6]ระบบการควบคุมฯ!I292+[6]ระบบการควบคุมฯ!J292</f>
        <v>0</v>
      </c>
      <c r="G176" s="752">
        <f>+[6]ระบบการควบคุมฯ!K292+[6]ระบบการควบคุมฯ!L292+[6]ระบบการควบคุมฯ!U292+[6]ระบบการควบคุมฯ!V292</f>
        <v>0</v>
      </c>
      <c r="H176" s="752">
        <f>+D176-E176-F176-G176</f>
        <v>20000</v>
      </c>
      <c r="I176" s="51" t="s">
        <v>214</v>
      </c>
    </row>
    <row r="177" spans="1:9" ht="93" x14ac:dyDescent="0.25">
      <c r="A177" s="172" t="str">
        <f>+[6]ระบบการควบคุมฯ!A293</f>
        <v>5.1.1.3</v>
      </c>
      <c r="B177" s="375" t="str">
        <f>+[6]ระบบการควบคุมฯ!B293</f>
        <v>ค่าใช้จ่ายในการยกระดับคุณภาพการศึกษาในโรงเรียนคุณภาพ ตามนโยบาย “1 ตำบล  1 โรงเรียนคุณภาพ” 1. โรงเรียนวัดมูลจินดาราม จำนวนเงิน 22,000.00 บาท 2. โรงเรียนวัดลาดสนุ่น จำนวนเงิน 22,000.00 บาท 3. โรงเรียนชุมชนบึงบา จำนวนเงิน 22,000.00 บาท</v>
      </c>
      <c r="C177" s="375" t="str">
        <f>+[6]ระบบการควบคุมฯ!C293</f>
        <v>ศธ 04002/ว3401 ลว.6 ส.ค.2567 โอนครั้งที่ 289 กำหนดส่ง 31 สค 67</v>
      </c>
      <c r="D177" s="752">
        <f>+[6]ระบบการควบคุมฯ!AA293</f>
        <v>66000</v>
      </c>
      <c r="E177" s="752">
        <f>+[6]ระบบการควบคุมฯ!G293+[6]ระบบการควบคุมฯ!H293+[6]ระบบการควบคุมฯ!Q293+[6]ระบบการควบคุมฯ!R293</f>
        <v>0</v>
      </c>
      <c r="F177" s="752">
        <f>+[6]ระบบการควบคุมฯ!I293+[6]ระบบการควบคุมฯ!J293</f>
        <v>0</v>
      </c>
      <c r="G177" s="752">
        <f>+[6]ระบบการควบคุมฯ!K293+[6]ระบบการควบคุมฯ!L293+[6]ระบบการควบคุมฯ!U293+[6]ระบบการควบคุมฯ!V293</f>
        <v>0</v>
      </c>
      <c r="H177" s="752">
        <f>+D177-E177-F177-G177</f>
        <v>66000</v>
      </c>
      <c r="I177" s="54" t="s">
        <v>215</v>
      </c>
    </row>
    <row r="178" spans="1:9" ht="37.200000000000003" x14ac:dyDescent="0.25">
      <c r="A178" s="399" t="s">
        <v>64</v>
      </c>
      <c r="B178" s="438" t="str">
        <f>+[2]ระบบการควบคุมฯ!B190</f>
        <v xml:space="preserve">กิจกรรมการยกระดับคุณภาพการศึกษา (โรงเรียนคุณภาพของชุมชนโรงเรียนมัธยมดีสี่มุมเมือง)     </v>
      </c>
      <c r="C178" s="438" t="str">
        <f>+[2]ระบบการควบคุมฯ!C190</f>
        <v>20004 66 00079 00000</v>
      </c>
      <c r="D178" s="749">
        <f>+D179</f>
        <v>0</v>
      </c>
      <c r="E178" s="749">
        <f>+E179</f>
        <v>0</v>
      </c>
      <c r="F178" s="749">
        <f>+F179</f>
        <v>0</v>
      </c>
      <c r="G178" s="749">
        <f>+G179</f>
        <v>0</v>
      </c>
      <c r="H178" s="749">
        <f>+H179</f>
        <v>0</v>
      </c>
      <c r="I178" s="750"/>
    </row>
    <row r="179" spans="1:9" ht="37.200000000000003" x14ac:dyDescent="0.25">
      <c r="A179" s="170"/>
      <c r="B179" s="218" t="str">
        <f>+[2]ระบบการควบคุมฯ!B191</f>
        <v>งบรายจ่ายอื่น   6611500</v>
      </c>
      <c r="C179" s="218" t="str">
        <f>+[2]ระบบการควบคุมฯ!C191</f>
        <v>20004 31006100 5000003</v>
      </c>
      <c r="D179" s="754">
        <f>SUM(D180)</f>
        <v>0</v>
      </c>
      <c r="E179" s="754">
        <f>SUM(E180)</f>
        <v>0</v>
      </c>
      <c r="F179" s="754">
        <f>SUM(F180)</f>
        <v>0</v>
      </c>
      <c r="G179" s="754">
        <f>SUM(G180)</f>
        <v>0</v>
      </c>
      <c r="H179" s="754">
        <f>SUM(H180)</f>
        <v>0</v>
      </c>
      <c r="I179" s="755"/>
    </row>
    <row r="180" spans="1:9" ht="37.200000000000003" customHeight="1" x14ac:dyDescent="0.25">
      <c r="A180" s="172" t="s">
        <v>65</v>
      </c>
      <c r="B180" s="375" t="str">
        <f>+[2]ระบบการควบคุมฯ!B192</f>
        <v xml:space="preserve">ค่าใช้จ่ายในการเข้าร่วมประชุมเชิงปฏิบัติการสร้างความเข้าใจการขับเคลื่อนโครงการโรงเรียนคุณภาพตามนโยบาย 8 จุดเน้น ระหว่างวันที่ 9 – 11 กรกฎาคม 2565 ณ โรงแรมสีดา รีสอร์ท นครนายก จังหวัดนครนายก </v>
      </c>
      <c r="C180" s="375" t="str">
        <f>+[2]ระบบการควบคุมฯ!C192</f>
        <v>ศธ 04002/ว3001 ลว.5ส.ค. 2565 โอนครั้งที่ 721</v>
      </c>
      <c r="D180" s="752">
        <f>+[2]ระบบการควบคุมฯ!D192</f>
        <v>0</v>
      </c>
      <c r="E180" s="752">
        <f>+[2]ระบบการควบคุมฯ!G192+[2]ระบบการควบคุมฯ!H192</f>
        <v>0</v>
      </c>
      <c r="F180" s="752">
        <f>+[2]ระบบการควบคุมฯ!I192+[2]ระบบการควบคุมฯ!J192</f>
        <v>0</v>
      </c>
      <c r="G180" s="752">
        <f>+[2]ระบบการควบคุมฯ!K192+[2]ระบบการควบคุมฯ!L192</f>
        <v>0</v>
      </c>
      <c r="H180" s="752">
        <f>+D180-E180-F180-G180</f>
        <v>0</v>
      </c>
      <c r="I180" s="54"/>
    </row>
    <row r="181" spans="1:9" ht="19.5" customHeight="1" x14ac:dyDescent="0.25">
      <c r="A181" s="400">
        <f>+[6]ระบบการควบคุมฯ!A366</f>
        <v>5.3</v>
      </c>
      <c r="B181" s="438" t="str">
        <f>+[6]ระบบการควบคุมฯ!B366</f>
        <v xml:space="preserve">กิจกรรมการยกระดับคุณภาพการศึกษา (โรงเรียนคุณภาพของชุมชนโรงเรียนมัธยมดีสี่มุมเมือง)     </v>
      </c>
      <c r="C181" s="438" t="str">
        <f>+[6]ระบบการควบคุมฯ!C366</f>
        <v>20004 67 00079 00000</v>
      </c>
      <c r="D181" s="756">
        <f>+D182</f>
        <v>12820</v>
      </c>
      <c r="E181" s="756">
        <f>+E182</f>
        <v>0</v>
      </c>
      <c r="F181" s="756">
        <f>+F182</f>
        <v>0</v>
      </c>
      <c r="G181" s="756">
        <f>+G182</f>
        <v>12820</v>
      </c>
      <c r="H181" s="756">
        <f>+H182</f>
        <v>0</v>
      </c>
      <c r="I181" s="401"/>
    </row>
    <row r="182" spans="1:9" ht="37.200000000000003" x14ac:dyDescent="0.25">
      <c r="A182" s="1018" t="str">
        <f>+[6]ระบบการควบคุมฯ!A375</f>
        <v>5.3.2.1</v>
      </c>
      <c r="B182" s="218" t="str">
        <f>+[6]ระบบการควบคุมฯ!B375</f>
        <v>งบรายจ่ายอื่น   6711500</v>
      </c>
      <c r="C182" s="218" t="str">
        <f>+[6]ระบบการควบคุมฯ!C375</f>
        <v>20004 31011670 5000003</v>
      </c>
      <c r="D182" s="779">
        <f>SUM(D183)</f>
        <v>12820</v>
      </c>
      <c r="E182" s="779">
        <f>SUM(E183)</f>
        <v>0</v>
      </c>
      <c r="F182" s="779">
        <f>SUM(F183)</f>
        <v>0</v>
      </c>
      <c r="G182" s="779">
        <f>SUM(G183)</f>
        <v>12820</v>
      </c>
      <c r="H182" s="779">
        <f>SUM(H183)</f>
        <v>0</v>
      </c>
      <c r="I182" s="1019"/>
    </row>
    <row r="183" spans="1:9" ht="93" x14ac:dyDescent="0.25">
      <c r="A183" s="172" t="str">
        <f>+[6]ระบบการควบคุมฯ!A377</f>
        <v>5.3.2.1.1</v>
      </c>
      <c r="B183" s="375" t="str">
        <f>+[6]ระบบการควบคุมฯ!B377</f>
        <v xml:space="preserve">ค่าใช้จ่ายในการบริหารจัดการสอบและการพิมพ์แบบทดสอบการประเมินความสามารถด้านการอ่านของผู้เรียน (RT) ชั้นประถมศึกษาปีที่ 1 และการประเมินคุณภาพผู้เรียน (NT) ชั้นประถมศึกษาปีที่ 3 ปีการศึกษา 2566 ของโรงเรียนคุณภาพตามนโยบาย “1 อำเภอ 1 โรงเรียนคุณภาพ” </v>
      </c>
      <c r="C183" s="375" t="str">
        <f>+[6]ระบบการควบคุมฯ!C377</f>
        <v xml:space="preserve">ศธ 04002/ว518 ลว.5 กพ 67 โอนครั้งที่ 167 </v>
      </c>
      <c r="D183" s="752">
        <f>+[6]ระบบการควบคุมฯ!AA377</f>
        <v>12820</v>
      </c>
      <c r="E183" s="752">
        <f>+[6]ระบบการควบคุมฯ!G377+[6]ระบบการควบคุมฯ!H377+[6]ระบบการควบคุมฯ!Q377+[6]ระบบการควบคุมฯ!R377</f>
        <v>0</v>
      </c>
      <c r="F183" s="752">
        <f>+[6]ระบบการควบคุมฯ!I377+[6]ระบบการควบคุมฯ!J377</f>
        <v>0</v>
      </c>
      <c r="G183" s="752">
        <f>+[6]ระบบการควบคุมฯ!K377+[6]ระบบการควบคุมฯ!L377+[6]ระบบการควบคุมฯ!U377+[6]ระบบการควบคุมฯ!V377</f>
        <v>12820</v>
      </c>
      <c r="H183" s="752">
        <f>+D183-E183-F183-G183</f>
        <v>0</v>
      </c>
      <c r="I183" s="51" t="s">
        <v>50</v>
      </c>
    </row>
    <row r="184" spans="1:9" ht="18.600000000000001" x14ac:dyDescent="0.25">
      <c r="A184" s="198" t="str">
        <f>+[2]ระบบการควบคุมฯ!A196</f>
        <v>ค</v>
      </c>
      <c r="B184" s="199" t="str">
        <f>+[2]ระบบการควบคุมฯ!B196</f>
        <v>แผนงานยุทธศาสตร์ : สร้างความเสมอภาคทางการศึกษา</v>
      </c>
      <c r="C184" s="199"/>
      <c r="D184" s="675">
        <f>+D185+D225+D231</f>
        <v>134894359</v>
      </c>
      <c r="E184" s="675">
        <f>+E185+E225+E231</f>
        <v>0</v>
      </c>
      <c r="F184" s="675">
        <f>+F185+F225+F231</f>
        <v>0</v>
      </c>
      <c r="G184" s="675">
        <f>+G185+G225+G231</f>
        <v>134649185</v>
      </c>
      <c r="H184" s="675">
        <f>+H185+H225+H231</f>
        <v>245174</v>
      </c>
      <c r="I184" s="402"/>
    </row>
    <row r="185" spans="1:9" ht="37.200000000000003" x14ac:dyDescent="0.25">
      <c r="A185" s="403">
        <f>+[6]ระบบการควบคุมฯ!A389</f>
        <v>1</v>
      </c>
      <c r="B185" s="390" t="str">
        <f>+[6]ระบบการควบคุมฯ!B389</f>
        <v>โครงการสนับสนุนค่าใช้จ่ายในการจัดการศึกษาตั้งแต่ระดับอนุบาลจนจบการศึกษาขั้นพื้นฐาน</v>
      </c>
      <c r="C185" s="390" t="str">
        <f>+[6]ระบบการควบคุมฯ!C389</f>
        <v>20004 42002270</v>
      </c>
      <c r="D185" s="748">
        <f t="shared" ref="D185:H187" si="36">+D186</f>
        <v>134861759</v>
      </c>
      <c r="E185" s="748">
        <f t="shared" si="36"/>
        <v>0</v>
      </c>
      <c r="F185" s="748">
        <f t="shared" si="36"/>
        <v>0</v>
      </c>
      <c r="G185" s="748">
        <f t="shared" si="36"/>
        <v>134643585</v>
      </c>
      <c r="H185" s="748">
        <f t="shared" si="36"/>
        <v>218174</v>
      </c>
      <c r="I185" s="404"/>
    </row>
    <row r="186" spans="1:9" ht="18.600000000000001" customHeight="1" x14ac:dyDescent="0.25">
      <c r="A186" s="393">
        <f>+[6]ระบบการควบคุมฯ!A391</f>
        <v>1.1000000000000001</v>
      </c>
      <c r="B186" s="438" t="str">
        <f>+[6]ระบบการควบคุมฯ!B391</f>
        <v xml:space="preserve">กิจกรรมการสนับสนุนค่าใช้จ่ายในการจัดการศึกษาขั้นพื้นฐาน </v>
      </c>
      <c r="C186" s="758" t="str">
        <f>+[6]ระบบการควบคุมฯ!C391</f>
        <v>20004 66 51993 00000</v>
      </c>
      <c r="D186" s="749">
        <f t="shared" si="36"/>
        <v>134861759</v>
      </c>
      <c r="E186" s="749">
        <f t="shared" si="36"/>
        <v>0</v>
      </c>
      <c r="F186" s="749">
        <f t="shared" si="36"/>
        <v>0</v>
      </c>
      <c r="G186" s="749">
        <f t="shared" si="36"/>
        <v>134643585</v>
      </c>
      <c r="H186" s="749">
        <f t="shared" si="36"/>
        <v>218174</v>
      </c>
      <c r="I186" s="405"/>
    </row>
    <row r="187" spans="1:9" ht="18.600000000000001" customHeight="1" x14ac:dyDescent="0.25">
      <c r="A187" s="170"/>
      <c r="B187" s="218" t="str">
        <f>+[6]ระบบการควบคุมฯ!B393</f>
        <v xml:space="preserve"> งบเงินอุดหนุน 6711410</v>
      </c>
      <c r="C187" s="197" t="str">
        <f>+[6]ระบบการควบคุมฯ!C393</f>
        <v>20004 42002200</v>
      </c>
      <c r="D187" s="754">
        <f t="shared" si="36"/>
        <v>134861759</v>
      </c>
      <c r="E187" s="754">
        <f t="shared" si="36"/>
        <v>0</v>
      </c>
      <c r="F187" s="754">
        <f t="shared" si="36"/>
        <v>0</v>
      </c>
      <c r="G187" s="754">
        <f t="shared" si="36"/>
        <v>134643585</v>
      </c>
      <c r="H187" s="754">
        <f t="shared" si="36"/>
        <v>218174</v>
      </c>
      <c r="I187" s="171"/>
    </row>
    <row r="188" spans="1:9" ht="18.600000000000001" customHeight="1" x14ac:dyDescent="0.25">
      <c r="A188" s="408" t="str">
        <f>+[6]ระบบการควบคุมฯ!A394</f>
        <v>1.1.1</v>
      </c>
      <c r="B188" s="759" t="str">
        <f>+[6]ระบบการควบคุมฯ!B394</f>
        <v xml:space="preserve">เงินอุดหนุนทั่วไป รายการค่าใช้จ่ายในการจัดการศึกษาขั้นพื้นฐาน </v>
      </c>
      <c r="C188" s="760">
        <f>+[6]ระบบการควบคุมฯ!C394</f>
        <v>0</v>
      </c>
      <c r="D188" s="761">
        <f>+D189+D195+D199+D204+D210+D214+D220+D223</f>
        <v>134861759</v>
      </c>
      <c r="E188" s="761">
        <f t="shared" ref="E188:H188" si="37">+E189+E195+E199+E204+E210+E214+E220+E223</f>
        <v>0</v>
      </c>
      <c r="F188" s="761">
        <f t="shared" si="37"/>
        <v>0</v>
      </c>
      <c r="G188" s="761">
        <f t="shared" si="37"/>
        <v>134643585</v>
      </c>
      <c r="H188" s="761">
        <f t="shared" si="37"/>
        <v>218174</v>
      </c>
      <c r="I188" s="409"/>
    </row>
    <row r="189" spans="1:9" ht="18.600000000000001" customHeight="1" x14ac:dyDescent="0.25">
      <c r="A189" s="410" t="str">
        <f>+[6]ระบบการควบคุมฯ!A395</f>
        <v>1.1.1.1</v>
      </c>
      <c r="B189" s="411" t="str">
        <f>+[6]ระบบการควบคุมฯ!B395</f>
        <v>เงินอุดหนุนทั่วไป รายการค่าใช้จ่ายในการจัดการศึกษาขั้นพื้นฐาน ภาคเรียนที่ 1/2567 70%  รหัสเจ้าของบัญชีย่อย 2000400000  จำนวน28,163,200‬.00 บาท</v>
      </c>
      <c r="C189" s="411" t="str">
        <f>+[6]ระบบการควบคุมฯ!C395</f>
        <v>ศธ 04002/ว1018 ลว.8/3/2024โอนครั้งที่ 209</v>
      </c>
      <c r="D189" s="762">
        <f>SUM(D190:D194)</f>
        <v>54553269</v>
      </c>
      <c r="E189" s="762">
        <f t="shared" ref="E189:I189" si="38">SUM(E190:E194)</f>
        <v>0</v>
      </c>
      <c r="F189" s="762">
        <f t="shared" si="38"/>
        <v>0</v>
      </c>
      <c r="G189" s="762">
        <f t="shared" si="38"/>
        <v>54553269</v>
      </c>
      <c r="H189" s="762">
        <f t="shared" si="38"/>
        <v>0</v>
      </c>
      <c r="I189" s="762">
        <f t="shared" si="38"/>
        <v>0</v>
      </c>
    </row>
    <row r="190" spans="1:9" ht="18.600000000000001" customHeight="1" x14ac:dyDescent="0.25">
      <c r="A190" s="172" t="str">
        <f>+[6]ระบบการควบคุมฯ!A397</f>
        <v>1)</v>
      </c>
      <c r="B190" s="176" t="str">
        <f>+[6]ระบบการควบคุมฯ!B397</f>
        <v>ค่าหนังสือเรียน รหัสบัญชีย่อย 0022001/10,931,200</v>
      </c>
      <c r="C190" s="176" t="str">
        <f>+[6]ระบบการควบคุมฯ!C397</f>
        <v>20004 42002270 4100040</v>
      </c>
      <c r="D190" s="763">
        <f>+[6]ระบบการควบคุมฯ!F397+[6]ระบบการควบคุมฯ!P397</f>
        <v>13659259</v>
      </c>
      <c r="E190" s="701">
        <f>+[6]ระบบการควบคุมฯ!G397+[6]ระบบการควบคุมฯ!H397+[6]ระบบการควบคุมฯ!Q397+[6]ระบบการควบคุมฯ!R397</f>
        <v>0</v>
      </c>
      <c r="F190" s="764">
        <f>+[6]ระบบการควบคุมฯ!I397+[6]ระบบการควบคุมฯ!J397</f>
        <v>0</v>
      </c>
      <c r="G190" s="701">
        <f>+[6]ระบบการควบคุมฯ!K397+[6]ระบบการควบคุมฯ!L397+[6]ระบบการควบคุมฯ!U397+[6]ระบบการควบคุมฯ!V397</f>
        <v>13659259</v>
      </c>
      <c r="H190" s="764">
        <f>+D190-E190-F190-G190</f>
        <v>0</v>
      </c>
      <c r="I190" s="412" t="s">
        <v>14</v>
      </c>
    </row>
    <row r="191" spans="1:9" ht="45" customHeight="1" x14ac:dyDescent="0.25">
      <c r="A191" s="172" t="str">
        <f>+[6]ระบบการควบคุมฯ!A399</f>
        <v>2)</v>
      </c>
      <c r="B191" s="176" t="str">
        <f>+[6]ระบบการควบคุมฯ!B399</f>
        <v>ค่าอุปกรณ์การเรียน รหัสบัญชีย่อย 0022002/3,421,000</v>
      </c>
      <c r="C191" s="176" t="str">
        <f>+[6]ระบบการควบคุมฯ!C399</f>
        <v>20004 42002270 4100117</v>
      </c>
      <c r="D191" s="763">
        <f>+[6]ระบบการควบคุมฯ!F399+[6]ระบบการควบคุมฯ!P399</f>
        <v>3421000</v>
      </c>
      <c r="E191" s="701">
        <f>+[6]ระบบการควบคุมฯ!G399+[6]ระบบการควบคุมฯ!H399+[6]ระบบการควบคุมฯ!Q399+[6]ระบบการควบคุมฯ!R399</f>
        <v>0</v>
      </c>
      <c r="F191" s="764">
        <f>+[6]ระบบการควบคุมฯ!I399+[6]ระบบการควบคุมฯ!J399</f>
        <v>0</v>
      </c>
      <c r="G191" s="701">
        <f>+[6]ระบบการควบคุมฯ!K399+[6]ระบบการควบคุมฯ!L399+[6]ระบบการควบคุมฯ!U399+[6]ระบบการควบคุมฯ!V399</f>
        <v>3421000</v>
      </c>
      <c r="H191" s="764">
        <f t="shared" ref="H191:H194" si="39">+D191-E191-F191-G191</f>
        <v>0</v>
      </c>
      <c r="I191" s="412" t="s">
        <v>14</v>
      </c>
    </row>
    <row r="192" spans="1:9" ht="74.400000000000006" hidden="1" customHeight="1" x14ac:dyDescent="0.25">
      <c r="A192" s="172" t="str">
        <f>+[6]ระบบการควบคุมฯ!A400</f>
        <v>3)</v>
      </c>
      <c r="B192" s="176" t="str">
        <f>+[6]ระบบการควบคุมฯ!B400</f>
        <v>ค่าเครื่องแบบนักเรียน รหัสบัญชีย่อย 0022003/6,461,500</v>
      </c>
      <c r="C192" s="176" t="str">
        <f>+[6]ระบบการควบคุมฯ!C400</f>
        <v>20004 42002270 4100194</v>
      </c>
      <c r="D192" s="763">
        <f>+[6]ระบบการควบคุมฯ!F400+[6]ระบบการควบคุมฯ!P400</f>
        <v>8073575</v>
      </c>
      <c r="E192" s="701">
        <f>+[6]ระบบการควบคุมฯ!G400+[6]ระบบการควบคุมฯ!H400+[6]ระบบการควบคุมฯ!Q400+[6]ระบบการควบคุมฯ!R400</f>
        <v>0</v>
      </c>
      <c r="F192" s="764">
        <f>+[6]ระบบการควบคุมฯ!I400+[6]ระบบการควบคุมฯ!J400</f>
        <v>0</v>
      </c>
      <c r="G192" s="701">
        <f>+[6]ระบบการควบคุมฯ!K400+[6]ระบบการควบคุมฯ!L400+[6]ระบบการควบคุมฯ!U400+[6]ระบบการควบคุมฯ!V400</f>
        <v>8073575</v>
      </c>
      <c r="H192" s="764">
        <f t="shared" si="39"/>
        <v>0</v>
      </c>
      <c r="I192" s="412" t="s">
        <v>14</v>
      </c>
    </row>
    <row r="193" spans="1:9" ht="37.200000000000003" hidden="1" customHeight="1" x14ac:dyDescent="0.25">
      <c r="A193" s="172" t="str">
        <f>+[6]ระบบการควบคุมฯ!A402</f>
        <v>4)</v>
      </c>
      <c r="B193" s="176" t="str">
        <f>+[6]ระบบการควบคุมฯ!B402</f>
        <v>ค่ากิจกรรมพัฒนาคุณภาพผู้เรียน รหัสบัญชีย่อย 0022004/2,636,400</v>
      </c>
      <c r="C193" s="176" t="str">
        <f>+[6]ระบบการควบคุมฯ!C402</f>
        <v>20005 42002270 4100271</v>
      </c>
      <c r="D193" s="763">
        <f>+[6]ระบบการควบคุมฯ!F402+[6]ระบบการควบคุมฯ!P402</f>
        <v>5851827</v>
      </c>
      <c r="E193" s="701">
        <f>+[6]ระบบการควบคุมฯ!G402+[6]ระบบการควบคุมฯ!H402+[6]ระบบการควบคุมฯ!Q402+[6]ระบบการควบคุมฯ!R402</f>
        <v>0</v>
      </c>
      <c r="F193" s="764">
        <f>+[6]ระบบการควบคุมฯ!I402+[6]ระบบการควบคุมฯ!J402</f>
        <v>0</v>
      </c>
      <c r="G193" s="701">
        <f>+[6]ระบบการควบคุมฯ!K402+[6]ระบบการควบคุมฯ!L402+[6]ระบบการควบคุมฯ!U402+[6]ระบบการควบคุมฯ!V402</f>
        <v>5851827</v>
      </c>
      <c r="H193" s="764">
        <f t="shared" si="39"/>
        <v>0</v>
      </c>
      <c r="I193" s="412" t="s">
        <v>14</v>
      </c>
    </row>
    <row r="194" spans="1:9" ht="37.200000000000003" hidden="1" customHeight="1" x14ac:dyDescent="0.25">
      <c r="A194" s="172" t="str">
        <f>+[6]ระบบการควบคุมฯ!A404</f>
        <v>5)</v>
      </c>
      <c r="B194" s="176" t="str">
        <f>+[6]ระบบการควบคุมฯ!B404</f>
        <v>ค่าจัดการเรียนการสอน รหัสบัญชีย่อย 0022005/4,713,100</v>
      </c>
      <c r="C194" s="176" t="str">
        <f>+[6]ระบบการควบคุมฯ!C404</f>
        <v>20006 42002270 4100348</v>
      </c>
      <c r="D194" s="763">
        <f>+[6]ระบบการควบคุมฯ!F404+[6]ระบบการควบคุมฯ!P404</f>
        <v>23547608</v>
      </c>
      <c r="E194" s="701">
        <f>+[6]ระบบการควบคุมฯ!G404+[6]ระบบการควบคุมฯ!H404+[6]ระบบการควบคุมฯ!Q404+[6]ระบบการควบคุมฯ!R404</f>
        <v>0</v>
      </c>
      <c r="F194" s="764">
        <f>+[6]ระบบการควบคุมฯ!I404+[6]ระบบการควบคุมฯ!J404</f>
        <v>0</v>
      </c>
      <c r="G194" s="701">
        <f>+[6]ระบบการควบคุมฯ!K404+[6]ระบบการควบคุมฯ!L404+[6]ระบบการควบคุมฯ!U404+[6]ระบบการควบคุมฯ!V404</f>
        <v>23547608</v>
      </c>
      <c r="H194" s="764">
        <f t="shared" si="39"/>
        <v>0</v>
      </c>
      <c r="I194" s="412" t="s">
        <v>14</v>
      </c>
    </row>
    <row r="195" spans="1:9" ht="37.200000000000003" hidden="1" customHeight="1" x14ac:dyDescent="0.25">
      <c r="A195" s="410" t="str">
        <f>+[6]ระบบการควบคุมฯ!A406</f>
        <v>1.1.1.2</v>
      </c>
      <c r="B195" s="411" t="str">
        <f>+[6]ระบบการควบคุมฯ!B406</f>
        <v>เงินอุดหนุนทั่วไป รายการค่าใช้จ่ายในการจัดการศึกษาขั้นพื้นฐาน ภาคเรียนที่ 2/2566 70%  รหัสเจ้าของบัญชีย่อย 2000400000     จำนวน 33,852,460‬.00 บาท</v>
      </c>
      <c r="C195" s="411" t="str">
        <f>+[6]ระบบการควบคุมฯ!C406</f>
        <v>ศธ 04002/ว4832 ลว.25/10/2022 โอนครั้งที่ 23</v>
      </c>
      <c r="D195" s="762">
        <f t="shared" ref="D195:I195" si="40">SUM(D196:D198)</f>
        <v>33852460</v>
      </c>
      <c r="E195" s="762">
        <f t="shared" si="40"/>
        <v>0</v>
      </c>
      <c r="F195" s="762">
        <f t="shared" si="40"/>
        <v>0</v>
      </c>
      <c r="G195" s="762">
        <f t="shared" si="40"/>
        <v>33852240</v>
      </c>
      <c r="H195" s="762">
        <f t="shared" si="40"/>
        <v>220</v>
      </c>
      <c r="I195" s="762">
        <f t="shared" si="40"/>
        <v>0</v>
      </c>
    </row>
    <row r="196" spans="1:9" ht="37.200000000000003" hidden="1" customHeight="1" x14ac:dyDescent="0.25">
      <c r="A196" s="172" t="str">
        <f>+[6]ระบบการควบคุมฯ!A407</f>
        <v>1)</v>
      </c>
      <c r="B196" s="173" t="str">
        <f>+[6]ระบบการควบคุมฯ!B407</f>
        <v>ค่าจัดการเรียนการสอน รหัสบัญชีย่อย 0022005/23,667,084</v>
      </c>
      <c r="C196" s="173" t="str">
        <f>+[6]ระบบการควบคุมฯ!C407</f>
        <v>20006 42002270 4100348</v>
      </c>
      <c r="D196" s="752">
        <f>+[6]ระบบการควบคุมฯ!F407</f>
        <v>23667084</v>
      </c>
      <c r="E196" s="753">
        <f>+[6]ระบบการควบคุมฯ!G407+[6]ระบบการควบคุมฯ!H407</f>
        <v>0</v>
      </c>
      <c r="F196" s="753">
        <f>+[6]ระบบการควบคุมฯ!I407+[6]ระบบการควบคุมฯ!J407</f>
        <v>0</v>
      </c>
      <c r="G196" s="753">
        <f>+[6]ระบบการควบคุมฯ!K407+[6]ระบบการควบคุมฯ!L407</f>
        <v>23667084</v>
      </c>
      <c r="H196" s="753">
        <f>+D196-E196-F196-G196</f>
        <v>0</v>
      </c>
      <c r="I196" s="412" t="s">
        <v>14</v>
      </c>
    </row>
    <row r="197" spans="1:9" ht="111.6" hidden="1" customHeight="1" x14ac:dyDescent="0.25">
      <c r="A197" s="172" t="str">
        <f>+[6]ระบบการควบคุมฯ!A408</f>
        <v>2)</v>
      </c>
      <c r="B197" s="173" t="str">
        <f>+[6]ระบบการควบคุมฯ!B408</f>
        <v>ค่าอุปกรณ์การเรียน รหัสบัญชีย่อย 0022002/4,301,870</v>
      </c>
      <c r="C197" s="173" t="str">
        <f>+[6]ระบบการควบคุมฯ!C408</f>
        <v>20004 42002270 4100117</v>
      </c>
      <c r="D197" s="752">
        <f>+[6]ระบบการควบคุมฯ!F408</f>
        <v>4301870</v>
      </c>
      <c r="E197" s="753">
        <f>+[6]ระบบการควบคุมฯ!G408+[6]ระบบการควบคุมฯ!H408</f>
        <v>0</v>
      </c>
      <c r="F197" s="753">
        <f>+[6]ระบบการควบคุมฯ!I408+[6]ระบบการควบคุมฯ!J408</f>
        <v>0</v>
      </c>
      <c r="G197" s="753">
        <f>+[6]ระบบการควบคุมฯ!K408+[6]ระบบการควบคุมฯ!L408</f>
        <v>4301650</v>
      </c>
      <c r="H197" s="753">
        <f>+D197-E197-F197-G197</f>
        <v>220</v>
      </c>
      <c r="I197" s="412" t="s">
        <v>14</v>
      </c>
    </row>
    <row r="198" spans="1:9" ht="18.600000000000001" hidden="1" customHeight="1" x14ac:dyDescent="0.25">
      <c r="A198" s="172" t="str">
        <f>+[6]ระบบการควบคุมฯ!A410</f>
        <v>3)</v>
      </c>
      <c r="B198" s="173" t="str">
        <f>+[6]ระบบการควบคุมฯ!B410</f>
        <v>ค่ากิจกรรมพัฒนาคุณภาพผู้เรียน รหัสบัญชีย่อย 0022004/5,883,506</v>
      </c>
      <c r="C198" s="173" t="str">
        <f>+[6]ระบบการควบคุมฯ!C410</f>
        <v>20005 42002270 4100271</v>
      </c>
      <c r="D198" s="752">
        <f>+[6]ระบบการควบคุมฯ!F410</f>
        <v>5883506</v>
      </c>
      <c r="E198" s="753">
        <f>+[6]ระบบการควบคุมฯ!G410+[6]ระบบการควบคุมฯ!H410</f>
        <v>0</v>
      </c>
      <c r="F198" s="753">
        <f>+[6]ระบบการควบคุมฯ!I410+[6]ระบบการควบคุมฯ!J410</f>
        <v>0</v>
      </c>
      <c r="G198" s="753">
        <f>+[6]ระบบการควบคุมฯ!K410+[6]ระบบการควบคุมฯ!L410</f>
        <v>5883506</v>
      </c>
      <c r="H198" s="753">
        <f>+D198-E198-F198-G198</f>
        <v>0</v>
      </c>
      <c r="I198" s="412" t="s">
        <v>14</v>
      </c>
    </row>
    <row r="199" spans="1:9" ht="37.200000000000003" hidden="1" customHeight="1" x14ac:dyDescent="0.25">
      <c r="A199" s="410" t="str">
        <f>+[6]ระบบการควบคุมฯ!A411</f>
        <v>1.1.1.3</v>
      </c>
      <c r="B199" s="411" t="str">
        <f>+[6]ระบบการควบคุมฯ!B411</f>
        <v xml:space="preserve">งบเงินอุดหนุน เงินอุดหนุนทั่วไป ค่าใช้จ่ายในการจัดการศึกษาขั้นพื้นฐาน ภาคเรียน      ที่ 2/2566 (30%) จำนวน 3 รายการ  จำนวนเงิน 13,680,740‬.00  บาท </v>
      </c>
      <c r="C199" s="411" t="str">
        <f>+[6]ระบบการควบคุมฯ!C411</f>
        <v xml:space="preserve">ศธ 04002/ว5681 ลว.20/12/2023 โอนครั้งที่ 99 จำนวน13,680,740‬.00บาท </v>
      </c>
      <c r="D199" s="762">
        <f t="shared" ref="D199:I199" si="41">SUM(D200:D203)</f>
        <v>13674040</v>
      </c>
      <c r="E199" s="762">
        <f t="shared" si="41"/>
        <v>0</v>
      </c>
      <c r="F199" s="762">
        <f t="shared" si="41"/>
        <v>0</v>
      </c>
      <c r="G199" s="762">
        <f t="shared" si="41"/>
        <v>13657610</v>
      </c>
      <c r="H199" s="762">
        <f t="shared" si="41"/>
        <v>16430</v>
      </c>
      <c r="I199" s="762">
        <f t="shared" si="41"/>
        <v>0</v>
      </c>
    </row>
    <row r="200" spans="1:9" ht="37.200000000000003" hidden="1" customHeight="1" x14ac:dyDescent="0.25">
      <c r="A200" s="172" t="str">
        <f>+[6]ระบบการควบคุมฯ!A412</f>
        <v>1)</v>
      </c>
      <c r="B200" s="176" t="str">
        <f>+[6]ระบบการควบคุมฯ!B412</f>
        <v>ค่าอุปกรณ์การเรียน รหัสบัญชีย่อย 0022002/1745120</v>
      </c>
      <c r="C200" s="176" t="str">
        <f>+[6]ระบบการควบคุมฯ!C412</f>
        <v>20004 42002270 4100117</v>
      </c>
      <c r="D200" s="763">
        <f>+[6]ระบบการควบคุมฯ!AA412</f>
        <v>1738420</v>
      </c>
      <c r="E200" s="764">
        <f>+[6]ระบบการควบคุมฯ!G412+[6]ระบบการควบคุมฯ!H412</f>
        <v>0</v>
      </c>
      <c r="F200" s="764">
        <f>+[6]ระบบการควบคุมฯ!I412+[6]ระบบการควบคุมฯ!J412</f>
        <v>0</v>
      </c>
      <c r="G200" s="764">
        <f>+[6]ระบบการควบคุมฯ!K412+[6]ระบบการควบคุมฯ!L412+[6]ระบบการควบคุมฯ!U412+[6]ระบบการควบคุมฯ!V412</f>
        <v>1721990</v>
      </c>
      <c r="H200" s="764">
        <f>+D200-E200-F200-G200</f>
        <v>16430</v>
      </c>
      <c r="I200" s="412" t="s">
        <v>14</v>
      </c>
    </row>
    <row r="201" spans="1:9" ht="55.95" hidden="1" customHeight="1" x14ac:dyDescent="0.25">
      <c r="A201" s="172"/>
      <c r="B201" s="176" t="str">
        <f>+[6]ระบบการควบคุมฯ!B413</f>
        <v>31 กค 67 โอนคืนส่วนกลาง ครั้ง 212 6700</v>
      </c>
      <c r="C201" s="176"/>
      <c r="D201" s="763"/>
      <c r="E201" s="764"/>
      <c r="F201" s="764"/>
      <c r="G201" s="764"/>
      <c r="H201" s="764"/>
      <c r="I201" s="412"/>
    </row>
    <row r="202" spans="1:9" ht="37.200000000000003" hidden="1" customHeight="1" x14ac:dyDescent="0.25">
      <c r="A202" s="172" t="str">
        <f>+[6]ระบบการควบคุมฯ!A414</f>
        <v>2)</v>
      </c>
      <c r="B202" s="176" t="str">
        <f>+[6]ระบบการควบคุมฯ!B414</f>
        <v>ค่ากิจกรรมพัฒนาคุณภาพผู้เรียน รหัสบัญชีย่อย 0022004/2379548</v>
      </c>
      <c r="C202" s="176" t="str">
        <f>+[6]ระบบการควบคุมฯ!C414</f>
        <v>20005 42002270 4100271</v>
      </c>
      <c r="D202" s="763">
        <f>+[6]ระบบการควบคุมฯ!F414</f>
        <v>2379548</v>
      </c>
      <c r="E202" s="764">
        <f>+[6]ระบบการควบคุมฯ!G414+[6]ระบบการควบคุมฯ!H414</f>
        <v>0</v>
      </c>
      <c r="F202" s="764">
        <f>+[6]ระบบการควบคุมฯ!I414+[6]ระบบการควบคุมฯ!J414</f>
        <v>0</v>
      </c>
      <c r="G202" s="764">
        <f>+[6]ระบบการควบคุมฯ!K414+[6]ระบบการควบคุมฯ!L414</f>
        <v>2379548</v>
      </c>
      <c r="H202" s="764">
        <f>+D202-E202-F202-G202</f>
        <v>0</v>
      </c>
      <c r="I202" s="412" t="s">
        <v>14</v>
      </c>
    </row>
    <row r="203" spans="1:9" ht="18.600000000000001" hidden="1" customHeight="1" x14ac:dyDescent="0.25">
      <c r="A203" s="172" t="str">
        <f>+[6]ระบบการควบคุมฯ!A415</f>
        <v>3)</v>
      </c>
      <c r="B203" s="176" t="str">
        <f>+[6]ระบบการควบคุมฯ!B415</f>
        <v>ค่าจัดการเรียนการสอน รหัสบัญชีย่อย 0022005/9556072</v>
      </c>
      <c r="C203" s="176" t="str">
        <f>+[6]ระบบการควบคุมฯ!C415</f>
        <v>20006 42002270 4100348</v>
      </c>
      <c r="D203" s="763">
        <f>+[6]ระบบการควบคุมฯ!F415</f>
        <v>9556072</v>
      </c>
      <c r="E203" s="764">
        <f>+[6]ระบบการควบคุมฯ!G415+[6]ระบบการควบคุมฯ!H415</f>
        <v>0</v>
      </c>
      <c r="F203" s="764">
        <f>+[6]ระบบการควบคุมฯ!I415+[6]ระบบการควบคุมฯ!J415</f>
        <v>0</v>
      </c>
      <c r="G203" s="764">
        <f>+[6]ระบบการควบคุมฯ!K415+[6]ระบบการควบคุมฯ!L415</f>
        <v>9556072</v>
      </c>
      <c r="H203" s="764">
        <f>+D203-E203-F203-G203</f>
        <v>0</v>
      </c>
      <c r="I203" s="412" t="s">
        <v>14</v>
      </c>
    </row>
    <row r="204" spans="1:9" ht="18.600000000000001" hidden="1" customHeight="1" x14ac:dyDescent="0.25">
      <c r="A204" s="410" t="str">
        <f>+[6]ระบบการควบคุมฯ!A416</f>
        <v>1.1.1.4</v>
      </c>
      <c r="B204" s="411" t="str">
        <f>+[6]ระบบการควบคุมฯ!B416</f>
        <v>เงินอุดหนุนทั่วไป รายการค่าใช้จ่ายในการจัดการศึกษาขั้นพื้นฐาน ภาคเรียนที่ 1/2567 30%  รหัสเจ้าของบัญชีย่อย 2000400000     23,956,921.00 บาท</v>
      </c>
      <c r="C204" s="411" t="str">
        <f>+[6]ระบบการควบคุมฯ!C416</f>
        <v>ศธ 04002/ว3172 ลว.22 กค 67 โอนครั้งที่ 253 จำนวน 23,956,921.00  บาท</v>
      </c>
      <c r="D204" s="762">
        <f>SUM(D205:D209)</f>
        <v>23956921</v>
      </c>
      <c r="E204" s="762">
        <f t="shared" ref="E204:H204" si="42">SUM(E205:E209)</f>
        <v>0</v>
      </c>
      <c r="F204" s="762">
        <f t="shared" si="42"/>
        <v>0</v>
      </c>
      <c r="G204" s="762">
        <f t="shared" si="42"/>
        <v>23936496</v>
      </c>
      <c r="H204" s="762">
        <f t="shared" si="42"/>
        <v>20425</v>
      </c>
      <c r="I204" s="1020" t="s">
        <v>14</v>
      </c>
    </row>
    <row r="205" spans="1:9" ht="18.600000000000001" customHeight="1" x14ac:dyDescent="0.25">
      <c r="A205" s="172" t="str">
        <f>+[6]ระบบการควบคุมฯ!A417</f>
        <v>1)</v>
      </c>
      <c r="B205" s="176" t="str">
        <f>+[6]ระบบการควบคุมฯ!B417</f>
        <v>ค่าหนังสือเรียน 5,720,936 รหัสกิจกรรมย่อย 0022001</v>
      </c>
      <c r="C205" s="176" t="str">
        <f>+[6]ระบบการควบคุมฯ!C417</f>
        <v>20004 42002200 4100037</v>
      </c>
      <c r="D205" s="763">
        <f>+[6]ระบบการควบคุมฯ!AA417</f>
        <v>5720936</v>
      </c>
      <c r="E205" s="764">
        <f>+[6]ระบบการควบคุมฯ!G417+[6]ระบบการควบคุมฯ!H417</f>
        <v>0</v>
      </c>
      <c r="F205" s="764">
        <f>+[6]ระบบการควบคุมฯ!I417+[6]ระบบการควบคุมฯ!J417</f>
        <v>0</v>
      </c>
      <c r="G205" s="764">
        <f>+[6]ระบบการควบคุมฯ!U417+[6]ระบบการควบคุมฯ!V417</f>
        <v>5720936</v>
      </c>
      <c r="H205" s="764">
        <f>+D205-E205-F205-G205</f>
        <v>0</v>
      </c>
      <c r="I205" s="412" t="s">
        <v>14</v>
      </c>
    </row>
    <row r="206" spans="1:9" ht="18.600000000000001" customHeight="1" x14ac:dyDescent="0.25">
      <c r="A206" s="172" t="str">
        <f>+[6]ระบบการควบคุมฯ!A418</f>
        <v>2)</v>
      </c>
      <c r="B206" s="176" t="str">
        <f>+[6]ระบบการควบคุมฯ!B418</f>
        <v>ค่าอุปกรณ์การเรียน รหัสบัญชีย่อย 0022002/2,632,890บาท</v>
      </c>
      <c r="C206" s="176" t="str">
        <f>+[6]ระบบการควบคุมฯ!C418</f>
        <v>20004 42002200 4100114</v>
      </c>
      <c r="D206" s="763">
        <f>+[6]ระบบการควบคุมฯ!AA418</f>
        <v>2632890</v>
      </c>
      <c r="E206" s="764">
        <f>+[6]ระบบการควบคุมฯ!G418+[6]ระบบการควบคุมฯ!H418</f>
        <v>0</v>
      </c>
      <c r="F206" s="764">
        <f>+[6]ระบบการควบคุมฯ!I418+[6]ระบบการควบคุมฯ!J418</f>
        <v>0</v>
      </c>
      <c r="G206" s="764">
        <f>+[6]ระบบการควบคุมฯ!U418+[6]ระบบการควบคุมฯ!V418</f>
        <v>2623365</v>
      </c>
      <c r="H206" s="764">
        <f t="shared" ref="H206:H209" si="43">+D206-E206-F206-G206</f>
        <v>9525</v>
      </c>
      <c r="I206" s="412" t="s">
        <v>14</v>
      </c>
    </row>
    <row r="207" spans="1:9" ht="37.200000000000003" x14ac:dyDescent="0.25">
      <c r="A207" s="172" t="str">
        <f>+[6]ระบบการควบคุมฯ!A419</f>
        <v>3)</v>
      </c>
      <c r="B207" s="176" t="str">
        <f>+[6]ระบบการควบคุมฯ!B419</f>
        <v>ค่าเครื่องแบบนักเรียน รหัสบัญชีย่อย 0022003/3,360,875</v>
      </c>
      <c r="C207" s="176" t="str">
        <f>+[6]ระบบการควบคุมฯ!C419</f>
        <v>20004 42002200 4100191</v>
      </c>
      <c r="D207" s="763">
        <f>+[6]ระบบการควบคุมฯ!AA419</f>
        <v>3360875</v>
      </c>
      <c r="E207" s="764">
        <f>+[6]ระบบการควบคุมฯ!G419+[6]ระบบการควบคุมฯ!H419</f>
        <v>0</v>
      </c>
      <c r="F207" s="764">
        <f>+[6]ระบบการควบคุมฯ!I419+[6]ระบบการควบคุมฯ!J419</f>
        <v>0</v>
      </c>
      <c r="G207" s="764">
        <f>+[6]ระบบการควบคุมฯ!U419+[6]ระบบการควบคุมฯ!V419</f>
        <v>3349975</v>
      </c>
      <c r="H207" s="764">
        <f t="shared" si="43"/>
        <v>10900</v>
      </c>
      <c r="I207" s="412" t="s">
        <v>14</v>
      </c>
    </row>
    <row r="208" spans="1:9" ht="85.2" customHeight="1" x14ac:dyDescent="0.25">
      <c r="A208" s="172" t="str">
        <f>+[6]ระบบการควบคุมฯ!A420</f>
        <v>4)</v>
      </c>
      <c r="B208" s="176" t="str">
        <f>+[6]ระบบการควบคุมฯ!B420</f>
        <v>ค่ากิจกรรมพัฒนาคุณภาพผู้เรียน รหัสบัญชีย่อย 0022004/2,436,510</v>
      </c>
      <c r="C208" s="176" t="str">
        <f>+[6]ระบบการควบคุมฯ!C420</f>
        <v>20005 42002200 4100268</v>
      </c>
      <c r="D208" s="763">
        <f>+[6]ระบบการควบคุมฯ!AA420</f>
        <v>2436510</v>
      </c>
      <c r="E208" s="764">
        <f>+[6]ระบบการควบคุมฯ!G420+[6]ระบบการควบคุมฯ!H420</f>
        <v>0</v>
      </c>
      <c r="F208" s="764">
        <f>+[6]ระบบการควบคุมฯ!I420+[6]ระบบการควบคุมฯ!J420</f>
        <v>0</v>
      </c>
      <c r="G208" s="764">
        <f>+[6]ระบบการควบคุมฯ!U420+[6]ระบบการควบคุมฯ!V420</f>
        <v>2436510</v>
      </c>
      <c r="H208" s="764">
        <f t="shared" si="43"/>
        <v>0</v>
      </c>
      <c r="I208" s="412" t="s">
        <v>14</v>
      </c>
    </row>
    <row r="209" spans="1:9" ht="39" customHeight="1" x14ac:dyDescent="0.25">
      <c r="A209" s="172" t="str">
        <f>+[6]ระบบการควบคุมฯ!A421</f>
        <v>5)</v>
      </c>
      <c r="B209" s="176" t="str">
        <f>+[6]ระบบการควบคุมฯ!B421</f>
        <v>ค่าจัดการเรียนการสอน รหัสบัญชีย่อย 0022005/9,805,710</v>
      </c>
      <c r="C209" s="176" t="str">
        <f>+[6]ระบบการควบคุมฯ!C421</f>
        <v>20006 42002200 4100345</v>
      </c>
      <c r="D209" s="763">
        <f>+[6]ระบบการควบคุมฯ!AA421</f>
        <v>9805710</v>
      </c>
      <c r="E209" s="764">
        <f>+[6]ระบบการควบคุมฯ!G421+[6]ระบบการควบคุมฯ!H421</f>
        <v>0</v>
      </c>
      <c r="F209" s="764">
        <f>+[6]ระบบการควบคุมฯ!I421+[6]ระบบการควบคุมฯ!J421</f>
        <v>0</v>
      </c>
      <c r="G209" s="764">
        <f>+[6]ระบบการควบคุมฯ!U421+[6]ระบบการควบคุมฯ!V421</f>
        <v>9805710</v>
      </c>
      <c r="H209" s="764">
        <f t="shared" si="43"/>
        <v>0</v>
      </c>
      <c r="I209" s="412" t="s">
        <v>14</v>
      </c>
    </row>
    <row r="210" spans="1:9" ht="55.8" x14ac:dyDescent="0.25">
      <c r="A210" s="410" t="str">
        <f>+[6]ระบบการควบคุมฯ!A434</f>
        <v>1.1.2</v>
      </c>
      <c r="B210" s="411" t="str">
        <f>+[6]ระบบการควบคุมฯ!B434</f>
        <v>เงินอุดหนุนทั่วไป รายการค่าใช้จ่ายในการจัดการศึกษาขั้นพื้นฐาน สำหรับการจัดการศึกษาโดยครอบครัวและสถานประกอบการ  จำนวน 3 รายการ รหัสเจ้าของบัญชีย่อย 2000400000</v>
      </c>
      <c r="C210" s="411" t="str">
        <f>+[6]ระบบการควบคุมฯ!C435</f>
        <v>ศธ 04002/ว55552 ลว.12/12/2022 โอนครั้งที่ 83</v>
      </c>
      <c r="D210" s="762">
        <f t="shared" ref="D210:I210" si="44">SUM(D211:D213)</f>
        <v>3225926</v>
      </c>
      <c r="E210" s="762">
        <f t="shared" si="44"/>
        <v>0</v>
      </c>
      <c r="F210" s="762">
        <f t="shared" si="44"/>
        <v>0</v>
      </c>
      <c r="G210" s="762">
        <f t="shared" si="44"/>
        <v>3049613</v>
      </c>
      <c r="H210" s="762">
        <f t="shared" si="44"/>
        <v>176313</v>
      </c>
      <c r="I210" s="762">
        <f t="shared" si="44"/>
        <v>0</v>
      </c>
    </row>
    <row r="211" spans="1:9" ht="39" customHeight="1" x14ac:dyDescent="0.25">
      <c r="A211" s="172" t="str">
        <f>+[6]ระบบการควบคุมฯ!A436</f>
        <v>1)</v>
      </c>
      <c r="B211" s="176" t="str">
        <f>+[6]ระบบการควบคุมฯ!B436</f>
        <v>ค่าอุปกรณ์การเรียน รหัสบัญชีย่อย 0022002</v>
      </c>
      <c r="C211" s="176" t="str">
        <f>+[6]ระบบการควบคุมฯ!C436</f>
        <v>20004 42002270 4100117</v>
      </c>
      <c r="D211" s="763">
        <f>+[6]ระบบการควบคุมฯ!F436</f>
        <v>121020</v>
      </c>
      <c r="E211" s="764">
        <f>+[6]ระบบการควบคุมฯ!G436+[6]ระบบการควบคุมฯ!H436</f>
        <v>0</v>
      </c>
      <c r="F211" s="764">
        <f>+[6]ระบบการควบคุมฯ!I436+[6]ระบบการควบคุมฯ!J436</f>
        <v>0</v>
      </c>
      <c r="G211" s="764">
        <f>+[6]ระบบการควบคุมฯ!K436+[6]ระบบการควบคุมฯ!L436+[6]ระบบการควบคุมฯ!U436+[6]ระบบการควบคุมฯ!V436</f>
        <v>114605</v>
      </c>
      <c r="H211" s="764">
        <f>+D211-E211-F211-G211</f>
        <v>6415</v>
      </c>
      <c r="I211" s="412" t="s">
        <v>14</v>
      </c>
    </row>
    <row r="212" spans="1:9" ht="37.5" customHeight="1" x14ac:dyDescent="0.25">
      <c r="A212" s="172" t="str">
        <f>+[6]ระบบการควบคุมฯ!A438</f>
        <v>2)</v>
      </c>
      <c r="B212" s="176" t="str">
        <f>+[6]ระบบการควบคุมฯ!B438</f>
        <v>ค่ากิจกรรมพัฒนาคุณภาพผู้เรียน รหัสบัญชีย่อย 0022004</v>
      </c>
      <c r="C212" s="176" t="str">
        <f>+[6]ระบบการควบคุมฯ!C438</f>
        <v>20004 42002270 4100271</v>
      </c>
      <c r="D212" s="763">
        <f>+[6]ระบบการควบคุมฯ!F438</f>
        <v>227329</v>
      </c>
      <c r="E212" s="764">
        <f>+[6]ระบบการควบคุมฯ!G438+[6]ระบบการควบคุมฯ!H438</f>
        <v>0</v>
      </c>
      <c r="F212" s="764">
        <f>+[6]ระบบการควบคุมฯ!I438+[6]ระบบการควบคุมฯ!J438</f>
        <v>0</v>
      </c>
      <c r="G212" s="764">
        <f>+[6]ระบบการควบคุมฯ!K438+[6]ระบบการควบคุมฯ!L438++[6]ระบบการควบคุมฯ!U438+[6]ระบบการควบคุมฯ!V438</f>
        <v>214834</v>
      </c>
      <c r="H212" s="764">
        <f>+D212-E212-F212-G212</f>
        <v>12495</v>
      </c>
      <c r="I212" s="412" t="s">
        <v>14</v>
      </c>
    </row>
    <row r="213" spans="1:9" ht="37.200000000000003" x14ac:dyDescent="0.25">
      <c r="A213" s="172" t="str">
        <f>+[6]ระบบการควบคุมฯ!A440</f>
        <v>3)</v>
      </c>
      <c r="B213" s="176" t="str">
        <f>+[6]ระบบการควบคุมฯ!B440</f>
        <v>ค่าจัดกิจกรรมการเรียนการสอน รหัสบัญชีย่อย 0022005</v>
      </c>
      <c r="C213" s="176" t="str">
        <f>+[6]ระบบการควบคุมฯ!C440</f>
        <v>20004 42002270 4100348</v>
      </c>
      <c r="D213" s="763">
        <f>+[6]ระบบการควบคุมฯ!F440</f>
        <v>2877577</v>
      </c>
      <c r="E213" s="764">
        <f>+[6]ระบบการควบคุมฯ!G440+[6]ระบบการควบคุมฯ!H440</f>
        <v>0</v>
      </c>
      <c r="F213" s="764">
        <f>+[6]ระบบการควบคุมฯ!I440+[6]ระบบการควบคุมฯ!J440</f>
        <v>0</v>
      </c>
      <c r="G213" s="764">
        <f>+[6]ระบบการควบคุมฯ!K440+[6]ระบบการควบคุมฯ!L440+[6]ระบบการควบคุมฯ!U440+[6]ระบบการควบคุมฯ!V440</f>
        <v>2720174</v>
      </c>
      <c r="H213" s="764">
        <f>+D213-E213-F213-G213</f>
        <v>157403</v>
      </c>
      <c r="I213" s="412" t="s">
        <v>14</v>
      </c>
    </row>
    <row r="214" spans="1:9" ht="75" hidden="1" customHeight="1" x14ac:dyDescent="0.25">
      <c r="A214" s="410" t="str">
        <f>+[6]ระบบการควบคุมฯ!A442</f>
        <v>1.1.2.2</v>
      </c>
      <c r="B214" s="411" t="str">
        <f>+[6]ระบบการควบคุมฯ!B442</f>
        <v xml:space="preserve">เงินอุดหนุนทั่วไป รายการค่าใช้จ่ายในการจัดการศึกษาขั้นพื้นฐาน ภาคเรียนที่ 1/2567  รหัสเจ้าของบัญชีย่อย 2000400000     ภาคเรียนที่ 1/2567 สำหรับการจัดการศึกษาขั้นพื้นฐานโดยครอบครัวและสถานประกอบการ  จำนวน  5 รายการ  จำนวนเงิน 4,875,143‬.00 บาท </v>
      </c>
      <c r="C214" s="411" t="str">
        <f>+[6]ระบบการควบคุมฯ!C442</f>
        <v>ศธ 04002/ว3530 ลว.14/08/2024 โอนครั้งที่ 320</v>
      </c>
      <c r="D214" s="762">
        <f>+[6]ระบบการควบคุมฯ!P442</f>
        <v>4875143</v>
      </c>
      <c r="E214" s="762">
        <f>+[6]ระบบการควบคุมฯ!Q442+[6]ระบบการควบคุมฯ!R442</f>
        <v>0</v>
      </c>
      <c r="F214" s="762">
        <f t="shared" ref="F214:I214" si="45">SUM(F215:F217)</f>
        <v>0</v>
      </c>
      <c r="G214" s="762">
        <f>+[6]ระบบการควบคุมฯ!Z442</f>
        <v>4870357</v>
      </c>
      <c r="H214" s="762">
        <f>+D214-E214-F214-G214</f>
        <v>4786</v>
      </c>
      <c r="I214" s="762">
        <f t="shared" si="45"/>
        <v>0</v>
      </c>
    </row>
    <row r="215" spans="1:9" ht="37.200000000000003" x14ac:dyDescent="0.25">
      <c r="A215" s="172" t="str">
        <f>+[6]ระบบการควบคุมฯ!A443</f>
        <v>1.1.2.2.1</v>
      </c>
      <c r="B215" s="420" t="str">
        <f>+[6]ระบบการควบคุมฯ!B443</f>
        <v>หนังสือเรียน รหัสบัญชีย่อย 0022001</v>
      </c>
      <c r="C215" s="420" t="str">
        <f>+[6]ระบบการควบคุมฯ!C443</f>
        <v>20004 42002200 4100037</v>
      </c>
      <c r="D215" s="763">
        <f>+[6]ระบบการควบคุมฯ!P443</f>
        <v>938000</v>
      </c>
      <c r="E215" s="763">
        <f>+[6]ระบบการควบคุมฯ!Q443+[6]ระบบการควบคุมฯ!R443</f>
        <v>0</v>
      </c>
      <c r="F215" s="763">
        <f t="shared" ref="F215:F216" si="46">SUM(F216:F220)</f>
        <v>0</v>
      </c>
      <c r="G215" s="763">
        <f>+[6]ระบบการควบคุมฯ!Z443</f>
        <v>937800</v>
      </c>
      <c r="H215" s="763">
        <f t="shared" ref="H215:H219" si="47">+D215-E215-F215-G215</f>
        <v>200</v>
      </c>
      <c r="I215" s="763">
        <f t="shared" ref="I215" si="48">SUM(I216:I220)</f>
        <v>0</v>
      </c>
    </row>
    <row r="216" spans="1:9" ht="18.600000000000001" hidden="1" customHeight="1" x14ac:dyDescent="0.25">
      <c r="A216" s="172" t="str">
        <f>+[6]ระบบการควบคุมฯ!A444</f>
        <v>1.1.2.2.2</v>
      </c>
      <c r="B216" s="420" t="str">
        <f>+[6]ระบบการควบคุมฯ!B444</f>
        <v>ค่าอุปกรณ์การเรียน รหัสบัญชีย่อย 0022002</v>
      </c>
      <c r="C216" s="420" t="str">
        <f>+[6]ระบบการควบคุมฯ!C444</f>
        <v>20004 42002200 4100114</v>
      </c>
      <c r="D216" s="763">
        <f>+[6]ระบบการควบคุมฯ!P444</f>
        <v>130465</v>
      </c>
      <c r="E216" s="763">
        <f>+[6]ระบบการควบคุมฯ!Q444+[6]ระบบการควบคุมฯ!R444</f>
        <v>0</v>
      </c>
      <c r="F216" s="763">
        <f t="shared" si="46"/>
        <v>0</v>
      </c>
      <c r="G216" s="763">
        <f>+[6]ระบบการควบคุมฯ!Z444</f>
        <v>130320</v>
      </c>
      <c r="H216" s="763">
        <f t="shared" si="47"/>
        <v>145</v>
      </c>
      <c r="I216" s="763">
        <f t="shared" ref="I216" si="49">SUM(I217:I221)</f>
        <v>0</v>
      </c>
    </row>
    <row r="217" spans="1:9" ht="37.5" hidden="1" customHeight="1" x14ac:dyDescent="0.25">
      <c r="A217" s="172" t="str">
        <f>+[6]ระบบการควบคุมฯ!A445</f>
        <v>1.1.2.2.3</v>
      </c>
      <c r="B217" s="420" t="str">
        <f>+[6]ระบบการควบคุมฯ!B445</f>
        <v>ค่าเครื่องแบบนักเรียน รหัสบัญชีย่อย 0022003</v>
      </c>
      <c r="C217" s="420" t="str">
        <f>+[6]ระบบการควบคุมฯ!C445</f>
        <v>20004 42002200 4100191</v>
      </c>
      <c r="D217" s="763">
        <f>+[6]ระบบการควบคุมฯ!P445</f>
        <v>451500</v>
      </c>
      <c r="E217" s="763">
        <f>+[6]ระบบการควบคุมฯ!Q445+[6]ระบบการควบคุมฯ!R445</f>
        <v>0</v>
      </c>
      <c r="F217" s="763">
        <f t="shared" ref="F217" si="50">SUM(F220:F222)</f>
        <v>0</v>
      </c>
      <c r="G217" s="763">
        <f>+[6]ระบบการควบคุมฯ!Z445</f>
        <v>451175</v>
      </c>
      <c r="H217" s="763">
        <f t="shared" si="47"/>
        <v>325</v>
      </c>
      <c r="I217" s="763">
        <f t="shared" ref="I217" si="51">SUM(I220:I222)</f>
        <v>0</v>
      </c>
    </row>
    <row r="218" spans="1:9" ht="37.5" hidden="1" customHeight="1" x14ac:dyDescent="0.25">
      <c r="A218" s="172" t="str">
        <f>+[6]ระบบการควบคุมฯ!A446</f>
        <v>1.1.2.2.4</v>
      </c>
      <c r="B218" s="420" t="str">
        <f>+[6]ระบบการควบคุมฯ!B446</f>
        <v>ค่ากิจกรรมพัฒนาคุณภาพผู้เรียน รหัสบัญชีย่อย 0022004</v>
      </c>
      <c r="C218" s="420" t="str">
        <f>+[6]ระบบการควบคุมฯ!C446</f>
        <v>20005 42002200 4100268</v>
      </c>
      <c r="D218" s="763">
        <f>+[6]ระบบการควบคุมฯ!P446</f>
        <v>247085</v>
      </c>
      <c r="E218" s="763">
        <f>+[6]ระบบการควบคุมฯ!Q446+[6]ระบบการควบคุมฯ!R446</f>
        <v>0</v>
      </c>
      <c r="F218" s="763">
        <f t="shared" ref="F218" si="52">SUM(F219:F225)</f>
        <v>0</v>
      </c>
      <c r="G218" s="763">
        <f>+[6]ระบบการควบคุมฯ!Z446</f>
        <v>246853</v>
      </c>
      <c r="H218" s="763">
        <f t="shared" si="47"/>
        <v>232</v>
      </c>
      <c r="I218" s="763">
        <f>SUM(I219:I225)</f>
        <v>0</v>
      </c>
    </row>
    <row r="219" spans="1:9" ht="37.5" customHeight="1" x14ac:dyDescent="0.25">
      <c r="A219" s="172" t="str">
        <f>+[6]ระบบการควบคุมฯ!A447</f>
        <v>1.1.2.2.5</v>
      </c>
      <c r="B219" s="420" t="str">
        <f>+[6]ระบบการควบคุมฯ!B447</f>
        <v>ค่าจัดการเรียนการสอน รหัสบัญชีย่อย 0022005</v>
      </c>
      <c r="C219" s="420" t="str">
        <f>+[6]ระบบการควบคุมฯ!C447</f>
        <v>20006 42002200 4100345</v>
      </c>
      <c r="D219" s="763">
        <f>+[6]ระบบการควบคุมฯ!P447</f>
        <v>3108093</v>
      </c>
      <c r="E219" s="763">
        <f>+[6]ระบบการควบคุมฯ!Q447+[6]ระบบการควบคุมฯ!R447</f>
        <v>0</v>
      </c>
      <c r="F219" s="763">
        <f t="shared" ref="F219" si="53">SUM(F222:F226)</f>
        <v>0</v>
      </c>
      <c r="G219" s="763">
        <f>+[6]ระบบการควบคุมฯ!Z447</f>
        <v>3104209</v>
      </c>
      <c r="H219" s="763">
        <f t="shared" si="47"/>
        <v>3884</v>
      </c>
      <c r="I219" s="763">
        <f>SUM(I222:I226)</f>
        <v>0</v>
      </c>
    </row>
    <row r="220" spans="1:9" ht="56.25" hidden="1" customHeight="1" x14ac:dyDescent="0.25">
      <c r="A220" s="410" t="str">
        <f>+[6]ระบบการควบคุมฯ!A448</f>
        <v>1.1.3</v>
      </c>
      <c r="B220" s="411" t="str">
        <f>+[6]ระบบการควบคุมฯ!B448</f>
        <v>เงินอุดหนุนทั่วไป รายการค่าใช้จ่ายในการจัดการศึกษาขั้นพื้นฐาน (ปัจจัยพื้นฐานสำหรับนักเรียนยากจน)</v>
      </c>
      <c r="C220" s="411" t="str">
        <f>+[6]ระบบการควบคุมฯ!C448</f>
        <v xml:space="preserve">20004 42002270 4100348 </v>
      </c>
      <c r="D220" s="762">
        <f>SUM(D221)</f>
        <v>458000</v>
      </c>
      <c r="E220" s="762">
        <f t="shared" ref="E220:H220" si="54">SUM(E221)</f>
        <v>0</v>
      </c>
      <c r="F220" s="762">
        <f t="shared" si="54"/>
        <v>0</v>
      </c>
      <c r="G220" s="762">
        <f t="shared" si="54"/>
        <v>458000</v>
      </c>
      <c r="H220" s="762">
        <f t="shared" si="54"/>
        <v>0</v>
      </c>
      <c r="I220" s="762">
        <f t="shared" ref="I220" si="55">SUM(I221:I226)</f>
        <v>0</v>
      </c>
    </row>
    <row r="221" spans="1:9" ht="37.5" hidden="1" customHeight="1" x14ac:dyDescent="0.25">
      <c r="A221" s="172" t="str">
        <f>+[6]ระบบการควบคุมฯ!A450</f>
        <v>1.1.3.1</v>
      </c>
      <c r="B221" s="173" t="str">
        <f>+[6]ระบบการควบคุมฯ!B450</f>
        <v xml:space="preserve">รายการค่าจัดการเรียนการสอน (ปัจจัยพื้นฐานนักเรียนยากจน) รหัสเจ้าของบัญชีย่อย 2000400000 บัญย่อย 0022005 ระดับประถมศึกษา รายละ 500.-บาท จำนวน 514 ราย จำนวนเงิน 257,000.00 บาท ระดับมัธยมศึกษาตอนต้น รายละ 1,500.-บาท จำนวน 139 ราย จำนวนเงิน 208,500.00 บาท </v>
      </c>
      <c r="C221" s="173" t="str">
        <f>+[6]ระบบการควบคุมฯ!C450</f>
        <v>ศธ 04002/ว417 ลว.30/1/2023 โอนครั้งที่ 159</v>
      </c>
      <c r="D221" s="752">
        <f>+[6]ระบบการควบคุมฯ!AA450</f>
        <v>458000</v>
      </c>
      <c r="E221" s="753">
        <f>+[6]ระบบการควบคุมฯ!G450+[6]ระบบการควบคุมฯ!H450</f>
        <v>0</v>
      </c>
      <c r="F221" s="753">
        <f>+[6]ระบบการควบคุมฯ!I450+[6]ระบบการควบคุมฯ!J450</f>
        <v>0</v>
      </c>
      <c r="G221" s="753">
        <f>+[6]ระบบการควบคุมฯ!K450+[6]ระบบการควบคุมฯ!L450</f>
        <v>458000</v>
      </c>
      <c r="H221" s="753">
        <f>+D221-E221-F221-G221</f>
        <v>0</v>
      </c>
      <c r="I221" s="412" t="s">
        <v>14</v>
      </c>
    </row>
    <row r="222" spans="1:9" ht="37.5" hidden="1" customHeight="1" x14ac:dyDescent="0.25">
      <c r="A222" s="172"/>
      <c r="B222" s="173" t="str">
        <f>+[6]ระบบการควบคุมฯ!B452</f>
        <v>โอนกลับส่วนกลาง ที่ ศธ 04002/ว3206/ 15 กค 67 ครั้งที่ 212</v>
      </c>
      <c r="C222" s="173"/>
      <c r="D222" s="752"/>
      <c r="E222" s="753"/>
      <c r="F222" s="753"/>
      <c r="G222" s="753"/>
      <c r="H222" s="753"/>
      <c r="I222" s="412"/>
    </row>
    <row r="223" spans="1:9" ht="37.5" hidden="1" customHeight="1" x14ac:dyDescent="0.25">
      <c r="A223" s="410" t="str">
        <f>+[6]ระบบการควบคุมฯ!A455</f>
        <v>1.1.3.2</v>
      </c>
      <c r="B223" s="411" t="str">
        <f>+[6]ระบบการควบคุมฯ!B455</f>
        <v xml:space="preserve">รายการค่าจัดการเรียนการสอน (ปัจจัยพื้นฐานนักเรียนยากจน) </v>
      </c>
      <c r="C223" s="411" t="str">
        <f>+[6]ระบบการควบคุมฯ!C455</f>
        <v xml:space="preserve">20004 42002200 4100345 </v>
      </c>
      <c r="D223" s="762">
        <f>SUM(D224)</f>
        <v>266000</v>
      </c>
      <c r="E223" s="762">
        <f t="shared" ref="E223:H223" si="56">SUM(E224)</f>
        <v>0</v>
      </c>
      <c r="F223" s="762">
        <f t="shared" si="56"/>
        <v>0</v>
      </c>
      <c r="G223" s="762">
        <f t="shared" si="56"/>
        <v>266000</v>
      </c>
      <c r="H223" s="762">
        <f t="shared" si="56"/>
        <v>0</v>
      </c>
      <c r="I223" s="762">
        <f t="shared" ref="I223" si="57">SUM(I224:I229)</f>
        <v>0</v>
      </c>
    </row>
    <row r="224" spans="1:9" ht="56.25" hidden="1" customHeight="1" x14ac:dyDescent="0.25">
      <c r="A224" s="172" t="str">
        <f>+[6]ระบบการควบคุมฯ!A456</f>
        <v>1.1.3.2.1</v>
      </c>
      <c r="B224" s="173" t="str">
        <f>+[6]ระบบการควบคุมฯ!B456</f>
        <v xml:space="preserve">รายการค่าจัดการเรียนการสอน (ปัจจัยพื้นฐานนักเรียนยากจน) รหัสเจ้าของบัญชีย่อย 2000400000 บัญย่อย 0022005 ระดับประถมศึกษา รายละ 500.-บาท จำนวน 301 ราย จำนวนเงิน 150,500.00 บาท ระดับมัธยมศึกษาตอนต้น รายละ 1,500.-บาท จำนวน 77 ราย จำนวนเงิน 115,500.00 บาท รวมเป็นเงินทั้งสิ้น 266,000‬.00 บาท </v>
      </c>
      <c r="C224" s="173" t="str">
        <f>+[6]ระบบการควบคุมฯ!C456</f>
        <v>ศธ 04002/ว3558 ลว.15 สค 67 โอนครั้งที่ 321</v>
      </c>
      <c r="D224" s="752">
        <f>+[6]ระบบการควบคุมฯ!P456</f>
        <v>266000</v>
      </c>
      <c r="E224" s="753">
        <f>+[6]ระบบการควบคุมฯ!Q456+[6]ระบบการควบคุมฯ!R456</f>
        <v>0</v>
      </c>
      <c r="F224" s="753">
        <f>+[6]ระบบการควบคุมฯ!I453+[6]ระบบการควบคุมฯ!J453</f>
        <v>0</v>
      </c>
      <c r="G224" s="753">
        <f>+[6]ระบบการควบคุมฯ!U456+[6]ระบบการควบคุมฯ!V456</f>
        <v>266000</v>
      </c>
      <c r="H224" s="753">
        <f>+D224-E224-F224-G224</f>
        <v>0</v>
      </c>
      <c r="I224" s="412" t="s">
        <v>14</v>
      </c>
    </row>
    <row r="225" spans="1:9" ht="37.5" hidden="1" customHeight="1" x14ac:dyDescent="0.25">
      <c r="A225" s="403">
        <f>+[6]ระบบการควบคุมฯ!A477</f>
        <v>2</v>
      </c>
      <c r="B225" s="765" t="str">
        <f>+[6]ระบบการควบคุมฯ!B477</f>
        <v xml:space="preserve">โครงการพัฒนาสื่อและเทคโนโลยีสารสนเทศเพื่อการศึกษา </v>
      </c>
      <c r="C225" s="765" t="str">
        <f>+[6]ระบบการควบคุมฯ!C477</f>
        <v>20004 420047002 000000</v>
      </c>
      <c r="D225" s="748">
        <f t="shared" ref="D225:H226" si="58">+D227</f>
        <v>27000</v>
      </c>
      <c r="E225" s="757">
        <f t="shared" si="58"/>
        <v>0</v>
      </c>
      <c r="F225" s="757">
        <f t="shared" si="58"/>
        <v>0</v>
      </c>
      <c r="G225" s="757">
        <f t="shared" si="58"/>
        <v>800</v>
      </c>
      <c r="H225" s="757">
        <f t="shared" si="58"/>
        <v>26200</v>
      </c>
      <c r="I225" s="404"/>
    </row>
    <row r="226" spans="1:9" ht="56.25" hidden="1" customHeight="1" x14ac:dyDescent="0.25">
      <c r="A226" s="170"/>
      <c r="B226" s="218" t="str">
        <f>+[6]ระบบการควบคุมฯ!B478</f>
        <v xml:space="preserve"> งบดำเนินงาน 67112xx</v>
      </c>
      <c r="C226" s="197"/>
      <c r="D226" s="754">
        <f t="shared" si="58"/>
        <v>27000</v>
      </c>
      <c r="E226" s="754">
        <f t="shared" si="58"/>
        <v>0</v>
      </c>
      <c r="F226" s="754">
        <f t="shared" si="58"/>
        <v>0</v>
      </c>
      <c r="G226" s="754">
        <f t="shared" si="58"/>
        <v>800</v>
      </c>
      <c r="H226" s="754">
        <f t="shared" si="58"/>
        <v>26200</v>
      </c>
      <c r="I226" s="171"/>
    </row>
    <row r="227" spans="1:9" ht="18.75" hidden="1" customHeight="1" x14ac:dyDescent="0.25">
      <c r="A227" s="393">
        <f>+[6]ระบบการควบคุมฯ!A480</f>
        <v>2.1</v>
      </c>
      <c r="B227" s="438" t="str">
        <f>+[6]ระบบการควบคุมฯ!B480</f>
        <v xml:space="preserve">กิจกรรมการส่งเสริมการจัดการศึกษาทางไกล </v>
      </c>
      <c r="C227" s="758" t="str">
        <f>+[6]ระบบการควบคุมฯ!C480</f>
        <v xml:space="preserve">20004 67 86184 00000  </v>
      </c>
      <c r="D227" s="749">
        <f>+D228</f>
        <v>27000</v>
      </c>
      <c r="E227" s="766">
        <f t="shared" ref="E227:H227" si="59">+E228</f>
        <v>0</v>
      </c>
      <c r="F227" s="766">
        <f t="shared" si="59"/>
        <v>0</v>
      </c>
      <c r="G227" s="766">
        <f t="shared" si="59"/>
        <v>800</v>
      </c>
      <c r="H227" s="766">
        <f t="shared" si="59"/>
        <v>26200</v>
      </c>
      <c r="I227" s="405"/>
    </row>
    <row r="228" spans="1:9" ht="18.75" hidden="1" customHeight="1" x14ac:dyDescent="0.25">
      <c r="A228" s="754" t="str">
        <f>+[6]ระบบการควบคุมฯ!A481</f>
        <v>2.1.1</v>
      </c>
      <c r="B228" s="218" t="str">
        <f>+[6]ระบบการควบคุมฯ!B481</f>
        <v xml:space="preserve"> งบดำเนินงาน 67112xx</v>
      </c>
      <c r="C228" s="197" t="str">
        <f>+[6]ระบบการควบคุมฯ!C481</f>
        <v xml:space="preserve">20004 42004700 2000000 </v>
      </c>
      <c r="D228" s="754">
        <f>SUM(D229:D230)</f>
        <v>27000</v>
      </c>
      <c r="E228" s="754">
        <f t="shared" ref="E228:H228" si="60">SUM(E229:E230)</f>
        <v>0</v>
      </c>
      <c r="F228" s="754">
        <f t="shared" si="60"/>
        <v>0</v>
      </c>
      <c r="G228" s="754">
        <f t="shared" si="60"/>
        <v>800</v>
      </c>
      <c r="H228" s="754">
        <f t="shared" si="60"/>
        <v>26200</v>
      </c>
      <c r="I228" s="171"/>
    </row>
    <row r="229" spans="1:9" ht="18.75" hidden="1" customHeight="1" x14ac:dyDescent="0.3">
      <c r="A229" s="172" t="str">
        <f>+[6]ระบบการควบคุมฯ!A482</f>
        <v>2.1.1.1</v>
      </c>
      <c r="B229" s="173" t="str">
        <f>+[6]ระบบการควบคุมฯ!B482</f>
        <v>ค่าใช้จ่ายในการติดตามโรงเรียนที่จัดการเรียนการสอนโดยใช้การศึกษาทางไกลผ่านดาวเทียม (DLTV)</v>
      </c>
      <c r="C229" s="173" t="str">
        <f>+[6]ระบบการควบคุมฯ!C482</f>
        <v>ศธ 04002/ว2359 ลว.12 มิย 67 โอนครั้งที่ 122</v>
      </c>
      <c r="D229" s="752">
        <f>+[6]ระบบการควบคุมฯ!P482</f>
        <v>5000</v>
      </c>
      <c r="E229" s="753">
        <f>+[6]ระบบการควบคุมฯ!Q482+[6]ระบบการควบคุมฯ!R482</f>
        <v>0</v>
      </c>
      <c r="F229" s="753">
        <f>+[6]ระบบการควบคุมฯ!S482+[6]ระบบการควบคุมฯ!T482</f>
        <v>0</v>
      </c>
      <c r="G229" s="753">
        <f>+[6]ระบบการควบคุมฯ!U482+[6]ระบบการควบคุมฯ!V482</f>
        <v>0</v>
      </c>
      <c r="H229" s="753">
        <f>+D229-E229-F229-G229</f>
        <v>5000</v>
      </c>
      <c r="I229" s="767" t="s">
        <v>207</v>
      </c>
    </row>
    <row r="230" spans="1:9" ht="18.75" hidden="1" customHeight="1" x14ac:dyDescent="0.25">
      <c r="A230" s="172" t="str">
        <f>+[6]ระบบการควบคุมฯ!A483</f>
        <v>2.1.1.2</v>
      </c>
      <c r="B230" s="173" t="str">
        <f>+[6]ระบบการควบคุมฯ!B483</f>
        <v>1. ค่าใช้จ่ายในการเดินทางเข้าร่วมอบรมโครงการพัฒนาครูมืออาชีพสู่การสร้างสรรค์นวัตกรรมการจัดการเรียนรู้ผ่านการวิจัยปฏิบัติการในชั้นเรียน เพื่อพัฒนาคุณภาพการศึกษาด้วยเทคโนโลยีการศึกษาทางไกลผ่านดาวเทียม ระหว่างวันที่ 19  – 20 สิงหาคม 2567   ณ โรงแรมนนทบุรี พาเลซ จังหวัดนนทบุรี     จำนวน 12,000.00 บาท 2.ค่าใช้จ่ายในการนำเสนอโรงเรียนที่มีวิธีปฏิบัติที่เป็นเลิศ (Best Practices) ระดับชาติ ค่าเดินทาง ค่าบริหารการจัดการเรียนการสอนโดยใช้การศึกษาทางไกลผ่านดาวเทียม (DLTV) และเป็นค่าใช้จ่ายในการซ่อมบำรุงอุปกรณ์ DLTV จำนวนเน 10,000 บาท</v>
      </c>
      <c r="C230" s="173" t="str">
        <f>+[6]ระบบการควบคุมฯ!C483</f>
        <v>ศธ 04002/ว3510 ลว.13 สค 67 โอนครั้งที่ 310</v>
      </c>
      <c r="D230" s="752">
        <f>+[6]ระบบการควบคุมฯ!P483</f>
        <v>22000</v>
      </c>
      <c r="E230" s="753">
        <f>+[6]ระบบการควบคุมฯ!Q483+[6]ระบบการควบคุมฯ!R483</f>
        <v>0</v>
      </c>
      <c r="F230" s="753">
        <f>+[6]ระบบการควบคุมฯ!S483+[6]ระบบการควบคุมฯ!T483</f>
        <v>0</v>
      </c>
      <c r="G230" s="753">
        <f>+[6]ระบบการควบคุมฯ!U483+[6]ระบบการควบคุมฯ!V483</f>
        <v>800</v>
      </c>
      <c r="H230" s="753">
        <f>+D230-E230-F230-G230</f>
        <v>21200</v>
      </c>
      <c r="I230" s="1021" t="s">
        <v>207</v>
      </c>
    </row>
    <row r="231" spans="1:9" ht="18.75" hidden="1" customHeight="1" x14ac:dyDescent="0.25">
      <c r="A231" s="403">
        <f>+[6]ระบบการควบคุมฯ!A501</f>
        <v>3</v>
      </c>
      <c r="B231" s="765" t="str">
        <f>+[6]ระบบการควบคุมฯ!B501</f>
        <v>โครงการสร้างโอกาสและลดความเหลื่อมล้ำทางการศึกษาในระดับพื้นที่</v>
      </c>
      <c r="C231" s="765" t="str">
        <f>+[6]ระบบการควบคุมฯ!C501</f>
        <v>20004 42006700 2000000</v>
      </c>
      <c r="D231" s="748">
        <f>+D232+D236</f>
        <v>5600</v>
      </c>
      <c r="E231" s="748">
        <f t="shared" ref="E231:H231" si="61">+E232+E236</f>
        <v>0</v>
      </c>
      <c r="F231" s="748">
        <f t="shared" si="61"/>
        <v>0</v>
      </c>
      <c r="G231" s="748">
        <f t="shared" si="61"/>
        <v>4800</v>
      </c>
      <c r="H231" s="748">
        <f t="shared" si="61"/>
        <v>800</v>
      </c>
      <c r="I231" s="404"/>
    </row>
    <row r="232" spans="1:9" ht="18.75" hidden="1" customHeight="1" x14ac:dyDescent="0.25">
      <c r="A232" s="393">
        <f>+[6]ระบบการควบคุมฯ!A502</f>
        <v>3.1</v>
      </c>
      <c r="B232" s="438" t="str">
        <f>+[6]ระบบการควบคุมฯ!B502</f>
        <v xml:space="preserve">กิจกรรมการยกระดับคุณภาพโรงเรียนขยายโอกาส </v>
      </c>
      <c r="C232" s="758" t="str">
        <f>+[6]ระบบการควบคุมฯ!C502</f>
        <v xml:space="preserve">20004 67 00106 00000 </v>
      </c>
      <c r="D232" s="749">
        <f>+D233</f>
        <v>4000</v>
      </c>
      <c r="E232" s="766">
        <f t="shared" ref="E232:H232" si="62">+E233</f>
        <v>0</v>
      </c>
      <c r="F232" s="766">
        <f t="shared" si="62"/>
        <v>0</v>
      </c>
      <c r="G232" s="766">
        <f t="shared" si="62"/>
        <v>3200</v>
      </c>
      <c r="H232" s="766">
        <f t="shared" si="62"/>
        <v>800</v>
      </c>
      <c r="I232" s="405"/>
    </row>
    <row r="233" spans="1:9" ht="18.75" hidden="1" customHeight="1" x14ac:dyDescent="0.25">
      <c r="A233" s="170"/>
      <c r="B233" s="218" t="str">
        <f>+[6]ระบบการควบคุมฯ!B503</f>
        <v xml:space="preserve"> งบดำเนินงาน 67112xx</v>
      </c>
      <c r="C233" s="197" t="str">
        <f>+[6]ระบบการควบคุมฯ!C503</f>
        <v>20004 42006770 2000000</v>
      </c>
      <c r="D233" s="754">
        <f>SUM(D234:D235)</f>
        <v>4000</v>
      </c>
      <c r="E233" s="754">
        <f t="shared" ref="E233:H233" si="63">SUM(E234:E235)</f>
        <v>0</v>
      </c>
      <c r="F233" s="754">
        <f t="shared" si="63"/>
        <v>0</v>
      </c>
      <c r="G233" s="754">
        <f t="shared" si="63"/>
        <v>3200</v>
      </c>
      <c r="H233" s="754">
        <f t="shared" si="63"/>
        <v>800</v>
      </c>
      <c r="I233" s="171"/>
    </row>
    <row r="234" spans="1:9" ht="18.75" hidden="1" customHeight="1" x14ac:dyDescent="0.25">
      <c r="A234" s="752" t="str">
        <f>+[6]ระบบการควบคุมฯ!A505</f>
        <v>3.1.1.1</v>
      </c>
      <c r="B234" s="173" t="str">
        <f>+[6]ระบบการควบคุมฯ!B505</f>
        <v xml:space="preserve">ค่าใช้จ่ายเข้าอบรมเชิงปฏิบัติการพัฒนาศักยภาพจัดการเรียนรู้ในการส่งเสริมสมรรถนะและความฉลาดรู้ของผู้เรียน ตามแนวทางการประเมินระดับนานาชาติ (PISA) ระหว่างวันที่ 28 -30 เมษายน 2567  ณ โรงแรมเอวาน่า กรุงเทพมหานคร   </v>
      </c>
      <c r="C234" s="173" t="str">
        <f>+[6]ระบบการควบคุมฯ!C505</f>
        <v>ศธ 04002/ว2048 ลว.24 พค 67 โอนครั้งที่ 53</v>
      </c>
      <c r="D234" s="752">
        <f>+[6]ระบบการควบคุมฯ!AA505</f>
        <v>4000</v>
      </c>
      <c r="E234" s="753">
        <f>+[6]ระบบการควบคุมฯ!G505+[6]ระบบการควบคุมฯ!H505+[6]ระบบการควบคุมฯ!Q505+[6]ระบบการควบคุมฯ!R505</f>
        <v>0</v>
      </c>
      <c r="F234" s="753">
        <f>+[6]ระบบการควบคุมฯ!I505+[6]ระบบการควบคุมฯ!J505</f>
        <v>0</v>
      </c>
      <c r="G234" s="753">
        <f>+[6]ระบบการควบคุมฯ!K505+[6]ระบบการควบคุมฯ!L505+[6]ระบบการควบคุมฯ!U505+[6]ระบบการควบคุมฯ!V505</f>
        <v>3200</v>
      </c>
      <c r="H234" s="753">
        <f>+D234-E234-F234-G234</f>
        <v>800</v>
      </c>
      <c r="I234" s="412" t="s">
        <v>208</v>
      </c>
    </row>
    <row r="235" spans="1:9" ht="18.75" hidden="1" customHeight="1" x14ac:dyDescent="0.25">
      <c r="A235" s="172" t="s">
        <v>88</v>
      </c>
      <c r="B235" s="173" t="str">
        <f>+[6]ระบบการควบคุมฯ!B508</f>
        <v>ค่าใช้จ่ายการเดินทางเข้าร่วมประชุมเชิงปฏิบัติการพัฒนาบุคลากรด้านระบบสารสนเทศ เพื่อการส่งเสริมการจัดการศึกษา วางแผนและสนับสนุนการบริหารงบประมาณปีการศึกษา 2567 ระหว่างวันที่ 20-24 พฤษภาคม 2567 ณ โรงแรมริเวอร์ไซต์ กรุงเทพมหานคร</v>
      </c>
      <c r="C235" s="173" t="str">
        <f>+[6]ระบบการควบคุมฯ!C508</f>
        <v>ศธ 04002/ว2091 ลว.28 พค 67 โอนครั้งที่ 60</v>
      </c>
      <c r="D235" s="752">
        <f>+[6]ระบบการควบคุมฯ!F508</f>
        <v>0</v>
      </c>
      <c r="E235" s="753">
        <f>+[6]ระบบการควบคุมฯ!G508+[6]ระบบการควบคุมฯ!H508</f>
        <v>0</v>
      </c>
      <c r="F235" s="753">
        <f>+[6]ระบบการควบคุมฯ!I508+[6]ระบบการควบคุมฯ!J508</f>
        <v>0</v>
      </c>
      <c r="G235" s="753">
        <f>+[6]ระบบการควบคุมฯ!K508+[6]ระบบการควบคุมฯ!L508</f>
        <v>0</v>
      </c>
      <c r="H235" s="753">
        <f>+D235-E235-F235-G235</f>
        <v>0</v>
      </c>
      <c r="I235" s="168" t="s">
        <v>80</v>
      </c>
    </row>
    <row r="236" spans="1:9" ht="18.75" hidden="1" customHeight="1" x14ac:dyDescent="0.25">
      <c r="A236" s="393">
        <f>+[6]ระบบการควบคุมฯ!A506</f>
        <v>4</v>
      </c>
      <c r="B236" s="438" t="str">
        <f>+[6]ระบบการควบคุมฯ!B506</f>
        <v>กิจกรรมพัฒนาการจัดการศึกษาโรงเรียนที่ตั้งในพื้นที่ลักษณะพิเศษ</v>
      </c>
      <c r="C236" s="758" t="str">
        <f>+[6]ระบบการควบคุมฯ!C506</f>
        <v>20004 67 00017 00000</v>
      </c>
      <c r="D236" s="749">
        <f>+D237</f>
        <v>1600</v>
      </c>
      <c r="E236" s="766">
        <f>+E237</f>
        <v>0</v>
      </c>
      <c r="F236" s="766">
        <f>+F237</f>
        <v>0</v>
      </c>
      <c r="G236" s="766">
        <f>+G237</f>
        <v>1600</v>
      </c>
      <c r="H236" s="766">
        <f>+H237</f>
        <v>0</v>
      </c>
      <c r="I236" s="405"/>
    </row>
    <row r="237" spans="1:9" ht="18.75" hidden="1" customHeight="1" x14ac:dyDescent="0.25">
      <c r="A237" s="170"/>
      <c r="B237" s="218" t="str">
        <f>+[6]ระบบการควบคุมฯ!B507</f>
        <v xml:space="preserve"> งบดำเนินงาน 67112xx</v>
      </c>
      <c r="C237" s="197" t="str">
        <f>+[6]ระบบการควบคุมฯ!C507</f>
        <v xml:space="preserve">20004 42006700 2000000 </v>
      </c>
      <c r="D237" s="754">
        <f>SUM(D238:D239)</f>
        <v>1600</v>
      </c>
      <c r="E237" s="754">
        <f>SUM(E238:E239)</f>
        <v>0</v>
      </c>
      <c r="F237" s="754">
        <f>SUM(F238:F239)</f>
        <v>0</v>
      </c>
      <c r="G237" s="754">
        <f>SUM(G238:G239)</f>
        <v>1600</v>
      </c>
      <c r="H237" s="754">
        <f>SUM(H238:H239)</f>
        <v>0</v>
      </c>
      <c r="I237" s="171"/>
    </row>
    <row r="238" spans="1:9" ht="18.75" customHeight="1" x14ac:dyDescent="0.25">
      <c r="A238" s="172">
        <f>+[6]ระบบการควบคุมฯ!A508</f>
        <v>4.0999999999999996</v>
      </c>
      <c r="B238" s="768" t="str">
        <f>+[6]ระบบการควบคุมฯ!B508</f>
        <v>ค่าใช้จ่ายการเดินทางเข้าร่วมประชุมเชิงปฏิบัติการพัฒนาบุคลากรด้านระบบสารสนเทศ เพื่อการส่งเสริมการจัดการศึกษา วางแผนและสนับสนุนการบริหารงบประมาณปีการศึกษา 2567 ระหว่างวันที่ 20-24 พฤษภาคม 2567 ณ โรงแรมริเวอร์ไซต์ กรุงเทพมหานคร</v>
      </c>
      <c r="C238" s="173" t="str">
        <f>+[6]ระบบการควบคุมฯ!C508</f>
        <v>ศธ 04002/ว2091 ลว.28 พค 67 โอนครั้งที่ 60</v>
      </c>
      <c r="D238" s="752">
        <f>+[6]ระบบการควบคุมฯ!AA508</f>
        <v>1600</v>
      </c>
      <c r="E238" s="753">
        <f>+[6]ระบบการควบคุมฯ!G508+[6]ระบบการควบคุมฯ!H508+[6]ระบบการควบคุมฯ!Q508+[6]ระบบการควบคุมฯ!R508</f>
        <v>0</v>
      </c>
      <c r="F238" s="753">
        <f>+[6]ระบบการควบคุมฯ!I509+[6]ระบบการควบคุมฯ!J509</f>
        <v>0</v>
      </c>
      <c r="G238" s="753">
        <f>+[6]ระบบการควบคุมฯ!K508+[6]ระบบการควบคุมฯ!L508+[6]ระบบการควบคุมฯ!U508+[6]ระบบการควบคุมฯ!V508</f>
        <v>1600</v>
      </c>
      <c r="H238" s="753">
        <f>+D238-E238-F238-G238</f>
        <v>0</v>
      </c>
      <c r="I238" s="1021" t="s">
        <v>216</v>
      </c>
    </row>
    <row r="239" spans="1:9" ht="18.75" customHeight="1" x14ac:dyDescent="0.25">
      <c r="A239" s="172"/>
      <c r="B239" s="173"/>
      <c r="C239" s="173"/>
      <c r="D239" s="752"/>
      <c r="E239" s="753"/>
      <c r="F239" s="753"/>
      <c r="G239" s="753"/>
      <c r="H239" s="753"/>
      <c r="I239" s="412"/>
    </row>
    <row r="240" spans="1:9" ht="37.200000000000003" x14ac:dyDescent="0.25">
      <c r="A240" s="198" t="str">
        <f>+[4]ระบบการควบคุมฯ!A152</f>
        <v>ง</v>
      </c>
      <c r="B240" s="199" t="str">
        <f>+[4]ระบบการควบคุมฯ!B152</f>
        <v>แผนงานพื้นฐานด้านการพัฒนาและเสริมสร้างศักยภาพทรัพยากรมนุษย์</v>
      </c>
      <c r="C240" s="199"/>
      <c r="D240" s="675">
        <f>+D241+D251</f>
        <v>4037601</v>
      </c>
      <c r="E240" s="675">
        <f>+E241+E251</f>
        <v>756693</v>
      </c>
      <c r="F240" s="675">
        <f>+F241+F251</f>
        <v>0</v>
      </c>
      <c r="G240" s="675">
        <f>+G241+G251</f>
        <v>2299835.21</v>
      </c>
      <c r="H240" s="675">
        <f>+H241+H251</f>
        <v>981072.79</v>
      </c>
      <c r="I240" s="402"/>
    </row>
    <row r="241" spans="1:9" ht="39" hidden="1" customHeight="1" x14ac:dyDescent="0.25">
      <c r="A241" s="389">
        <f>+[4]ระบบการควบคุมฯ!A153</f>
        <v>1</v>
      </c>
      <c r="B241" s="765" t="str">
        <f>+[6]ระบบการควบคุมฯ!B514</f>
        <v xml:space="preserve">ผลผลิตผู้จบการศึกษาก่อนประถมศึกษา </v>
      </c>
      <c r="C241" s="769" t="str">
        <f>+[6]ระบบการควบคุมฯ!C516</f>
        <v>20004 35000100 2000000</v>
      </c>
      <c r="D241" s="748">
        <f>+D242</f>
        <v>11000</v>
      </c>
      <c r="E241" s="748">
        <f t="shared" ref="E241:H242" si="64">+E242</f>
        <v>0</v>
      </c>
      <c r="F241" s="748">
        <f t="shared" si="64"/>
        <v>0</v>
      </c>
      <c r="G241" s="748">
        <f t="shared" si="64"/>
        <v>0</v>
      </c>
      <c r="H241" s="748">
        <f t="shared" si="64"/>
        <v>11000</v>
      </c>
      <c r="I241" s="748"/>
    </row>
    <row r="242" spans="1:9" ht="59.25" hidden="1" customHeight="1" x14ac:dyDescent="0.25">
      <c r="A242" s="170"/>
      <c r="B242" s="218" t="str">
        <f>+[6]ระบบการควบคุมฯ!B513</f>
        <v xml:space="preserve"> งบดำเนินงาน 67112xx</v>
      </c>
      <c r="C242" s="197"/>
      <c r="D242" s="754">
        <f>+D243</f>
        <v>11000</v>
      </c>
      <c r="E242" s="754">
        <f t="shared" si="64"/>
        <v>0</v>
      </c>
      <c r="F242" s="754">
        <f t="shared" si="64"/>
        <v>0</v>
      </c>
      <c r="G242" s="754">
        <f t="shared" si="64"/>
        <v>0</v>
      </c>
      <c r="H242" s="754">
        <f t="shared" si="64"/>
        <v>11000</v>
      </c>
      <c r="I242" s="171"/>
    </row>
    <row r="243" spans="1:9" ht="18.75" hidden="1" customHeight="1" x14ac:dyDescent="0.25">
      <c r="A243" s="413">
        <f>+[6]ระบบการควบคุมฯ!A559</f>
        <v>1</v>
      </c>
      <c r="B243" s="770" t="str">
        <f>+[6]ระบบการควบคุมฯ!B559</f>
        <v>งบสพฐ.</v>
      </c>
      <c r="C243" s="771"/>
      <c r="D243" s="772">
        <f>+D244+D247</f>
        <v>11000</v>
      </c>
      <c r="E243" s="772">
        <f>+E244+E247</f>
        <v>0</v>
      </c>
      <c r="F243" s="772">
        <f>+F244+F247</f>
        <v>0</v>
      </c>
      <c r="G243" s="772">
        <f>+G244+G247</f>
        <v>0</v>
      </c>
      <c r="H243" s="772">
        <f>+H244+H247</f>
        <v>11000</v>
      </c>
      <c r="I243" s="414"/>
    </row>
    <row r="244" spans="1:9" ht="18.75" hidden="1" customHeight="1" x14ac:dyDescent="0.25">
      <c r="A244" s="393">
        <f>+[6]ระบบการควบคุมฯ!A520</f>
        <v>1.1000000000000001</v>
      </c>
      <c r="B244" s="438" t="str">
        <f>+[6]ระบบการควบคุมฯ!B520</f>
        <v xml:space="preserve">กิจกรรมการจัดการศึกษาก่อนประถมศึกษา  </v>
      </c>
      <c r="C244" s="758" t="str">
        <f>+[6]ระบบการควบคุมฯ!C520</f>
        <v>20004 66 05162 00000</v>
      </c>
      <c r="D244" s="749">
        <f>+D246</f>
        <v>0</v>
      </c>
      <c r="E244" s="749">
        <f>+E246</f>
        <v>0</v>
      </c>
      <c r="F244" s="749">
        <f>+F246</f>
        <v>0</v>
      </c>
      <c r="G244" s="749">
        <f>+G246</f>
        <v>0</v>
      </c>
      <c r="H244" s="749">
        <f>+H246</f>
        <v>0</v>
      </c>
      <c r="I244" s="405"/>
    </row>
    <row r="245" spans="1:9" ht="18.75" hidden="1" customHeight="1" x14ac:dyDescent="0.25">
      <c r="A245" s="170"/>
      <c r="B245" s="218" t="str">
        <f>+[6]ระบบการควบคุมฯ!B522</f>
        <v xml:space="preserve"> งบดำเนินงาน 67112xx</v>
      </c>
      <c r="C245" s="197">
        <f>+[6]ระบบการควบคุมฯ!C596</f>
        <v>0</v>
      </c>
      <c r="D245" s="754">
        <f>+D246</f>
        <v>0</v>
      </c>
      <c r="E245" s="754">
        <f t="shared" ref="E245:H247" si="65">+E246</f>
        <v>0</v>
      </c>
      <c r="F245" s="754">
        <f t="shared" si="65"/>
        <v>0</v>
      </c>
      <c r="G245" s="754">
        <f t="shared" si="65"/>
        <v>0</v>
      </c>
      <c r="H245" s="754">
        <f t="shared" si="65"/>
        <v>0</v>
      </c>
      <c r="I245" s="171"/>
    </row>
    <row r="246" spans="1:9" ht="18.75" hidden="1" customHeight="1" x14ac:dyDescent="0.25">
      <c r="A246" s="415"/>
      <c r="B246" s="1022"/>
      <c r="C246" s="1022">
        <f>+[6]ระบบการควบคุมฯ!C560</f>
        <v>0</v>
      </c>
      <c r="D246" s="753">
        <f>+[6]ระบบการควบคุมฯ!F560</f>
        <v>0</v>
      </c>
      <c r="E246" s="753">
        <f>+[6]ระบบการควบคุมฯ!G560+[6]ระบบการควบคุมฯ!H560</f>
        <v>0</v>
      </c>
      <c r="F246" s="753">
        <f>+[6]ระบบการควบคุมฯ!I560+[6]ระบบการควบคุมฯ!J560</f>
        <v>0</v>
      </c>
      <c r="G246" s="753">
        <f>+[6]ระบบการควบคุมฯ!K560+[6]ระบบการควบคุมฯ!L560</f>
        <v>0</v>
      </c>
      <c r="H246" s="753">
        <f>+D246-E246-F246-G246</f>
        <v>0</v>
      </c>
      <c r="I246" s="168"/>
    </row>
    <row r="247" spans="1:9" ht="18.75" hidden="1" customHeight="1" x14ac:dyDescent="0.25">
      <c r="A247" s="393">
        <f>+[6]ระบบการควบคุมฯ!A598</f>
        <v>1.2</v>
      </c>
      <c r="B247" s="438" t="str">
        <f>+[6]ระบบการควบคุมฯ!B598</f>
        <v xml:space="preserve">กิจกรรมการยกระดับคุณภาพการศึกษาตามแนวทางโครงการบ้านนักวิทยาศาสตร์น้อย  ประเทศไทย </v>
      </c>
      <c r="C247" s="758" t="str">
        <f>+[6]ระบบการควบคุมฯ!C598</f>
        <v>20004 67 00080  00000</v>
      </c>
      <c r="D247" s="749">
        <f>+D248</f>
        <v>11000</v>
      </c>
      <c r="E247" s="749">
        <f t="shared" si="65"/>
        <v>0</v>
      </c>
      <c r="F247" s="749">
        <f t="shared" si="65"/>
        <v>0</v>
      </c>
      <c r="G247" s="749">
        <f t="shared" si="65"/>
        <v>0</v>
      </c>
      <c r="H247" s="749">
        <f t="shared" si="65"/>
        <v>11000</v>
      </c>
      <c r="I247" s="405"/>
    </row>
    <row r="248" spans="1:9" ht="37.5" customHeight="1" x14ac:dyDescent="0.25">
      <c r="A248" s="170"/>
      <c r="B248" s="218" t="str">
        <f>+[6]ระบบการควบคุมฯ!B599</f>
        <v xml:space="preserve"> งบดำเนินงาน 67112xx</v>
      </c>
      <c r="C248" s="197" t="str">
        <f>+[6]ระบบการควบคุมฯ!C599</f>
        <v>20004 35000100 200000</v>
      </c>
      <c r="D248" s="754">
        <f>SUM(D249:D250)</f>
        <v>11000</v>
      </c>
      <c r="E248" s="754">
        <f t="shared" ref="E248:H248" si="66">SUM(E249:E250)</f>
        <v>0</v>
      </c>
      <c r="F248" s="754">
        <f t="shared" si="66"/>
        <v>0</v>
      </c>
      <c r="G248" s="754">
        <f t="shared" si="66"/>
        <v>0</v>
      </c>
      <c r="H248" s="754">
        <f t="shared" si="66"/>
        <v>11000</v>
      </c>
      <c r="I248" s="171"/>
    </row>
    <row r="249" spans="1:9" ht="18.75" customHeight="1" x14ac:dyDescent="0.25">
      <c r="A249" s="172" t="str">
        <f>+[6]ระบบการควบคุมฯ!A600</f>
        <v>1.2.1</v>
      </c>
      <c r="B249" s="375" t="str">
        <f>+[6]ระบบการควบคุมฯ!B600</f>
        <v>ค่าใช้จ่ายในการนิเทศ ติดตาม และประเมินผล 5,000 บาท เพื่อขอรับตราพระราชทาน “บ้านนักวิทยาศาสตร์น้อย ประเทศไทย” ระดับปฐมวัย โครงการบ้านนักวิทยาศาสตร์น้อย ประเทศไทย ระดับปฐมวัยและระดับประถมศึกษา  5,000 บาท</v>
      </c>
      <c r="C249" s="375" t="str">
        <f>+[6]ระบบการควบคุมฯ!C600</f>
        <v>ที่ ศธ04002/ว5680 ลว 20 ธค 66 ครั้งที่ 100</v>
      </c>
      <c r="D249" s="752">
        <f>+[6]ระบบการควบคุมฯ!D600</f>
        <v>10000</v>
      </c>
      <c r="E249" s="753">
        <f>+[6]ระบบการควบคุมฯ!G600+[6]ระบบการควบคุมฯ!H600+[6]ระบบการควบคุมฯ!Q600+[6]ระบบการควบคุมฯ!R600</f>
        <v>0</v>
      </c>
      <c r="F249" s="753">
        <f>+[6]ระบบการควบคุมฯ!I600+[6]ระบบการควบคุมฯ!J600</f>
        <v>0</v>
      </c>
      <c r="G249" s="753">
        <f>+[6]ระบบการควบคุมฯ!K600+[6]ระบบการควบคุมฯ!L600+[6]ระบบการควบคุมฯ!U600+[6]ระบบการควบคุมฯ!V600</f>
        <v>0</v>
      </c>
      <c r="H249" s="753">
        <f>+D249-E249-F249-G249</f>
        <v>10000</v>
      </c>
      <c r="I249" s="433" t="s">
        <v>161</v>
      </c>
    </row>
    <row r="250" spans="1:9" ht="97.8" customHeight="1" x14ac:dyDescent="0.25">
      <c r="A250" s="172" t="str">
        <f>+[6]ระบบการควบคุมฯ!A601</f>
        <v>1.2.2</v>
      </c>
      <c r="B250" s="375" t="str">
        <f>+[6]ระบบการควบคุมฯ!B601</f>
        <v xml:space="preserve">ค่าใช้จ่ายเข้าร่วมประชุมเชิงปฏิบัติการสรุปผลการประเมินโรงเรียนเพื่อรับตราพระราชทาน “บ้านนักวิทยาศาสตร์น้อยประเทศไทย” ประจำปีการศึกษา 2566 ระหว่างวันที่ 30 กรกฎาคม – 5 สิงหาคม 2567 ณ โรงแรมเอเชียแอร์พอร์ท (ดอนเมือง) จังหวัดปทุมธานี     </v>
      </c>
      <c r="C250" s="375" t="str">
        <f>+[6]ระบบการควบคุมฯ!C601</f>
        <v>ที่ ศธ04002/ว3094 ลว 18 กค 67 ครั้งที่ 230</v>
      </c>
      <c r="D250" s="752">
        <f>+[6]ระบบการควบคุมฯ!AA601</f>
        <v>1000</v>
      </c>
      <c r="E250" s="753">
        <f>+[6]ระบบการควบคุมฯ!G601+[6]ระบบการควบคุมฯ!H601+[6]ระบบการควบคุมฯ!Q601+[6]ระบบการควบคุมฯ!R601</f>
        <v>0</v>
      </c>
      <c r="F250" s="753">
        <f>+[6]ระบบการควบคุมฯ!I601+[6]ระบบการควบคุมฯ!J601</f>
        <v>0</v>
      </c>
      <c r="G250" s="753">
        <f>+[6]ระบบการควบคุมฯ!K601+[6]ระบบการควบคุมฯ!L601+[6]ระบบการควบคุมฯ!U601+[6]ระบบการควบคุมฯ!V601</f>
        <v>0</v>
      </c>
      <c r="H250" s="753">
        <f>+D250-E250-F250-G250</f>
        <v>1000</v>
      </c>
      <c r="I250" s="1023" t="s">
        <v>217</v>
      </c>
    </row>
    <row r="251" spans="1:9" ht="46.2" customHeight="1" x14ac:dyDescent="0.25">
      <c r="A251" s="389">
        <f>+[4]ระบบการควบคุมฯ!A220</f>
        <v>2</v>
      </c>
      <c r="B251" s="765" t="str">
        <f>+[4]ระบบการควบคุมฯ!B220</f>
        <v xml:space="preserve">ผลผลิตผู้จบการศึกษาภาคบังคับ  </v>
      </c>
      <c r="C251" s="765" t="str">
        <f>+[6]ระบบการควบคุมฯ!C608</f>
        <v>20004 35000200 2000000</v>
      </c>
      <c r="D251" s="748">
        <f>+D252+D265+D268+D274+D278+D286+D308+D313+D316+D322+D327+D331+D346+D354</f>
        <v>4026601</v>
      </c>
      <c r="E251" s="748">
        <f t="shared" ref="E251:H251" si="67">+E252+E265+E268+E274+E278+E286+E308+E313+E316+E322+E327+E331+E346+E354</f>
        <v>756693</v>
      </c>
      <c r="F251" s="748">
        <f t="shared" si="67"/>
        <v>0</v>
      </c>
      <c r="G251" s="748">
        <f t="shared" si="67"/>
        <v>2299835.21</v>
      </c>
      <c r="H251" s="748">
        <f t="shared" si="67"/>
        <v>970072.79</v>
      </c>
      <c r="I251" s="404"/>
    </row>
    <row r="252" spans="1:9" ht="44.4" customHeight="1" x14ac:dyDescent="0.25">
      <c r="A252" s="393">
        <f>+[6]ระบบการควบคุมฯ!A612</f>
        <v>2.1</v>
      </c>
      <c r="B252" s="438" t="str">
        <f>+[4]ระบบการควบคุมฯ!B222</f>
        <v>กิจกรรมการจัดการศึกษาประถมศึกษาสำหรับโรงเรียนปกติ</v>
      </c>
      <c r="C252" s="438" t="str">
        <f>+[6]ระบบการควบคุมฯ!C613</f>
        <v>20005 67 05164 00000</v>
      </c>
      <c r="D252" s="749">
        <f>+D253</f>
        <v>1673097</v>
      </c>
      <c r="E252" s="749">
        <f>+E253</f>
        <v>756693</v>
      </c>
      <c r="F252" s="749">
        <f>+F253</f>
        <v>0</v>
      </c>
      <c r="G252" s="749">
        <f>+G253</f>
        <v>574900</v>
      </c>
      <c r="H252" s="749">
        <f>+H253</f>
        <v>341504</v>
      </c>
      <c r="I252" s="405"/>
    </row>
    <row r="253" spans="1:9" ht="37.5" hidden="1" customHeight="1" x14ac:dyDescent="0.25">
      <c r="A253" s="170"/>
      <c r="B253" s="218" t="str">
        <f>+[6]ระบบการควบคุมฯ!B614</f>
        <v xml:space="preserve"> งบดำเนินงาน 67112xx </v>
      </c>
      <c r="C253" s="197" t="str">
        <f>+C251</f>
        <v>20004 35000200 2000000</v>
      </c>
      <c r="D253" s="754">
        <f>SUM(D254:D260)</f>
        <v>1673097</v>
      </c>
      <c r="E253" s="754">
        <f t="shared" ref="E253:H253" si="68">SUM(E254:E260)</f>
        <v>756693</v>
      </c>
      <c r="F253" s="754">
        <f t="shared" si="68"/>
        <v>0</v>
      </c>
      <c r="G253" s="754">
        <f t="shared" si="68"/>
        <v>574900</v>
      </c>
      <c r="H253" s="754">
        <f t="shared" si="68"/>
        <v>341504</v>
      </c>
      <c r="I253" s="171"/>
    </row>
    <row r="254" spans="1:9" ht="18.75" hidden="1" customHeight="1" x14ac:dyDescent="0.25">
      <c r="A254" s="172" t="str">
        <f>+[6]ระบบการควบคุมฯ!A672</f>
        <v>2.1.3.1</v>
      </c>
      <c r="B254" s="173" t="str">
        <f>+[6]ระบบการควบคุมฯ!B672</f>
        <v>ค่าตอบแทนวิทยากร ภาค 2/2566  จำนวน 304,000 บาทร่วมใจ 48,000/ร่วมจิตประสาท 48,000/รวมราษฎร์สามัคคี 96,000/เจริญดีวิทยา 64,000/ราษฎร์สงเคราะห์วิทยา 48,000</v>
      </c>
      <c r="C254" s="173" t="str">
        <f>+[6]ระบบการควบคุมฯ!C672</f>
        <v>ศธ 04002/ว195 ลว 15 มค 67 โอนครั้งที่ 134</v>
      </c>
      <c r="D254" s="752">
        <f>+[6]ระบบการควบคุมฯ!AA672</f>
        <v>616000</v>
      </c>
      <c r="E254" s="753">
        <f>+[6]ระบบการควบคุมฯ!G672+[6]ระบบการควบคุมฯ!H672+[6]ระบบการควบคุมฯ!Q672+[6]ระบบการควบคุมฯ!R672</f>
        <v>0</v>
      </c>
      <c r="F254" s="753">
        <f>+[6]ระบบการควบคุมฯ!I672+[6]ระบบการควบคุมฯ!J672</f>
        <v>0</v>
      </c>
      <c r="G254" s="753">
        <f>+[6]ระบบการควบคุมฯ!K672+[6]ระบบการควบคุมฯ!L672+[6]ระบบการควบคุมฯ!U672+[6]ระบบการควบคุมฯ!V672</f>
        <v>354600</v>
      </c>
      <c r="H254" s="753">
        <f t="shared" ref="H254:H264" si="69">+D254-E254-F254-G254</f>
        <v>261400</v>
      </c>
      <c r="I254" s="168" t="s">
        <v>100</v>
      </c>
    </row>
    <row r="255" spans="1:9" ht="75" hidden="1" customHeight="1" x14ac:dyDescent="0.25">
      <c r="A255" s="172" t="str">
        <f>+[6]ระบบการควบคุมฯ!A673</f>
        <v>3.1)</v>
      </c>
      <c r="B255" s="173" t="str">
        <f>+[6]ระบบการควบคุมฯ!B673</f>
        <v>ค่าตอบแทนวิทยากรสอนอิสลามศึกษารายชั่วโมง ภาค 1/67  จำนวน 312,000 บาท ร่วมใจ 48,000 ร่วมจิตประสาท 48,000 รวมราษฎร์ 96,000 บาท เจริญดีวิทยา 64,000 ราษฎร์สงเคราะห์ 48,000 วัดธัญญะผล 8,000 บาท</v>
      </c>
      <c r="C255" s="173" t="str">
        <f>+[6]ระบบการควบคุมฯ!C673</f>
        <v>ศธ 04002/ว2690 ลว 27 มิถุนายน โอนครั้งที่ 176</v>
      </c>
      <c r="D255" s="752"/>
      <c r="E255" s="753"/>
      <c r="F255" s="753"/>
      <c r="G255" s="753"/>
      <c r="H255" s="753"/>
      <c r="I255" s="168"/>
    </row>
    <row r="256" spans="1:9" ht="18.75" customHeight="1" x14ac:dyDescent="0.25">
      <c r="A256" s="172" t="str">
        <f>+[6]ระบบการควบคุมฯ!A674</f>
        <v>3.2)</v>
      </c>
      <c r="B256" s="173" t="str">
        <f>+[6]ระบบการควบคุมฯ!B674</f>
        <v>ค่าตอบแทนวิทยากรสอนอิสลามศึกษารายชั่วโมง ภาค 1/66 จำนวน 312,000บาท ร่วมใจ 48000  ร่วมจิตประสาท 48000 รวมราษฎร์ 96000 บาท ราษฎร์สงเคราะห์ 48000 วัดธัญญะผล 8000 บาท</v>
      </c>
      <c r="C256" s="173" t="str">
        <f>+[6]ระบบการควบคุมฯ!C674</f>
        <v>ศธ 04002/ว2783 ลว 11 กค 66 โอนครั้งที่ 661</v>
      </c>
      <c r="D256" s="752"/>
      <c r="E256" s="753"/>
      <c r="F256" s="753"/>
      <c r="G256" s="753"/>
      <c r="H256" s="753"/>
      <c r="I256" s="168"/>
    </row>
    <row r="257" spans="1:9" ht="37.5" customHeight="1" x14ac:dyDescent="0.25">
      <c r="A257" s="172" t="str">
        <f>+[6]ระบบการควบคุมฯ!A676</f>
        <v>2.1.3.2</v>
      </c>
      <c r="B257" s="173" t="str">
        <f>+[6]ระบบการควบคุมฯ!B676</f>
        <v xml:space="preserve">ค่าพาหนะในการเดินทางเข้าร่วมการประชุมคณะกรรมการพิจารณาคำขอรับการจัดสรรงบประมาณรายจ่าย ประจำปีงบประมาณ พ.ศ. 2567 งบดำเนินงาน รายการค่าปรับปรุงซ่อมแซมระบบไฟฟ้า ประปา ของสพฐ. ครั้งที่ 1/2567 ในวันที่ 21 มีนาคม 2567  </v>
      </c>
      <c r="C257" s="173" t="str">
        <f>+[6]ระบบการควบคุมฯ!C676</f>
        <v>ศธ 04002/ว1333 ลว 26 มีค 67 โอนครั้งที่ 239</v>
      </c>
      <c r="D257" s="752">
        <f>+[6]ระบบการควบคุมฯ!F676</f>
        <v>1000</v>
      </c>
      <c r="E257" s="753">
        <f>+[6]ระบบการควบคุมฯ!G676+[6]ระบบการควบคุมฯ!H676+[6]ระบบการควบคุมฯ!Q676+[6]ระบบการควบคุมฯ!R676</f>
        <v>0</v>
      </c>
      <c r="F257" s="753">
        <f>+[6]ระบบการควบคุมฯ!I676+[6]ระบบการควบคุมฯ!J676</f>
        <v>0</v>
      </c>
      <c r="G257" s="753">
        <f>+[6]ระบบการควบคุมฯ!K676+[6]ระบบการควบคุมฯ!L676+[6]ระบบการควบคุมฯ!U676+[6]ระบบการควบคุมฯ!V676</f>
        <v>0</v>
      </c>
      <c r="H257" s="753">
        <f t="shared" si="69"/>
        <v>1000</v>
      </c>
      <c r="I257" s="168" t="s">
        <v>15</v>
      </c>
    </row>
    <row r="258" spans="1:9" ht="18.75" customHeight="1" x14ac:dyDescent="0.25">
      <c r="A258" s="172" t="str">
        <f>+[6]ระบบการควบคุมฯ!A677</f>
        <v>2.1.3.3</v>
      </c>
      <c r="B258" s="173" t="str">
        <f>+[6]ระบบการควบคุมฯ!B677</f>
        <v xml:space="preserve">ค่าใช้จ่ายในการเดินทางไปราชการของคณะกรรมการพิจารณาคำขอรับการจัดสรรงบประมาณรายจ่ายประจำปีบประมาณ พ.ศ. 2567 รายการค่าปรับปรุงซ่อมแซมระบบไฟฟ้า ประปา ของสพฐ. </v>
      </c>
      <c r="C258" s="173" t="str">
        <f>+[6]ระบบการควบคุมฯ!C677</f>
        <v>ศธ 04002/ว2360 ลว 12 มิย 67 โอนครั้งที่ 123</v>
      </c>
      <c r="D258" s="752">
        <f>+[6]ระบบการควบคุมฯ!P677</f>
        <v>1000</v>
      </c>
      <c r="E258" s="753">
        <f>+[6]ระบบการควบคุมฯ!G677+[6]ระบบการควบคุมฯ!H677+[6]ระบบการควบคุมฯ!Q677+[6]ระบบการควบคุมฯ!R677</f>
        <v>0</v>
      </c>
      <c r="F258" s="753">
        <f>+[6]ระบบการควบคุมฯ!I677+[6]ระบบการควบคุมฯ!J677</f>
        <v>0</v>
      </c>
      <c r="G258" s="753">
        <f>+[6]ระบบการควบคุมฯ!K677+[6]ระบบการควบคุมฯ!L677+[6]ระบบการควบคุมฯ!U677+[6]ระบบการควบคุมฯ!V677</f>
        <v>0</v>
      </c>
      <c r="H258" s="753">
        <f t="shared" si="69"/>
        <v>1000</v>
      </c>
      <c r="I258" s="177" t="s">
        <v>209</v>
      </c>
    </row>
    <row r="259" spans="1:9" ht="56.25" hidden="1" customHeight="1" x14ac:dyDescent="0.25">
      <c r="A259" s="172" t="str">
        <f>+[6]ระบบการควบคุมฯ!A678</f>
        <v>2.1.3.4</v>
      </c>
      <c r="B259" s="173" t="str">
        <f>+[6]ระบบการควบคุมฯ!B678</f>
        <v xml:space="preserve">สนับสนุนการดำเนินงานการบริหารงานบุคคลและค่าใช้จ่ายในการประชุม อ.ก.ค.ศ. เขตพื้นที่การศึกษา </v>
      </c>
      <c r="C259" s="173" t="str">
        <f>+[6]ระบบการควบคุมฯ!C678</f>
        <v>ศธ 04002/ว3252 ลว 31 กค 67 โอนครั้งที่ 271</v>
      </c>
      <c r="D259" s="752">
        <f>+[6]ระบบการควบคุมฯ!P678</f>
        <v>100000</v>
      </c>
      <c r="E259" s="753">
        <f>+[6]ระบบการควบคุมฯ!G678+[6]ระบบการควบคุมฯ!H678+[6]ระบบการควบคุมฯ!Q678+[6]ระบบการควบคุมฯ!R678</f>
        <v>0</v>
      </c>
      <c r="F259" s="753">
        <f>+[6]ระบบการควบคุมฯ!I678+[6]ระบบการควบคุมฯ!J678</f>
        <v>0</v>
      </c>
      <c r="G259" s="753">
        <f>+[6]ระบบการควบคุมฯ!K678+[6]ระบบการควบคุมฯ!L678+[6]ระบบการควบคุมฯ!U678+[6]ระบบการควบคุมฯ!V678</f>
        <v>21900</v>
      </c>
      <c r="H259" s="753">
        <f t="shared" si="69"/>
        <v>78100</v>
      </c>
      <c r="I259" s="418" t="s">
        <v>17</v>
      </c>
    </row>
    <row r="260" spans="1:9" ht="56.25" hidden="1" customHeight="1" x14ac:dyDescent="0.25">
      <c r="A260" s="389" t="str">
        <f>+[6]ระบบการควบคุมฯ!A687</f>
        <v>2.1.4</v>
      </c>
      <c r="B260" s="765" t="str">
        <f>+[6]ระบบการควบคุมฯ!B687</f>
        <v>ค่าปรับปรุงซ่อมแซมระบบไฟฟ้า ประปา</v>
      </c>
      <c r="C260" s="765" t="str">
        <f>+[6]ระบบการควบคุมฯ!C687</f>
        <v>ศธ 04002/ว1353 ลว 28 มีค 67 โอนครั้งที่ 242</v>
      </c>
      <c r="D260" s="748">
        <f>SUM(D261:D264)</f>
        <v>955097</v>
      </c>
      <c r="E260" s="748">
        <f t="shared" ref="E260:H260" si="70">SUM(E261:E264)</f>
        <v>756693</v>
      </c>
      <c r="F260" s="748">
        <f t="shared" si="70"/>
        <v>0</v>
      </c>
      <c r="G260" s="748">
        <f t="shared" si="70"/>
        <v>198400</v>
      </c>
      <c r="H260" s="748">
        <f t="shared" si="70"/>
        <v>4</v>
      </c>
      <c r="I260" s="419" t="s">
        <v>14</v>
      </c>
    </row>
    <row r="261" spans="1:9" ht="56.25" hidden="1" customHeight="1" x14ac:dyDescent="0.25">
      <c r="A261" s="172" t="str">
        <f>+[6]ระบบการควบคุมฯ!A688</f>
        <v>1)</v>
      </c>
      <c r="B261" s="173" t="str">
        <f>+[6]ระบบการควบคุมฯ!B688</f>
        <v xml:space="preserve">โรงเรียนวัดจุฬาจินดาราม </v>
      </c>
      <c r="C261" s="173" t="str">
        <f>+[6]ระบบการควบคุมฯ!C687</f>
        <v>ศธ 04002/ว1353 ลว 28 มีค 67 โอนครั้งที่ 242</v>
      </c>
      <c r="D261" s="752">
        <f>+[6]ระบบการควบคุมฯ!F688</f>
        <v>104485</v>
      </c>
      <c r="E261" s="753">
        <f>+[6]ระบบการควบคุมฯ!G688+[6]ระบบการควบคุมฯ!H688+[6]ระบบการควบคุมฯ!Q688+[6]ระบบการควบคุมฯ!R688</f>
        <v>104481</v>
      </c>
      <c r="F261" s="753">
        <f>+[6]ระบบการควบคุมฯ!I688+[6]ระบบการควบคุมฯ!J688</f>
        <v>0</v>
      </c>
      <c r="G261" s="753">
        <f>+[6]ระบบการควบคุมฯ!K688+[6]ระบบการควบคุมฯ!L688+[6]ระบบการควบคุมฯ!U688+[6]ระบบการควบคุมฯ!V688</f>
        <v>0</v>
      </c>
      <c r="H261" s="753">
        <f t="shared" si="69"/>
        <v>4</v>
      </c>
      <c r="I261" s="418"/>
    </row>
    <row r="262" spans="1:9" ht="18.75" hidden="1" customHeight="1" x14ac:dyDescent="0.25">
      <c r="A262" s="172" t="str">
        <f>+[6]ระบบการควบคุมฯ!A690</f>
        <v>2)</v>
      </c>
      <c r="B262" s="173" t="str">
        <f>+[6]ระบบการควบคุมฯ!B690</f>
        <v xml:space="preserve">โรงเรียนแสนจำหน่ายวิทยา </v>
      </c>
      <c r="C262" s="173" t="str">
        <f>+C260</f>
        <v>ศธ 04002/ว1353 ลว 28 มีค 67 โอนครั้งที่ 242</v>
      </c>
      <c r="D262" s="752">
        <f>+[6]ระบบการควบคุมฯ!F690</f>
        <v>392159</v>
      </c>
      <c r="E262" s="753">
        <f>+[6]ระบบการควบคุมฯ!G690+[6]ระบบการควบคุมฯ!H690+[6]ระบบการควบคุมฯ!Q690+[6]ระบบการควบคุมฯ!R690</f>
        <v>392159</v>
      </c>
      <c r="F262" s="753">
        <f>+[6]ระบบการควบคุมฯ!I690+[6]ระบบการควบคุมฯ!J690</f>
        <v>0</v>
      </c>
      <c r="G262" s="753">
        <f>+[6]ระบบการควบคุมฯ!K690+[6]ระบบการควบคุมฯ!L690+[6]ระบบการควบคุมฯ!U690+[6]ระบบการควบคุมฯ!V690</f>
        <v>0</v>
      </c>
      <c r="H262" s="753">
        <f t="shared" si="69"/>
        <v>0</v>
      </c>
      <c r="I262" s="418"/>
    </row>
    <row r="263" spans="1:9" ht="37.5" hidden="1" customHeight="1" x14ac:dyDescent="0.25">
      <c r="A263" s="172" t="str">
        <f>+[6]ระบบการควบคุมฯ!A692</f>
        <v>3)</v>
      </c>
      <c r="B263" s="173" t="str">
        <f>+[6]ระบบการควบคุมฯ!B692</f>
        <v xml:space="preserve"> โรงเรียนวัดจตุพิธวราวาส </v>
      </c>
      <c r="C263" s="173" t="str">
        <f>+C260</f>
        <v>ศธ 04002/ว1353 ลว 28 มีค 67 โอนครั้งที่ 242</v>
      </c>
      <c r="D263" s="752">
        <f>+[6]ระบบการควบคุมฯ!F692</f>
        <v>198400</v>
      </c>
      <c r="E263" s="753">
        <f>+[6]ระบบการควบคุมฯ!G692+[6]ระบบการควบคุมฯ!H692+[6]ระบบการควบคุมฯ!Q692+[6]ระบบการควบคุมฯ!R692</f>
        <v>0</v>
      </c>
      <c r="F263" s="753">
        <f>+[6]ระบบการควบคุมฯ!I692+[6]ระบบการควบคุมฯ!J692</f>
        <v>0</v>
      </c>
      <c r="G263" s="753">
        <f>+[6]ระบบการควบคุมฯ!K692+[6]ระบบการควบคุมฯ!L692+[6]ระบบการควบคุมฯ!U692+[6]ระบบการควบคุมฯ!V692</f>
        <v>198400</v>
      </c>
      <c r="H263" s="753">
        <f t="shared" si="69"/>
        <v>0</v>
      </c>
      <c r="I263" s="418"/>
    </row>
    <row r="264" spans="1:9" ht="18.75" hidden="1" customHeight="1" x14ac:dyDescent="0.25">
      <c r="A264" s="172" t="str">
        <f>+[6]ระบบการควบคุมฯ!A694</f>
        <v>4)</v>
      </c>
      <c r="B264" s="173" t="str">
        <f>+[6]ระบบการควบคุมฯ!B694</f>
        <v>โรงเรียนชุมชนประชานิกรณ์อำนวยเวท์</v>
      </c>
      <c r="C264" s="173" t="str">
        <f>+C260</f>
        <v>ศธ 04002/ว1353 ลว 28 มีค 67 โอนครั้งที่ 242</v>
      </c>
      <c r="D264" s="752">
        <f>+[6]ระบบการควบคุมฯ!F694</f>
        <v>260053</v>
      </c>
      <c r="E264" s="753">
        <f>+[6]ระบบการควบคุมฯ!G694+[6]ระบบการควบคุมฯ!H694+[6]ระบบการควบคุมฯ!Q694+[6]ระบบการควบคุมฯ!R694</f>
        <v>260053</v>
      </c>
      <c r="F264" s="753">
        <f>+[6]ระบบการควบคุมฯ!I694+[6]ระบบการควบคุมฯ!J694</f>
        <v>0</v>
      </c>
      <c r="G264" s="753">
        <f>+[6]ระบบการควบคุมฯ!K694+[6]ระบบการควบคุมฯ!L694+[6]ระบบการควบคุมฯ!U694+[6]ระบบการควบคุมฯ!V694</f>
        <v>0</v>
      </c>
      <c r="H264" s="753">
        <f t="shared" si="69"/>
        <v>0</v>
      </c>
      <c r="I264" s="418"/>
    </row>
    <row r="265" spans="1:9" ht="56.25" hidden="1" customHeight="1" x14ac:dyDescent="0.25">
      <c r="A265" s="393" t="str">
        <f>+[6]ระบบการควบคุมฯ!A849</f>
        <v>2.1.1</v>
      </c>
      <c r="B265" s="438" t="str">
        <f>+[6]ระบบการควบคุมฯ!B849</f>
        <v xml:space="preserve">กิจกรรมรองการบริหารจัดการในเขตพื้นที่การศึกษาประถมศึกษาโดยใช้พื้นที่เป็นฐาน (Area-base) </v>
      </c>
      <c r="C265" s="438" t="str">
        <f>+[6]ระบบการควบคุมฯ!C849</f>
        <v>20004 67 05164 00034</v>
      </c>
      <c r="D265" s="749">
        <f>+D266</f>
        <v>0</v>
      </c>
      <c r="E265" s="749">
        <f>+E266</f>
        <v>0</v>
      </c>
      <c r="F265" s="749">
        <f>+F266</f>
        <v>0</v>
      </c>
      <c r="G265" s="749">
        <f>+G266</f>
        <v>0</v>
      </c>
      <c r="H265" s="749">
        <f>+H266</f>
        <v>0</v>
      </c>
      <c r="I265" s="405"/>
    </row>
    <row r="266" spans="1:9" ht="56.25" hidden="1" customHeight="1" x14ac:dyDescent="0.25">
      <c r="A266" s="170"/>
      <c r="B266" s="218" t="str">
        <f>+[6]ระบบการควบคุมฯ!B850</f>
        <v xml:space="preserve"> งบดำเนินงาน 67112xx </v>
      </c>
      <c r="C266" s="197" t="str">
        <f>+[6]ระบบการควบคุมฯ!C850</f>
        <v>20004 35000200 2000000</v>
      </c>
      <c r="D266" s="754">
        <f>SUM(D267)</f>
        <v>0</v>
      </c>
      <c r="E266" s="754">
        <f>SUM(E267)</f>
        <v>0</v>
      </c>
      <c r="F266" s="754">
        <f>SUM(F267)</f>
        <v>0</v>
      </c>
      <c r="G266" s="754">
        <f>SUM(G267)</f>
        <v>0</v>
      </c>
      <c r="H266" s="754">
        <f>SUM(H267)</f>
        <v>0</v>
      </c>
      <c r="I266" s="171"/>
    </row>
    <row r="267" spans="1:9" ht="75" hidden="1" customHeight="1" x14ac:dyDescent="0.25">
      <c r="A267" s="172" t="str">
        <f>+[6]ระบบการควบคุมฯ!A851</f>
        <v>2.1.1.1</v>
      </c>
      <c r="B267" s="173" t="str">
        <f>+[6]ระบบการควบคุมฯ!B851</f>
        <v>ค่าใช้จ่ายในการออกบูทนิทรรศการ “สร้างภูมิคุ้มกันด้วยวิทยาศาสตร์และ CODING”      ระหว่างวันที่ 24 – 27 กุมภาพันธ์ 2566 ณ ลานกิจกรรม ชั้น G Avenue Zone A (ใต้ลาน Skywalk) MBK Center</v>
      </c>
      <c r="C267" s="173" t="str">
        <f>+[6]ระบบการควบคุมฯ!C851</f>
        <v>ศธ 04002/ว743 ลว 28 กพ 66 โอนครั้งที่ 343</v>
      </c>
      <c r="D267" s="752">
        <f>+[6]ระบบการควบคุมฯ!F851</f>
        <v>0</v>
      </c>
      <c r="E267" s="753">
        <f>+[6]ระบบการควบคุมฯ!G851+[6]ระบบการควบคุมฯ!H851</f>
        <v>0</v>
      </c>
      <c r="F267" s="753">
        <f>+[6]ระบบการควบคุมฯ!I851+[6]ระบบการควบคุมฯ!J851</f>
        <v>0</v>
      </c>
      <c r="G267" s="753">
        <f>+[6]ระบบการควบคุมฯ!K851+[6]ระบบการควบคุมฯ!L851</f>
        <v>0</v>
      </c>
      <c r="H267" s="753">
        <f>+D267-E267-F267-G267</f>
        <v>0</v>
      </c>
      <c r="I267" s="177" t="s">
        <v>101</v>
      </c>
    </row>
    <row r="268" spans="1:9" ht="37.5" hidden="1" customHeight="1" x14ac:dyDescent="0.25">
      <c r="A268" s="393" t="str">
        <f>+[6]ระบบการควบคุมฯ!A854</f>
        <v>2.1.1</v>
      </c>
      <c r="B268" s="438" t="str">
        <f>+[6]ระบบการควบคุมฯ!B854</f>
        <v xml:space="preserve">กิจกรรมรองเทคโนโลยีดิจิทัลเพื่อการศึกษาขั้นพื้นฐาน </v>
      </c>
      <c r="C268" s="438" t="str">
        <f>+[6]ระบบการควบคุมฯ!C854</f>
        <v>20004 67 05164 00063</v>
      </c>
      <c r="D268" s="749">
        <f t="shared" ref="D268:I268" si="71">+D269</f>
        <v>16000</v>
      </c>
      <c r="E268" s="749">
        <f t="shared" si="71"/>
        <v>0</v>
      </c>
      <c r="F268" s="749">
        <f t="shared" si="71"/>
        <v>0</v>
      </c>
      <c r="G268" s="749">
        <f t="shared" si="71"/>
        <v>14800</v>
      </c>
      <c r="H268" s="749">
        <f t="shared" si="71"/>
        <v>1200</v>
      </c>
      <c r="I268" s="749">
        <f t="shared" si="71"/>
        <v>0</v>
      </c>
    </row>
    <row r="269" spans="1:9" ht="18.75" hidden="1" customHeight="1" x14ac:dyDescent="0.25">
      <c r="A269" s="170"/>
      <c r="B269" s="218" t="str">
        <f>+[6]ระบบการควบคุมฯ!B855</f>
        <v xml:space="preserve"> งบดำเนินงาน 67112xx</v>
      </c>
      <c r="C269" s="218" t="str">
        <f>+[6]ระบบการควบคุมฯ!C855</f>
        <v>20004 35000200 2000000</v>
      </c>
      <c r="D269" s="754">
        <f>SUM(D270:D273)</f>
        <v>16000</v>
      </c>
      <c r="E269" s="754">
        <f>SUM(E270:E273)</f>
        <v>0</v>
      </c>
      <c r="F269" s="754">
        <f>SUM(F270:F273)</f>
        <v>0</v>
      </c>
      <c r="G269" s="754">
        <f>SUM(G270:G273)</f>
        <v>14800</v>
      </c>
      <c r="H269" s="754">
        <f>SUM(H270:H273)</f>
        <v>1200</v>
      </c>
      <c r="I269" s="754"/>
    </row>
    <row r="270" spans="1:9" ht="56.25" hidden="1" customHeight="1" x14ac:dyDescent="0.25">
      <c r="A270" s="172" t="str">
        <f>+[6]ระบบการควบคุมฯ!A856</f>
        <v>2.1.1.1</v>
      </c>
      <c r="B270" s="375" t="str">
        <f>+[6]ระบบการควบคุมฯ!B856</f>
        <v xml:space="preserve">ค่าใช้จ่ายในการดำเนินการกิจกรรมที่ 3 การพัฒนา ส่งเสริม สนับสนุน และขับเคลื่อนการใช้เทคโนโลยีดิจิทัลในการจัดการเรียนรู้ในการขับเคลื่อนระบบคลังสื่อเทคโนโลยีดิจิทัล ระดับการศึกษาขั้นพื้นฐาน (OBEC Content Center) </v>
      </c>
      <c r="C270" s="775" t="str">
        <f>+[6]ระบบการควบคุมฯ!C856</f>
        <v>ศธ 04002/ว1003 ลว 7 มีค 67โอนครั้งที่ 207</v>
      </c>
      <c r="D270" s="775">
        <f>+[6]ระบบการควบคุมฯ!F856</f>
        <v>15000</v>
      </c>
      <c r="E270" s="753">
        <f>+[6]ระบบการควบคุมฯ!G856+[6]ระบบการควบคุมฯ!H856+[6]ระบบการควบคุมฯ!Q856+[6]ระบบการควบคุมฯ!R856</f>
        <v>0</v>
      </c>
      <c r="F270" s="775">
        <f>+[6]ระบบการควบคุมฯ!I856+[6]ระบบการควบคุมฯ!J856</f>
        <v>0</v>
      </c>
      <c r="G270" s="753">
        <f>+[6]ระบบการควบคุมฯ!K856+[6]ระบบการควบคุมฯ!L856+[6]ระบบการควบคุมฯ!U856+[6]ระบบการควบคุมฯ!V856</f>
        <v>14800</v>
      </c>
      <c r="H270" s="775">
        <f>+D270-E270-F270-G270</f>
        <v>200</v>
      </c>
      <c r="I270" s="54" t="s">
        <v>81</v>
      </c>
    </row>
    <row r="271" spans="1:9" ht="75" hidden="1" customHeight="1" x14ac:dyDescent="0.25">
      <c r="A271" s="172" t="str">
        <f>+[6]ระบบการควบคุมฯ!A857</f>
        <v>2.1.1.2</v>
      </c>
      <c r="B271" s="375" t="str">
        <f>+[6]ระบบการควบคุมฯ!B857</f>
        <v xml:space="preserve">ค่าใช้จ่ายในการเดินทางเข้าร่วมประชุมเชิงปฏิบัติการพัฒนาบุคลากรด้านเทคโนโลยีดิจิทัล ปีงบประมาณ พ.ศ. 2567  ระหว่างวันที่ 15 – 18 กันยายน 2567  ณ โรงแรมดิไอเดิล โฮเทล แอนด์ เรสซิเดนซ์ จังหวัดปทุมธานี </v>
      </c>
      <c r="C271" s="775" t="str">
        <f>+[6]ระบบการควบคุมฯ!C857</f>
        <v>ศธ 04002/ว3577 ลว 15 สค 67 โอนครั้งที่ 334</v>
      </c>
      <c r="D271" s="775">
        <f>+[6]ระบบการควบคุมฯ!P857</f>
        <v>1000</v>
      </c>
      <c r="E271" s="753">
        <f>+[6]ระบบการควบคุมฯ!Q857+[6]ระบบการควบคุมฯ!R857</f>
        <v>0</v>
      </c>
      <c r="F271" s="775">
        <f>+[6]ระบบการควบคุมฯ!I857+[6]ระบบการควบคุมฯ!J857</f>
        <v>0</v>
      </c>
      <c r="G271" s="753">
        <f>+[6]ระบบการควบคุมฯ!U857+[6]ระบบการควบคุมฯ!V857</f>
        <v>0</v>
      </c>
      <c r="H271" s="775">
        <f>+D271-E271-F271-G271</f>
        <v>1000</v>
      </c>
      <c r="I271" s="54" t="s">
        <v>81</v>
      </c>
    </row>
    <row r="272" spans="1:9" ht="37.5" hidden="1" customHeight="1" x14ac:dyDescent="0.25">
      <c r="A272" s="172"/>
      <c r="B272" s="375"/>
      <c r="C272" s="775"/>
      <c r="D272" s="775">
        <f>+[6]ระบบการควบคุมฯ!F858</f>
        <v>0</v>
      </c>
      <c r="E272" s="775">
        <f>+[6]ระบบการควบคุมฯ!G858+[6]ระบบการควบคุมฯ!H858</f>
        <v>0</v>
      </c>
      <c r="F272" s="775">
        <f>+[6]ระบบการควบคุมฯ!I858+[6]ระบบการควบคุมฯ!J858</f>
        <v>0</v>
      </c>
      <c r="G272" s="775">
        <f>+[6]ระบบการควบคุมฯ!K858+[6]ระบบการควบคุมฯ!L858</f>
        <v>0</v>
      </c>
      <c r="H272" s="775">
        <f>+D272-E272-F272-G272</f>
        <v>0</v>
      </c>
      <c r="I272" s="51" t="s">
        <v>50</v>
      </c>
    </row>
    <row r="273" spans="1:9" ht="18.600000000000001" hidden="1" customHeight="1" x14ac:dyDescent="0.55000000000000004">
      <c r="A273" s="172">
        <f>+[6]ระบบการควบคุมฯ!A859</f>
        <v>0</v>
      </c>
      <c r="B273" s="375">
        <f>+[6]ระบบการควบคุมฯ!B859</f>
        <v>0</v>
      </c>
      <c r="C273" s="775">
        <f>+[6]ระบบการควบคุมฯ!C859</f>
        <v>0</v>
      </c>
      <c r="D273" s="775">
        <f>+[6]ระบบการควบคุมฯ!F859</f>
        <v>0</v>
      </c>
      <c r="E273" s="775">
        <f>+[6]ระบบการควบคุมฯ!G859+[6]ระบบการควบคุมฯ!H859</f>
        <v>0</v>
      </c>
      <c r="F273" s="775">
        <f>+[6]ระบบการควบคุมฯ!I859+[6]ระบบการควบคุมฯ!J859</f>
        <v>0</v>
      </c>
      <c r="G273" s="775">
        <f>+[6]ระบบการควบคุมฯ!K859+[6]ระบบการควบคุมฯ!L859</f>
        <v>0</v>
      </c>
      <c r="H273" s="775">
        <f>+D273-E273-F273-G273</f>
        <v>0</v>
      </c>
      <c r="I273" s="421" t="s">
        <v>68</v>
      </c>
    </row>
    <row r="274" spans="1:9" ht="36" hidden="1" customHeight="1" x14ac:dyDescent="0.25">
      <c r="A274" s="393" t="str">
        <f>+[6]ระบบการควบคุมฯ!A865</f>
        <v>2.1.3</v>
      </c>
      <c r="B274" s="438" t="str">
        <f>+[6]ระบบการควบคุมฯ!B865</f>
        <v xml:space="preserve">กิจกรรมรองพัฒนาระบบการวัดและประเมินผลส่งเสริมเครือข่ายความร่วมมือในการประเมินคุณภาพการศึกษาขั้นพื้นฐาน  </v>
      </c>
      <c r="C274" s="438" t="str">
        <f>+[6]ระบบการควบคุมฯ!C865</f>
        <v>20004 66 05164 36263</v>
      </c>
      <c r="D274" s="749">
        <f>+D275</f>
        <v>0</v>
      </c>
      <c r="E274" s="749">
        <f t="shared" ref="E274:I275" si="72">+E275</f>
        <v>0</v>
      </c>
      <c r="F274" s="749">
        <f t="shared" si="72"/>
        <v>0</v>
      </c>
      <c r="G274" s="749">
        <f t="shared" si="72"/>
        <v>0</v>
      </c>
      <c r="H274" s="749">
        <f t="shared" si="72"/>
        <v>0</v>
      </c>
      <c r="I274" s="776"/>
    </row>
    <row r="275" spans="1:9" ht="56.25" hidden="1" customHeight="1" x14ac:dyDescent="0.25">
      <c r="A275" s="170"/>
      <c r="B275" s="406" t="str">
        <f>+[6]ระบบการควบคุมฯ!B866</f>
        <v xml:space="preserve"> งบดำเนินงาน 66112xx </v>
      </c>
      <c r="C275" s="406" t="str">
        <f>+[6]ระบบการควบคุมฯ!C866</f>
        <v>20004 35000200 2000000</v>
      </c>
      <c r="D275" s="754">
        <f>SUM(D276:D277)</f>
        <v>0</v>
      </c>
      <c r="E275" s="754">
        <f>SUM(E276:E277)</f>
        <v>0</v>
      </c>
      <c r="F275" s="754">
        <f>SUM(F276:F277)</f>
        <v>0</v>
      </c>
      <c r="G275" s="754">
        <f>SUM(G276:G277)</f>
        <v>0</v>
      </c>
      <c r="H275" s="754">
        <f>SUM(H276:H277)</f>
        <v>0</v>
      </c>
      <c r="I275" s="777" t="str">
        <f t="shared" si="72"/>
        <v>กลุ่มส่งเสริมการจัดการศึกษา</v>
      </c>
    </row>
    <row r="276" spans="1:9" ht="18.600000000000001" hidden="1" customHeight="1" x14ac:dyDescent="0.25">
      <c r="A276" s="172"/>
      <c r="B276" s="420"/>
      <c r="C276" s="778"/>
      <c r="D276" s="778">
        <f>+[6]ระบบการควบคุมฯ!F867</f>
        <v>0</v>
      </c>
      <c r="E276" s="778">
        <f>+[6]ระบบการควบคุมฯ!G867+[6]ระบบการควบคุมฯ!H867</f>
        <v>0</v>
      </c>
      <c r="F276" s="778">
        <f>+[6]ระบบการควบคุมฯ!I867+[6]ระบบการควบคุมฯ!J867</f>
        <v>0</v>
      </c>
      <c r="G276" s="778">
        <f>+[6]ระบบการควบคุมฯ!K867+[6]ระบบการควบคุมฯ!L867</f>
        <v>0</v>
      </c>
      <c r="H276" s="778">
        <f>+D276-E276-F276-G276</f>
        <v>0</v>
      </c>
      <c r="I276" s="51" t="s">
        <v>12</v>
      </c>
    </row>
    <row r="277" spans="1:9" ht="18.600000000000001" hidden="1" customHeight="1" x14ac:dyDescent="0.25">
      <c r="A277" s="172"/>
      <c r="B277" s="420"/>
      <c r="C277" s="778"/>
      <c r="D277" s="778">
        <f>+[6]ระบบการควบคุมฯ!F868</f>
        <v>0</v>
      </c>
      <c r="E277" s="778">
        <f>+[6]ระบบการควบคุมฯ!G868+[6]ระบบการควบคุมฯ!H868</f>
        <v>0</v>
      </c>
      <c r="F277" s="778">
        <f>+[6]ระบบการควบคุมฯ!I868+[6]ระบบการควบคุมฯ!J868</f>
        <v>0</v>
      </c>
      <c r="G277" s="778">
        <f>+[6]ระบบการควบคุมฯ!K868+[6]ระบบการควบคุมฯ!L868</f>
        <v>0</v>
      </c>
      <c r="H277" s="778">
        <f>+D277-E277-F277-G277</f>
        <v>0</v>
      </c>
      <c r="I277" s="51" t="s">
        <v>12</v>
      </c>
    </row>
    <row r="278" spans="1:9" ht="48.6" customHeight="1" x14ac:dyDescent="0.25">
      <c r="A278" s="393" t="str">
        <f>+[6]ระบบการควบคุมฯ!A869</f>
        <v>2.1.2</v>
      </c>
      <c r="B278" s="394" t="str">
        <f>+[6]ระบบการควบคุมฯ!B869</f>
        <v xml:space="preserve">กิจกรรมรองการสนับสนุนการศึกษาภาคบังคับ  </v>
      </c>
      <c r="C278" s="394" t="str">
        <f>+[6]ระบบการควบคุมฯ!C869</f>
        <v>20004 66 05164 05272</v>
      </c>
      <c r="D278" s="749">
        <f>+D279</f>
        <v>2081584</v>
      </c>
      <c r="E278" s="749">
        <f>+E279</f>
        <v>0</v>
      </c>
      <c r="F278" s="749">
        <f>+F279</f>
        <v>0</v>
      </c>
      <c r="G278" s="749">
        <f>+G279</f>
        <v>1546534.01</v>
      </c>
      <c r="H278" s="749">
        <f>+H279</f>
        <v>535049.99</v>
      </c>
      <c r="I278" s="405"/>
    </row>
    <row r="279" spans="1:9" ht="37.200000000000003" x14ac:dyDescent="0.25">
      <c r="A279" s="779">
        <f>+[6]ระบบการควบคุมฯ!A893</f>
        <v>0</v>
      </c>
      <c r="B279" s="406" t="str">
        <f>+[6]ระบบการควบคุมฯ!B893</f>
        <v xml:space="preserve"> งบดำเนินงาน 67112xx </v>
      </c>
      <c r="C279" s="406" t="str">
        <f>+[6]ระบบการควบคุมฯ!C893</f>
        <v>20004 35000270 2000000</v>
      </c>
      <c r="D279" s="754">
        <f>SUM(D280:D285)</f>
        <v>2081584</v>
      </c>
      <c r="E279" s="754">
        <f t="shared" ref="E279:H279" si="73">SUM(E280:E285)</f>
        <v>0</v>
      </c>
      <c r="F279" s="754">
        <f t="shared" si="73"/>
        <v>0</v>
      </c>
      <c r="G279" s="754">
        <f t="shared" si="73"/>
        <v>1546534.01</v>
      </c>
      <c r="H279" s="754">
        <f t="shared" si="73"/>
        <v>535049.99</v>
      </c>
      <c r="I279" s="171"/>
    </row>
    <row r="280" spans="1:9" ht="93" hidden="1" customHeight="1" x14ac:dyDescent="0.25">
      <c r="A280" s="172" t="str">
        <f>+[6]ระบบการควบคุมฯ!A895</f>
        <v>2.1.2.1</v>
      </c>
      <c r="B280" s="176" t="str">
        <f>+[6]ระบบการควบคุมฯ!B895</f>
        <v xml:space="preserve">ค่าใช้จ่ายในการเดินทางเข้าร่วมโครงการอบรมเสริมสร้างความรู้ด้านการบริหารงานการคลัง และสร้างความตระหนักในการป้องกันการทุจริตของหน่วยงาน ในสังกัดสำนักงานคณะกรรมการการศึกษาขั้นพื้นฐาน ระหว่างวันที่ 25 - 26 ธันวาคม 2566 ณ โรงแรมดิ ไอเดิล โฮเท็ล แอนด์ เรสซิเดนซ์ จังหวัดปทุมธานี </v>
      </c>
      <c r="C280" s="176" t="str">
        <f>+[6]ระบบการควบคุมฯ!C895</f>
        <v>ศธ 04002/ว5700 ลว 21 ธค 66 โอนครั้งที่ 103</v>
      </c>
      <c r="D280" s="752">
        <f>+[6]ระบบการควบคุมฯ!F895</f>
        <v>1000</v>
      </c>
      <c r="E280" s="753">
        <f>+[6]ระบบการควบคุมฯ!G895+[6]ระบบการควบคุมฯ!H895+[6]ระบบการควบคุมฯ!Q895+[6]ระบบการควบคุมฯ!R895</f>
        <v>0</v>
      </c>
      <c r="F280" s="753">
        <f>+[6]ระบบการควบคุมฯ!I895+[6]ระบบการควบคุมฯ!J895</f>
        <v>0</v>
      </c>
      <c r="G280" s="753">
        <f>+[6]ระบบการควบคุมฯ!K895+[6]ระบบการควบคุมฯ!L895+[6]ระบบการควบคุมฯ!U895+[6]ระบบการควบคุมฯ!V895</f>
        <v>1000</v>
      </c>
      <c r="H280" s="753">
        <f>+D280-E280-F280-G280</f>
        <v>0</v>
      </c>
      <c r="I280" s="168" t="s">
        <v>14</v>
      </c>
    </row>
    <row r="281" spans="1:9" ht="18.75" hidden="1" customHeight="1" x14ac:dyDescent="0.25">
      <c r="A281" s="184" t="str">
        <f>+[6]ระบบการควบคุมฯ!A896</f>
        <v>2.1.2.2</v>
      </c>
      <c r="B281" s="422" t="str">
        <f>+[6]ระบบการควบคุมฯ!B896</f>
        <v xml:space="preserve">เงินสมทบกองทุนเงินทดแทน ประจำปี พ.ศ. 2567 (มกราคม - ธันวาคม 2567)                             </v>
      </c>
      <c r="C281" s="422" t="str">
        <f>+[6]ระบบการควบคุมฯ!C896</f>
        <v>ศธ 04002/ว35 ลว 4 มค 67 โอนครั้งที่ 117</v>
      </c>
      <c r="D281" s="763">
        <f>+[6]ระบบการควบคุมฯ!F896</f>
        <v>23184</v>
      </c>
      <c r="E281" s="753">
        <f>+[6]ระบบการควบคุมฯ!G896+[6]ระบบการควบคุมฯ!H896+[6]ระบบการควบคุมฯ!Q896+[6]ระบบการควบคุมฯ!R896</f>
        <v>0</v>
      </c>
      <c r="F281" s="764">
        <f>+[6]ระบบการควบคุมฯ!I896+[6]ระบบการควบคุมฯ!J896</f>
        <v>0</v>
      </c>
      <c r="G281" s="753">
        <f>+[6]ระบบการควบคุมฯ!K896+[6]ระบบการควบคุมฯ!L896+[6]ระบบการควบคุมฯ!U896+[6]ระบบการควบคุมฯ!V896</f>
        <v>3422</v>
      </c>
      <c r="H281" s="764">
        <f>+D281-E281-F281-G281</f>
        <v>19762</v>
      </c>
      <c r="I281" s="177" t="s">
        <v>14</v>
      </c>
    </row>
    <row r="282" spans="1:9" ht="18.75" hidden="1" customHeight="1" x14ac:dyDescent="0.25">
      <c r="A282" s="174" t="str">
        <f>+[6]ระบบการควบคุมฯ!A897</f>
        <v>2.1.2.3</v>
      </c>
      <c r="B282" s="416" t="str">
        <f>+[6]ระบบการควบคุมฯ!B897</f>
        <v>ค่าเช่าใช้บริการสัญญาณอินเทอร์เน็ต 6 เดือน (ตุลาคม 2566 – มีนาคม 2567)   1,208,700.-บาท</v>
      </c>
      <c r="C282" s="416" t="str">
        <f>+[6]ระบบการควบคุมฯ!C897</f>
        <v>ศธ 04002/ว277ลว 18 มค 66 โอนครั้งที่ 142</v>
      </c>
      <c r="D282" s="752">
        <f>+[6]ระบบการควบคุมฯ!AA897</f>
        <v>2057400</v>
      </c>
      <c r="E282" s="753">
        <f>+[6]ระบบการควบคุมฯ!G897+[6]ระบบการควบคุมฯ!H897+[6]ระบบการควบคุมฯ!Q897+[6]ระบบการควบคุมฯ!R897</f>
        <v>0</v>
      </c>
      <c r="F282" s="753">
        <f>+[6]ระบบการควบคุมฯ!I897+[6]ระบบการควบคุมฯ!J897</f>
        <v>0</v>
      </c>
      <c r="G282" s="753">
        <f>+[6]ระบบการควบคุมฯ!K897+[6]ระบบการควบคุมฯ!L897+[6]ระบบการควบคุมฯ!U897+[6]ระบบการควบคุมฯ!V897</f>
        <v>1542112.01</v>
      </c>
      <c r="H282" s="753">
        <f>+D282-E282-F282-G282</f>
        <v>515287.99</v>
      </c>
      <c r="I282" s="168" t="s">
        <v>14</v>
      </c>
    </row>
    <row r="283" spans="1:9" ht="18.75" hidden="1" customHeight="1" x14ac:dyDescent="0.25">
      <c r="A283" s="174"/>
      <c r="B283" s="416" t="str">
        <f>+[6]ระบบการควบคุมฯ!B898</f>
        <v>ค่าเช่าใช้บริการสัญญาณอินเทอร์เน็ต 6 เดือน (เมย-มิย 66)   603600บาท</v>
      </c>
      <c r="C283" s="416" t="str">
        <f>+[6]ระบบการควบคุมฯ!C898</f>
        <v>ศธ 04002/ว1923   ลว 20 พค 67 โอนครั้งที่ 30</v>
      </c>
      <c r="D283" s="752">
        <f>+[6]ระบบการควบคุมฯ!AA898</f>
        <v>0</v>
      </c>
      <c r="E283" s="753">
        <f>+[6]ระบบการควบคุมฯ!G898+[6]ระบบการควบคุมฯ!H900</f>
        <v>0</v>
      </c>
      <c r="F283" s="753">
        <f>+[6]ระบบการควบคุมฯ!I900+[6]ระบบการควบคุมฯ!J900</f>
        <v>0</v>
      </c>
      <c r="G283" s="753">
        <f>+[6]ระบบการควบคุมฯ!U898+[6]ระบบการควบคุมฯ!V898</f>
        <v>0</v>
      </c>
      <c r="H283" s="753">
        <f>+D283-E283-F283-G283</f>
        <v>0</v>
      </c>
      <c r="I283" s="168"/>
    </row>
    <row r="284" spans="1:9" ht="18.600000000000001" hidden="1" customHeight="1" x14ac:dyDescent="0.25">
      <c r="A284" s="172"/>
      <c r="B284" s="416" t="str">
        <f>+[6]ระบบการควบคุมฯ!B899</f>
        <v>ค่าเช่าใช้บริการสัญญาณอินเทอร์เน็ต 3 เดือน (กรกฎาคม 2567 – กันยายน 2567)   514,3500บาท</v>
      </c>
      <c r="C284" s="416" t="str">
        <f>+[6]ระบบการควบคุมฯ!C899</f>
        <v>ศธ 04002/ว2864 ลว 2 กรกฎาคม 2567 โอนครั้งที่ 185</v>
      </c>
      <c r="D284" s="763"/>
      <c r="E284" s="764"/>
      <c r="F284" s="764"/>
      <c r="G284" s="764"/>
      <c r="H284" s="764"/>
      <c r="I284" s="177"/>
    </row>
    <row r="285" spans="1:9" ht="55.8" hidden="1" customHeight="1" x14ac:dyDescent="0.25">
      <c r="A285" s="172"/>
      <c r="B285" s="176"/>
      <c r="C285" s="176"/>
      <c r="D285" s="763"/>
      <c r="E285" s="764"/>
      <c r="F285" s="764"/>
      <c r="G285" s="764"/>
      <c r="H285" s="764"/>
      <c r="I285" s="177"/>
    </row>
    <row r="286" spans="1:9" ht="112.5" hidden="1" customHeight="1" x14ac:dyDescent="0.25">
      <c r="A286" s="393" t="str">
        <f>+[6]ระบบการควบคุมฯ!A925</f>
        <v>2.1.3</v>
      </c>
      <c r="B286" s="438" t="str">
        <f>+[6]ระบบการควบคุมฯ!B925</f>
        <v xml:space="preserve">กิจกรรมรองการพัฒนาประสิทธิภาพการบริหารจัดการ </v>
      </c>
      <c r="C286" s="438" t="str">
        <f>+[6]ระบบการควบคุมฯ!C926</f>
        <v>20004 67 05164 06317</v>
      </c>
      <c r="D286" s="749">
        <f>+D287</f>
        <v>1400</v>
      </c>
      <c r="E286" s="749">
        <f>+E287</f>
        <v>0</v>
      </c>
      <c r="F286" s="749">
        <f>+F287</f>
        <v>0</v>
      </c>
      <c r="G286" s="749">
        <f>+G287</f>
        <v>1170</v>
      </c>
      <c r="H286" s="749">
        <f>+H287</f>
        <v>230</v>
      </c>
      <c r="I286" s="405"/>
    </row>
    <row r="287" spans="1:9" ht="37.5" hidden="1" customHeight="1" x14ac:dyDescent="0.25">
      <c r="A287" s="779">
        <f>+[6]ระบบการควบคุมฯ!A927</f>
        <v>0</v>
      </c>
      <c r="B287" s="218" t="str">
        <f>+[6]ระบบการควบคุมฯ!B927</f>
        <v xml:space="preserve"> งบดำเนินงาน 67112xx </v>
      </c>
      <c r="C287" s="218" t="str">
        <f>+[6]ระบบการควบคุมฯ!C928</f>
        <v>20004 35000200 2000000</v>
      </c>
      <c r="D287" s="754">
        <f>SUM(D288:D293)</f>
        <v>1400</v>
      </c>
      <c r="E287" s="754">
        <f>SUM(E288:E293)</f>
        <v>0</v>
      </c>
      <c r="F287" s="754">
        <f>SUM(F288:F293)</f>
        <v>0</v>
      </c>
      <c r="G287" s="754">
        <f>SUM(G288:G293)</f>
        <v>1170</v>
      </c>
      <c r="H287" s="754">
        <f>SUM(H288:H293)</f>
        <v>230</v>
      </c>
      <c r="I287" s="171"/>
    </row>
    <row r="288" spans="1:9" ht="18.75" hidden="1" customHeight="1" x14ac:dyDescent="0.25">
      <c r="A288" s="172" t="str">
        <f>+[6]ระบบการควบคุมฯ!A929</f>
        <v>2.1.3.1</v>
      </c>
      <c r="B288" s="173" t="str">
        <f>+[6]ระบบการควบคุมฯ!B929</f>
        <v xml:space="preserve">ค่าใช้จ่ายในการเดินทางเข้าร่วมการประชุมเชิงปฏิบัติการเพื่อซักซ้อมความเข้าใจการดำเนินการจัดซื้อจัดจ้างพัสดุแทนโรงเรียนขนาดเล็ก ตามคำสั่งมอบอำนาจสำนักงานคณะกรรมการการศึกษาขั้นพื้นฐาน ระหว่างวันที่ 24 - 25 พฤศจิกายน 2566 ณ โรงแรมบางกอกพาเลส กรุงเทพมหานคร </v>
      </c>
      <c r="C288" s="173" t="str">
        <f>+[6]ระบบการควบคุมฯ!C929</f>
        <v>ศธ 04002/ว5407 ลว 27 พย 66 โอนครั้งที่ 66</v>
      </c>
      <c r="D288" s="752">
        <f>+[6]ระบบการควบคุมฯ!F929</f>
        <v>1400</v>
      </c>
      <c r="E288" s="753">
        <f>+[6]ระบบการควบคุมฯ!G929+[6]ระบบการควบคุมฯ!H929+[6]ระบบการควบคุมฯ!Q929+[6]ระบบการควบคุมฯ!R929</f>
        <v>0</v>
      </c>
      <c r="F288" s="753">
        <f>+[6]ระบบการควบคุมฯ!I929+[6]ระบบการควบคุมฯ!J929</f>
        <v>0</v>
      </c>
      <c r="G288" s="753">
        <f>+[6]ระบบการควบคุมฯ!K929+[6]ระบบการควบคุมฯ!L929+[6]ระบบการควบคุมฯ!U929+[6]ระบบการควบคุมฯ!V929</f>
        <v>1170</v>
      </c>
      <c r="H288" s="753">
        <f>+D288-E288-F288-G288</f>
        <v>230</v>
      </c>
      <c r="I288" s="168" t="s">
        <v>14</v>
      </c>
    </row>
    <row r="289" spans="1:9" ht="75" hidden="1" customHeight="1" x14ac:dyDescent="0.25">
      <c r="A289" s="184"/>
      <c r="B289" s="422"/>
      <c r="C289" s="422"/>
      <c r="D289" s="763"/>
      <c r="E289" s="764"/>
      <c r="F289" s="764"/>
      <c r="G289" s="764"/>
      <c r="H289" s="764"/>
      <c r="I289" s="177"/>
    </row>
    <row r="290" spans="1:9" ht="112.5" hidden="1" customHeight="1" x14ac:dyDescent="0.25">
      <c r="A290" s="172"/>
      <c r="B290" s="176"/>
      <c r="C290" s="176"/>
      <c r="D290" s="763"/>
      <c r="E290" s="764">
        <f>+'[2]ประถม มัธยมต้น'!I1544+'[2]ประถม มัธยมต้น'!J1544</f>
        <v>0</v>
      </c>
      <c r="F290" s="764">
        <f>+'[2]ประถม มัธยมต้น'!K1544+'[2]ประถม มัธยมต้น'!L1544</f>
        <v>0</v>
      </c>
      <c r="G290" s="764">
        <f>+'[2]ประถม มัธยมต้น'!M1544+'[2]ประถม มัธยมต้น'!N1544</f>
        <v>0</v>
      </c>
      <c r="H290" s="764">
        <f t="shared" ref="H290:H307" si="74">+D290-E290-F290-G290</f>
        <v>0</v>
      </c>
      <c r="I290" s="423"/>
    </row>
    <row r="291" spans="1:9" ht="63.6" customHeight="1" x14ac:dyDescent="0.25">
      <c r="A291" s="172"/>
      <c r="B291" s="176"/>
      <c r="C291" s="173"/>
      <c r="D291" s="780">
        <f>+[2]ระบบการควบคุมฯ!D394</f>
        <v>0</v>
      </c>
      <c r="E291" s="780">
        <f>+[2]ระบบการควบคุมฯ!G394+[2]ระบบการควบคุมฯ!H394</f>
        <v>0</v>
      </c>
      <c r="F291" s="780">
        <f>+[2]ระบบการควบคุมฯ!I394+[2]ระบบการควบคุมฯ!J394</f>
        <v>0</v>
      </c>
      <c r="G291" s="780">
        <f>+[2]ระบบการควบคุมฯ!K394+[2]ระบบการควบคุมฯ!L394</f>
        <v>0</v>
      </c>
      <c r="H291" s="764">
        <f t="shared" si="74"/>
        <v>0</v>
      </c>
      <c r="I291" s="53"/>
    </row>
    <row r="292" spans="1:9" ht="29.25" customHeight="1" x14ac:dyDescent="0.25">
      <c r="A292" s="172"/>
      <c r="B292" s="176"/>
      <c r="C292" s="173"/>
      <c r="D292" s="780">
        <f>+[2]ระบบการควบคุมฯ!F397</f>
        <v>0</v>
      </c>
      <c r="E292" s="780">
        <f>+[2]ระบบการควบคุมฯ!G397+[2]ระบบการควบคุมฯ!H397</f>
        <v>0</v>
      </c>
      <c r="F292" s="780">
        <f>+[2]ระบบการควบคุมฯ!I397+[2]ระบบการควบคุมฯ!J397</f>
        <v>0</v>
      </c>
      <c r="G292" s="780">
        <f>+[2]ระบบการควบคุมฯ!K397+[2]ระบบการควบคุมฯ!L397</f>
        <v>0</v>
      </c>
      <c r="H292" s="764">
        <f t="shared" si="74"/>
        <v>0</v>
      </c>
      <c r="I292" s="53"/>
    </row>
    <row r="293" spans="1:9" ht="28.8" customHeight="1" x14ac:dyDescent="0.25">
      <c r="A293" s="174"/>
      <c r="B293" s="424"/>
      <c r="C293" s="178"/>
      <c r="D293" s="781">
        <f>+[2]ระบบการควบคุมฯ!F398</f>
        <v>0</v>
      </c>
      <c r="E293" s="781">
        <f>+[2]ระบบการควบคุมฯ!G396+[2]ระบบการควบคุมฯ!H396</f>
        <v>0</v>
      </c>
      <c r="F293" s="781">
        <f>+[2]ระบบการควบคุมฯ!I396+[2]ระบบการควบคุมฯ!J396</f>
        <v>0</v>
      </c>
      <c r="G293" s="781">
        <f>+[2]ระบบการควบคุมฯ!K398+[2]ระบบการควบคุมฯ!L398</f>
        <v>0</v>
      </c>
      <c r="H293" s="782">
        <f t="shared" si="74"/>
        <v>0</v>
      </c>
      <c r="I293" s="425"/>
    </row>
    <row r="294" spans="1:9" ht="139.5" customHeight="1" x14ac:dyDescent="0.25">
      <c r="A294" s="426"/>
      <c r="B294" s="427"/>
      <c r="C294" s="428"/>
      <c r="D294" s="783">
        <f>+[2]ระบบการควบคุมฯ!F399</f>
        <v>0</v>
      </c>
      <c r="E294" s="783">
        <f>+[2]ระบบการควบคุมฯ!G397+[2]ระบบการควบคุมฯ!H397</f>
        <v>0</v>
      </c>
      <c r="F294" s="783">
        <f>+[2]ระบบการควบคุมฯ!I397+[2]ระบบการควบคุมฯ!J397</f>
        <v>0</v>
      </c>
      <c r="G294" s="783">
        <f>+[2]ระบบการควบคุมฯ!K399+[2]ระบบการควบคุมฯ!L399</f>
        <v>0</v>
      </c>
      <c r="H294" s="784">
        <f t="shared" si="74"/>
        <v>0</v>
      </c>
      <c r="I294" s="429"/>
    </row>
    <row r="295" spans="1:9" ht="37.5" hidden="1" customHeight="1" x14ac:dyDescent="0.25">
      <c r="A295" s="426"/>
      <c r="B295" s="427"/>
      <c r="C295" s="428"/>
      <c r="D295" s="783">
        <f>+[2]ระบบการควบคุมฯ!F400</f>
        <v>0</v>
      </c>
      <c r="E295" s="783">
        <f>+[2]ระบบการควบคุมฯ!G398+[2]ระบบการควบคุมฯ!H398</f>
        <v>0</v>
      </c>
      <c r="F295" s="783">
        <f>+[2]ระบบการควบคุมฯ!I398+[2]ระบบการควบคุมฯ!J398</f>
        <v>0</v>
      </c>
      <c r="G295" s="783">
        <f>+[2]ระบบการควบคุมฯ!K400+[2]ระบบการควบคุมฯ!L400</f>
        <v>0</v>
      </c>
      <c r="H295" s="784">
        <f t="shared" si="74"/>
        <v>0</v>
      </c>
      <c r="I295" s="430"/>
    </row>
    <row r="296" spans="1:9" ht="18.75" hidden="1" customHeight="1" x14ac:dyDescent="0.25">
      <c r="A296" s="426"/>
      <c r="B296" s="427"/>
      <c r="C296" s="428"/>
      <c r="D296" s="783">
        <f>+[2]ระบบการควบคุมฯ!F401</f>
        <v>0</v>
      </c>
      <c r="E296" s="783">
        <f>+[2]ระบบการควบคุมฯ!G399+[2]ระบบการควบคุมฯ!H399</f>
        <v>0</v>
      </c>
      <c r="F296" s="783">
        <f>+[2]ระบบการควบคุมฯ!I399+[2]ระบบการควบคุมฯ!J399</f>
        <v>0</v>
      </c>
      <c r="G296" s="783">
        <f>+[2]ระบบการควบคุมฯ!K401+[2]ระบบการควบคุมฯ!L401</f>
        <v>0</v>
      </c>
      <c r="H296" s="784">
        <f t="shared" si="74"/>
        <v>0</v>
      </c>
      <c r="I296" s="430"/>
    </row>
    <row r="297" spans="1:9" ht="37.5" hidden="1" customHeight="1" x14ac:dyDescent="0.25">
      <c r="A297" s="426"/>
      <c r="B297" s="427"/>
      <c r="C297" s="428"/>
      <c r="D297" s="783">
        <f>+[2]ระบบการควบคุมฯ!F402</f>
        <v>0</v>
      </c>
      <c r="E297" s="783">
        <f>+[2]ระบบการควบคุมฯ!G400+[2]ระบบการควบคุมฯ!H400</f>
        <v>0</v>
      </c>
      <c r="F297" s="783">
        <f>+[2]ระบบการควบคุมฯ!I400+[2]ระบบการควบคุมฯ!J400</f>
        <v>0</v>
      </c>
      <c r="G297" s="783">
        <f>+[2]ระบบการควบคุมฯ!K402+[2]ระบบการควบคุมฯ!L402</f>
        <v>0</v>
      </c>
      <c r="H297" s="784">
        <f t="shared" si="74"/>
        <v>0</v>
      </c>
      <c r="I297" s="430"/>
    </row>
    <row r="298" spans="1:9" ht="37.5" hidden="1" customHeight="1" x14ac:dyDescent="0.25">
      <c r="A298" s="426"/>
      <c r="B298" s="427"/>
      <c r="C298" s="428"/>
      <c r="D298" s="783">
        <f>+[2]ระบบการควบคุมฯ!F403</f>
        <v>0</v>
      </c>
      <c r="E298" s="783">
        <f>+[2]ระบบการควบคุมฯ!G401+[2]ระบบการควบคุมฯ!H401</f>
        <v>0</v>
      </c>
      <c r="F298" s="783">
        <f>+[2]ระบบการควบคุมฯ!I401+[2]ระบบการควบคุมฯ!J401</f>
        <v>0</v>
      </c>
      <c r="G298" s="783">
        <f>+[2]ระบบการควบคุมฯ!K403+[2]ระบบการควบคุมฯ!L403</f>
        <v>0</v>
      </c>
      <c r="H298" s="784">
        <f t="shared" si="74"/>
        <v>0</v>
      </c>
      <c r="I298" s="429"/>
    </row>
    <row r="299" spans="1:9" ht="37.5" hidden="1" customHeight="1" x14ac:dyDescent="0.25">
      <c r="A299" s="426"/>
      <c r="B299" s="427"/>
      <c r="C299" s="428"/>
      <c r="D299" s="783">
        <f>+[2]ระบบการควบคุมฯ!F404</f>
        <v>0</v>
      </c>
      <c r="E299" s="783">
        <f>+[2]ระบบการควบคุมฯ!G402+[2]ระบบการควบคุมฯ!H402</f>
        <v>0</v>
      </c>
      <c r="F299" s="783">
        <f>+[2]ระบบการควบคุมฯ!I402+[2]ระบบการควบคุมฯ!J402</f>
        <v>0</v>
      </c>
      <c r="G299" s="783">
        <f>+[2]ระบบการควบคุมฯ!K404+[2]ระบบการควบคุมฯ!L404</f>
        <v>0</v>
      </c>
      <c r="H299" s="784">
        <f t="shared" si="74"/>
        <v>0</v>
      </c>
      <c r="I299" s="429"/>
    </row>
    <row r="300" spans="1:9" ht="18.75" hidden="1" customHeight="1" x14ac:dyDescent="0.25">
      <c r="A300" s="426"/>
      <c r="B300" s="417"/>
      <c r="C300" s="183"/>
      <c r="D300" s="785">
        <f>+[2]ระบบการควบคุมฯ!F405</f>
        <v>0</v>
      </c>
      <c r="E300" s="785">
        <f>+[2]ระบบการควบคุมฯ!G403+[2]ระบบการควบคุมฯ!H403</f>
        <v>0</v>
      </c>
      <c r="F300" s="785">
        <f>+[2]ระบบการควบคุมฯ!I403+[2]ระบบการควบคุมฯ!J403</f>
        <v>0</v>
      </c>
      <c r="G300" s="785">
        <f>+[2]ระบบการควบคุมฯ!K405+[2]ระบบการควบคุมฯ!L405</f>
        <v>0</v>
      </c>
      <c r="H300" s="774">
        <f t="shared" si="74"/>
        <v>0</v>
      </c>
      <c r="I300" s="418"/>
    </row>
    <row r="301" spans="1:9" ht="75" hidden="1" customHeight="1" x14ac:dyDescent="0.25">
      <c r="A301" s="426"/>
      <c r="B301" s="417"/>
      <c r="C301" s="183"/>
      <c r="D301" s="785">
        <f>+[2]ระบบการควบคุมฯ!F406</f>
        <v>0</v>
      </c>
      <c r="E301" s="785">
        <f>+[2]ระบบการควบคุมฯ!G404+[2]ระบบการควบคุมฯ!H404</f>
        <v>0</v>
      </c>
      <c r="F301" s="785">
        <f>+[2]ระบบการควบคุมฯ!I404+[2]ระบบการควบคุมฯ!J404</f>
        <v>0</v>
      </c>
      <c r="G301" s="785">
        <f>+[2]ระบบการควบคุมฯ!K406+[2]ระบบการควบคุมฯ!L406</f>
        <v>0</v>
      </c>
      <c r="H301" s="774">
        <f t="shared" si="74"/>
        <v>0</v>
      </c>
      <c r="I301" s="418"/>
    </row>
    <row r="302" spans="1:9" ht="37.5" hidden="1" customHeight="1" x14ac:dyDescent="0.25">
      <c r="A302" s="426"/>
      <c r="B302" s="417"/>
      <c r="C302" s="183"/>
      <c r="D302" s="785">
        <f>+[2]ระบบการควบคุมฯ!F407</f>
        <v>0</v>
      </c>
      <c r="E302" s="785">
        <f>+[2]ระบบการควบคุมฯ!G405+[2]ระบบการควบคุมฯ!H405</f>
        <v>0</v>
      </c>
      <c r="F302" s="785">
        <f>+[2]ระบบการควบคุมฯ!I405+[2]ระบบการควบคุมฯ!J405</f>
        <v>0</v>
      </c>
      <c r="G302" s="785">
        <f>+[2]ระบบการควบคุมฯ!K407+[2]ระบบการควบคุมฯ!L407</f>
        <v>0</v>
      </c>
      <c r="H302" s="774">
        <f t="shared" si="74"/>
        <v>0</v>
      </c>
      <c r="I302" s="418"/>
    </row>
    <row r="303" spans="1:9" ht="18.75" hidden="1" customHeight="1" x14ac:dyDescent="0.25">
      <c r="A303" s="172"/>
      <c r="B303" s="176"/>
      <c r="C303" s="173"/>
      <c r="D303" s="780">
        <f>+[2]ระบบการควบคุมฯ!F408</f>
        <v>0</v>
      </c>
      <c r="E303" s="780">
        <f>+[2]ระบบการควบคุมฯ!G399+[2]ระบบการควบคุมฯ!H399</f>
        <v>0</v>
      </c>
      <c r="F303" s="780">
        <f>+[2]ระบบการควบคุมฯ!I399+[2]ระบบการควบคุมฯ!J399</f>
        <v>0</v>
      </c>
      <c r="G303" s="780">
        <f>+[2]ระบบการควบคุมฯ!K408+[2]ระบบการควบคุมฯ!L408</f>
        <v>0</v>
      </c>
      <c r="H303" s="764">
        <f t="shared" si="74"/>
        <v>0</v>
      </c>
      <c r="I303" s="168"/>
    </row>
    <row r="304" spans="1:9" ht="56.25" hidden="1" customHeight="1" x14ac:dyDescent="0.25">
      <c r="A304" s="172"/>
      <c r="B304" s="176"/>
      <c r="C304" s="173"/>
      <c r="D304" s="780">
        <f>+[2]ระบบการควบคุมฯ!F409</f>
        <v>0</v>
      </c>
      <c r="E304" s="780">
        <f>+[2]ระบบการควบคุมฯ!G400+[2]ระบบการควบคุมฯ!H400</f>
        <v>0</v>
      </c>
      <c r="F304" s="780">
        <f>+[2]ระบบการควบคุมฯ!I400+[2]ระบบการควบคุมฯ!J400</f>
        <v>0</v>
      </c>
      <c r="G304" s="780">
        <f>+[2]ระบบการควบคุมฯ!K409+[2]ระบบการควบคุมฯ!L409</f>
        <v>0</v>
      </c>
      <c r="H304" s="764">
        <f t="shared" si="74"/>
        <v>0</v>
      </c>
      <c r="I304" s="168"/>
    </row>
    <row r="305" spans="1:9" ht="18.75" hidden="1" customHeight="1" x14ac:dyDescent="0.25">
      <c r="A305" s="172"/>
      <c r="B305" s="420"/>
      <c r="C305" s="173"/>
      <c r="D305" s="780">
        <f>+[2]ระบบการควบคุมฯ!F410</f>
        <v>0</v>
      </c>
      <c r="E305" s="780">
        <f>+[2]ระบบการควบคุมฯ!G401+[2]ระบบการควบคุมฯ!H401</f>
        <v>0</v>
      </c>
      <c r="F305" s="780">
        <f>+[2]ระบบการควบคุมฯ!I401+[2]ระบบการควบคุมฯ!J401</f>
        <v>0</v>
      </c>
      <c r="G305" s="780">
        <f>+[2]ระบบการควบคุมฯ!K410+[2]ระบบการควบคุมฯ!L410</f>
        <v>0</v>
      </c>
      <c r="H305" s="764">
        <f t="shared" si="74"/>
        <v>0</v>
      </c>
      <c r="I305" s="168"/>
    </row>
    <row r="306" spans="1:9" ht="18.75" customHeight="1" x14ac:dyDescent="0.25">
      <c r="A306" s="172"/>
      <c r="B306" s="420"/>
      <c r="C306" s="173"/>
      <c r="D306" s="780">
        <f>+[2]ระบบการควบคุมฯ!F411</f>
        <v>0</v>
      </c>
      <c r="E306" s="780">
        <f>+[2]ระบบการควบคุมฯ!G402+[2]ระบบการควบคุมฯ!H402</f>
        <v>0</v>
      </c>
      <c r="F306" s="780">
        <f>+[2]ระบบการควบคุมฯ!I402+[2]ระบบการควบคุมฯ!J402</f>
        <v>0</v>
      </c>
      <c r="G306" s="780">
        <f>+[2]ระบบการควบคุมฯ!K411+[2]ระบบการควบคุมฯ!L411</f>
        <v>0</v>
      </c>
      <c r="H306" s="764">
        <f t="shared" si="74"/>
        <v>0</v>
      </c>
      <c r="I306" s="168"/>
    </row>
    <row r="307" spans="1:9" ht="18.75" hidden="1" customHeight="1" x14ac:dyDescent="0.25">
      <c r="A307" s="172"/>
      <c r="B307" s="420"/>
      <c r="C307" s="173"/>
      <c r="D307" s="780">
        <f>+[2]ระบบการควบคุมฯ!F412</f>
        <v>0</v>
      </c>
      <c r="E307" s="780">
        <f>+[2]ระบบการควบคุมฯ!G403+[2]ระบบการควบคุมฯ!H403</f>
        <v>0</v>
      </c>
      <c r="F307" s="780">
        <f>+[2]ระบบการควบคุมฯ!I403+[2]ระบบการควบคุมฯ!J403</f>
        <v>0</v>
      </c>
      <c r="G307" s="780">
        <f>+[2]ระบบการควบคุมฯ!K412+[2]ระบบการควบคุมฯ!L412</f>
        <v>0</v>
      </c>
      <c r="H307" s="764">
        <f t="shared" si="74"/>
        <v>0</v>
      </c>
      <c r="I307" s="168"/>
    </row>
    <row r="308" spans="1:9" ht="37.5" hidden="1" customHeight="1" x14ac:dyDescent="0.25">
      <c r="A308" s="400" t="str">
        <f>+[6]ระบบการควบคุมฯ!A933</f>
        <v>2.1.4</v>
      </c>
      <c r="B308" s="394" t="str">
        <f>+[6]ระบบการควบคุมฯ!B933</f>
        <v>กิจกรรมรองพัฒนาหลักสูตรและกระบวนการเรียนรู้ที่หลากหลายให้เอื้อต่อการเรียนรู้ตลอดชีวิต</v>
      </c>
      <c r="C308" s="394" t="str">
        <f>+[6]ระบบการควบคุมฯ!C934</f>
        <v>20004 67 05164 52034</v>
      </c>
      <c r="D308" s="749">
        <f>+D309</f>
        <v>33000</v>
      </c>
      <c r="E308" s="766">
        <f>+E309</f>
        <v>0</v>
      </c>
      <c r="F308" s="766">
        <f>+F309</f>
        <v>0</v>
      </c>
      <c r="G308" s="766">
        <f>+G309</f>
        <v>30800</v>
      </c>
      <c r="H308" s="766">
        <f>+H309</f>
        <v>2200</v>
      </c>
      <c r="I308" s="405"/>
    </row>
    <row r="309" spans="1:9" ht="18.75" hidden="1" customHeight="1" x14ac:dyDescent="0.25">
      <c r="A309" s="779">
        <f>+[6]ระบบการควบคุมฯ!A935</f>
        <v>0</v>
      </c>
      <c r="B309" s="406" t="str">
        <f>+[6]ระบบการควบคุมฯ!B935</f>
        <v xml:space="preserve"> งบดำเนินงาน 67112xx </v>
      </c>
      <c r="C309" s="407" t="str">
        <f>+[6]ระบบการควบคุมฯ!C936</f>
        <v>20004 35000200 0000000</v>
      </c>
      <c r="D309" s="754">
        <f>SUM(D310:D312)</f>
        <v>33000</v>
      </c>
      <c r="E309" s="754">
        <f>SUM(E310:E312)</f>
        <v>0</v>
      </c>
      <c r="F309" s="754">
        <f>SUM(F310:F312)</f>
        <v>0</v>
      </c>
      <c r="G309" s="754">
        <f>SUM(G310:G312)</f>
        <v>30800</v>
      </c>
      <c r="H309" s="754">
        <f>SUM(H310:H312)</f>
        <v>2200</v>
      </c>
      <c r="I309" s="171"/>
    </row>
    <row r="310" spans="1:9" ht="55.95" hidden="1" customHeight="1" x14ac:dyDescent="0.25">
      <c r="A310" s="780" t="str">
        <f>+[6]ระบบการควบคุมฯ!A937</f>
        <v>2.1.4.1</v>
      </c>
      <c r="B310" s="420" t="str">
        <f>+[6]ระบบการควบคุมฯ!B937</f>
        <v xml:space="preserve">ค่าใช้จ่ายในการจัดการแข่งขันงานศิลปหัตถกรรมนักเรียน ครั้งที่ 71 ปีการศึกษา 2566 </v>
      </c>
      <c r="C310" s="420" t="str">
        <f>+[6]ระบบการควบคุมฯ!C937</f>
        <v>ที่ ศธ 04002/ว    /9 กพ 67  ครั้งที่ 165</v>
      </c>
      <c r="D310" s="786">
        <f>+[6]ระบบการควบคุมฯ!F937</f>
        <v>30000</v>
      </c>
      <c r="E310" s="753">
        <f>+[6]ระบบการควบคุมฯ!G937+[6]ระบบการควบคุมฯ!H937+[6]ระบบการควบคุมฯ!Q937+[6]ระบบการควบคุมฯ!R937</f>
        <v>0</v>
      </c>
      <c r="F310" s="763">
        <f>+[6]ระบบการควบคุมฯ!I937+[6]ระบบการควบคุมฯ!J937</f>
        <v>0</v>
      </c>
      <c r="G310" s="753">
        <f>+[6]ระบบการควบคุมฯ!K937+[6]ระบบการควบคุมฯ!L937+[6]ระบบการควบคุมฯ!U937+[6]ระบบการควบคุมฯ!V937</f>
        <v>30000</v>
      </c>
      <c r="H310" s="763">
        <f>+D310-E310-F310-G310</f>
        <v>0</v>
      </c>
      <c r="I310" s="168" t="s">
        <v>12</v>
      </c>
    </row>
    <row r="311" spans="1:9" ht="55.95" hidden="1" customHeight="1" x14ac:dyDescent="0.25">
      <c r="A311" s="780" t="str">
        <f>+[6]ระบบการควบคุมฯ!A938</f>
        <v>2.1.4.2</v>
      </c>
      <c r="B311" s="420" t="str">
        <f>+[6]ระบบการควบคุมฯ!B938</f>
        <v xml:space="preserve">ค่าใช้จ่ายในการดำนินงานการส่งเสริมการจัดการเรียนรู้เพศวิถีศึกษาในลักษณะการจัดการเรียนรู้แบบ Active Leaning </v>
      </c>
      <c r="C311" s="420" t="str">
        <f>+[6]ระบบการควบคุมฯ!C938</f>
        <v>ศธ04002/ว2276 ลว. 7 มิย 67 โอนครั้งที่ 102</v>
      </c>
      <c r="D311" s="786">
        <f>+[6]ระบบการควบคุมฯ!P938</f>
        <v>2000</v>
      </c>
      <c r="E311" s="753">
        <f>+[6]ระบบการควบคุมฯ!G938+[6]ระบบการควบคุมฯ!H938+[6]ระบบการควบคุมฯ!Q938+[6]ระบบการควบคุมฯ!R938</f>
        <v>0</v>
      </c>
      <c r="F311" s="763">
        <f>+[6]ระบบการควบคุมฯ!I938+[6]ระบบการควบคุมฯ!J938</f>
        <v>0</v>
      </c>
      <c r="G311" s="753">
        <f>+[6]ระบบการควบคุมฯ!K938+[6]ระบบการควบคุมฯ!L938+[6]ระบบการควบคุมฯ!U938+[6]ระบบการควบคุมฯ!V938</f>
        <v>0</v>
      </c>
      <c r="H311" s="763">
        <f>+D311-E311-F311-G311</f>
        <v>2000</v>
      </c>
      <c r="I311" s="168" t="s">
        <v>76</v>
      </c>
    </row>
    <row r="312" spans="1:9" ht="21.75" hidden="1" customHeight="1" x14ac:dyDescent="0.25">
      <c r="A312" s="780" t="str">
        <f>+[6]ระบบการควบคุมฯ!A939</f>
        <v>2.1.4.3</v>
      </c>
      <c r="B312" s="420" t="str">
        <f>+[6]ระบบการควบคุมฯ!B939</f>
        <v xml:space="preserve">ค่าใช้จ่ายในการเดินทางเข้าร่วมการประชุมเชิงปฏิบัติการจัดทำเป้าหมายความสามารถ ด้านการอ่าน การเขียน การคิดเลข และการแก้ปัญหา (Basic Literacy) ของนักเรียนระดับประถมศึกษาตอนต้น ระหว่างวันที่ 7 - 10 สิงหาคม 2567 โรงแรมรอแยล เบญจา กรุงเทพมหานคร </v>
      </c>
      <c r="C312" s="420" t="str">
        <f>+[6]ระบบการควบคุมฯ!C939</f>
        <v>ศธ04002/ว3560 ลว. 15 สค 67 โอนครั้งที่ 323</v>
      </c>
      <c r="D312" s="763">
        <f>+[6]ระบบการควบคุมฯ!P939</f>
        <v>1000</v>
      </c>
      <c r="E312" s="763">
        <f>+[6]ระบบการควบคุมฯ!Q939+[6]ระบบการควบคุมฯ!R939</f>
        <v>0</v>
      </c>
      <c r="F312" s="763">
        <f>+[6]ระบบการควบคุมฯ!I939+[6]ระบบการควบคุมฯ!J939</f>
        <v>0</v>
      </c>
      <c r="G312" s="763">
        <f>+[6]ระบบการควบคุมฯ!U939+[6]ระบบการควบคุมฯ!V939</f>
        <v>800</v>
      </c>
      <c r="H312" s="763">
        <f>+D312-E312-F312-G312</f>
        <v>200</v>
      </c>
      <c r="I312" s="168" t="s">
        <v>76</v>
      </c>
    </row>
    <row r="313" spans="1:9" ht="37.5" hidden="1" customHeight="1" x14ac:dyDescent="0.25">
      <c r="A313" s="400">
        <f>+[6]ระบบการควบคุมฯ!A941</f>
        <v>2.2000000000000002</v>
      </c>
      <c r="B313" s="431" t="str">
        <f>+[6]ระบบการควบคุมฯ!B941</f>
        <v xml:space="preserve">กิจกรรมการจัดการศึกษามัธยมศึกษาตอนต้นสำหรับโรงเรียนปกติ  </v>
      </c>
      <c r="C313" s="400" t="str">
        <f>+[6]ระบบการควบคุมฯ!C941</f>
        <v>20004 67 0516500000</v>
      </c>
      <c r="D313" s="749">
        <f>+D314</f>
        <v>0</v>
      </c>
      <c r="E313" s="766">
        <f>+E314</f>
        <v>0</v>
      </c>
      <c r="F313" s="766">
        <f>+F314</f>
        <v>0</v>
      </c>
      <c r="G313" s="766">
        <f>+G314</f>
        <v>0</v>
      </c>
      <c r="H313" s="766">
        <f>+H314</f>
        <v>0</v>
      </c>
      <c r="I313" s="405"/>
    </row>
    <row r="314" spans="1:9" ht="18.75" hidden="1" customHeight="1" x14ac:dyDescent="0.25">
      <c r="A314" s="779">
        <f>+[6]ระบบการควบคุมฯ!A942</f>
        <v>0</v>
      </c>
      <c r="B314" s="787" t="str">
        <f>+[6]ระบบการควบคุมฯ!B942</f>
        <v xml:space="preserve"> งบดำเนินงาน 67112xx</v>
      </c>
      <c r="C314" s="779" t="str">
        <f>+[6]ระบบการควบคุมฯ!C942</f>
        <v>20004 35000270 2000000</v>
      </c>
      <c r="D314" s="754">
        <f>SUM(D315)</f>
        <v>0</v>
      </c>
      <c r="E314" s="754">
        <f>SUM(E315)</f>
        <v>0</v>
      </c>
      <c r="F314" s="754">
        <f>SUM(F315)</f>
        <v>0</v>
      </c>
      <c r="G314" s="754">
        <f>SUM(G315)</f>
        <v>0</v>
      </c>
      <c r="H314" s="754">
        <f>SUM(H315)</f>
        <v>0</v>
      </c>
      <c r="I314" s="171"/>
    </row>
    <row r="315" spans="1:9" ht="37.5" hidden="1" customHeight="1" x14ac:dyDescent="0.25">
      <c r="A315" s="780"/>
      <c r="B315" s="432"/>
      <c r="C315" s="420"/>
      <c r="D315" s="786">
        <f>+[6]ระบบการควบคุมฯ!F942</f>
        <v>0</v>
      </c>
      <c r="E315" s="763">
        <f>+[6]ระบบการควบคุมฯ!G942+[6]ระบบการควบคุมฯ!H942</f>
        <v>0</v>
      </c>
      <c r="F315" s="763">
        <f>+[6]ระบบการควบคุมฯ!I942+[6]ระบบการควบคุมฯ!J942</f>
        <v>0</v>
      </c>
      <c r="G315" s="763">
        <f>+[6]ระบบการควบคุมฯ!K942+[6]ระบบการควบคุมฯ!L942</f>
        <v>0</v>
      </c>
      <c r="H315" s="763">
        <f>+D315-E315-F315-G315</f>
        <v>0</v>
      </c>
      <c r="I315" s="168" t="s">
        <v>76</v>
      </c>
    </row>
    <row r="316" spans="1:9" ht="18.75" hidden="1" customHeight="1" x14ac:dyDescent="0.25">
      <c r="A316" s="400" t="str">
        <f>+[6]ระบบการควบคุมฯ!A1017</f>
        <v>2.2.1</v>
      </c>
      <c r="B316" s="431" t="str">
        <f>+[6]ระบบการควบคุมฯ!B1017</f>
        <v>กิจกรรมรองสนับสนุนเสริมสร้างความเข้มแข็งในการพัฒนาครูอย่างมีประสิทธิภาพ</v>
      </c>
      <c r="C316" s="400" t="str">
        <f>+[6]ระบบการควบคุมฯ!C1017</f>
        <v>20004 66 05165 51999</v>
      </c>
      <c r="D316" s="749">
        <f>+D317</f>
        <v>39400</v>
      </c>
      <c r="E316" s="766">
        <f>+E317</f>
        <v>0</v>
      </c>
      <c r="F316" s="766">
        <f>+F317</f>
        <v>0</v>
      </c>
      <c r="G316" s="766">
        <f>+G317</f>
        <v>36122</v>
      </c>
      <c r="H316" s="766">
        <f>+H317</f>
        <v>3278</v>
      </c>
      <c r="I316" s="405"/>
    </row>
    <row r="317" spans="1:9" ht="37.5" hidden="1" customHeight="1" x14ac:dyDescent="0.25">
      <c r="A317" s="779">
        <f>+[6]ระบบการควบคุมฯ!A1019</f>
        <v>0</v>
      </c>
      <c r="B317" s="787" t="str">
        <f>+[6]ระบบการควบคุมฯ!B1019</f>
        <v xml:space="preserve"> งบดำเนินงาน 67112xx </v>
      </c>
      <c r="C317" s="779" t="str">
        <f>+[6]ระบบการควบคุมฯ!C1019</f>
        <v>20004 35000270 2000000</v>
      </c>
      <c r="D317" s="754">
        <f>SUM(D318:D321)</f>
        <v>39400</v>
      </c>
      <c r="E317" s="754">
        <f t="shared" ref="E317:H317" si="75">SUM(E318:E321)</f>
        <v>0</v>
      </c>
      <c r="F317" s="754">
        <f t="shared" si="75"/>
        <v>0</v>
      </c>
      <c r="G317" s="754">
        <f t="shared" si="75"/>
        <v>36122</v>
      </c>
      <c r="H317" s="754">
        <f t="shared" si="75"/>
        <v>3278</v>
      </c>
      <c r="I317" s="171"/>
    </row>
    <row r="318" spans="1:9" ht="18.75" hidden="1" customHeight="1" x14ac:dyDescent="0.25">
      <c r="A318" s="780" t="str">
        <f>+[6]ระบบการควบคุมฯ!A1021</f>
        <v>2.2.1.1</v>
      </c>
      <c r="B318" s="420" t="str">
        <f>+[6]ระบบการควบคุมฯ!B1021</f>
        <v>ค่าใช้จ่ายในการเดินทางเข้าร่วมประชุมปฏิบัติการวางแผนขับเคลื่อนนโยบายสู่การนิเทศการศึกษา ประจำปีงบประมาณ พ.ศ. 2567  ระหว่างวันที่ 25 – 27 มกราคม 2567 ณ โรงแรมริเวอร์ไซด์ กรุงเทพมหานคร</v>
      </c>
      <c r="C318" s="420" t="str">
        <f>+[6]ระบบการควบคุมฯ!C1021</f>
        <v>ศธ04002/ว457 ลว. 1 กพ 67 โอนครั้งที่ 161 (1/2)</v>
      </c>
      <c r="D318" s="786">
        <f>+[6]ระบบการควบคุมฯ!D1021</f>
        <v>700</v>
      </c>
      <c r="E318" s="763">
        <f>+[6]ระบบการควบคุมฯ!G1021+[6]ระบบการควบคุมฯ!H1021</f>
        <v>0</v>
      </c>
      <c r="F318" s="763">
        <f>+[6]ระบบการควบคุมฯ!I1021+[6]ระบบการควบคุมฯ!J1021</f>
        <v>0</v>
      </c>
      <c r="G318" s="763">
        <f>+[6]ระบบการควบคุมฯ!K1021+[6]ระบบการควบคุมฯ!L1021</f>
        <v>700</v>
      </c>
      <c r="H318" s="763">
        <f>+D318-E318-F318-G318</f>
        <v>0</v>
      </c>
      <c r="I318" s="168" t="s">
        <v>76</v>
      </c>
    </row>
    <row r="319" spans="1:9" ht="18.75" hidden="1" customHeight="1" x14ac:dyDescent="0.25">
      <c r="A319" s="780" t="str">
        <f>+[6]ระบบการควบคุมฯ!A1022</f>
        <v>2.2.1.2</v>
      </c>
      <c r="B319" s="420" t="str">
        <f>+[6]ระบบการควบคุมฯ!B1022</f>
        <v>ค่าใช้จ่ายในการเดินทางเข้าร่วมการประชุมเชิงปฏิบัติการขับเคลื่อนนโยบายเรียนดี มีความสุข สู่การนิเทศอย่างมีประสิทธิภาพ 19-21 กพ 67 รร.รอยัล ซิตี้ กรุงเทพมหานคร</v>
      </c>
      <c r="C319" s="420" t="str">
        <f>+[6]ระบบการควบคุมฯ!C1022</f>
        <v>ศธ04002/ว907 ลว. 29 กพ 67 โอนครั้งที่ 201</v>
      </c>
      <c r="D319" s="786">
        <f>+[6]ระบบการควบคุมฯ!D1022</f>
        <v>700</v>
      </c>
      <c r="E319" s="763">
        <f>+[6]ระบบการควบคุมฯ!G1022+[6]ระบบการควบคุมฯ!H1022</f>
        <v>0</v>
      </c>
      <c r="F319" s="763">
        <f>+[6]ระบบการควบคุมฯ!I1022+[6]ระบบการควบคุมฯ!J1022</f>
        <v>0</v>
      </c>
      <c r="G319" s="763">
        <f>+[6]ระบบการควบคุมฯ!K1022+[6]ระบบการควบคุมฯ!L1022</f>
        <v>700</v>
      </c>
      <c r="H319" s="763">
        <f>+D319-E319-F319-G319</f>
        <v>0</v>
      </c>
      <c r="I319" s="168" t="s">
        <v>76</v>
      </c>
    </row>
    <row r="320" spans="1:9" ht="18.75" hidden="1" customHeight="1" x14ac:dyDescent="0.25">
      <c r="A320" s="780" t="str">
        <f>+[6]ระบบการควบคุมฯ!A1023</f>
        <v>2.2.1.3</v>
      </c>
      <c r="B320" s="420" t="str">
        <f>+[6]ระบบการควบคุมฯ!B1023</f>
        <v>ค่าใช้จ่ายสำหรับการดำเนินงานพัฒนาการนิเทศการศึกษาของเครือข่ายการนิเทศการศึกษาขั้นพื้นฐาน</v>
      </c>
      <c r="C320" s="420" t="str">
        <f>+[6]ระบบการควบคุมฯ!C1023</f>
        <v>ศธ04002/ว1918 ลว 17 พค 67 โอนครั้งที่ 27</v>
      </c>
      <c r="D320" s="786">
        <f>+[6]ระบบการควบคุมฯ!AA1023</f>
        <v>20000</v>
      </c>
      <c r="E320" s="763">
        <f>+[6]ระบบการควบคุมฯ!G1023+[6]ระบบการควบคุมฯ!H1023+[6]ระบบการควบคุมฯ!Q1023+[6]ระบบการควบคุมฯ!R1023</f>
        <v>0</v>
      </c>
      <c r="F320" s="763">
        <f>+[6]ระบบการควบคุมฯ!I1023+[6]ระบบการควบคุมฯ!J1023</f>
        <v>0</v>
      </c>
      <c r="G320" s="763">
        <f>+[6]ระบบการควบคุมฯ!K1023+[6]ระบบการควบคุมฯ!L1023+[6]ระบบการควบคุมฯ!U1023+[6]ระบบการควบคุมฯ!V1023</f>
        <v>16722</v>
      </c>
      <c r="H320" s="763">
        <f>+D320-E320-G320</f>
        <v>3278</v>
      </c>
      <c r="I320" s="433" t="s">
        <v>50</v>
      </c>
    </row>
    <row r="321" spans="1:9" ht="18.75" hidden="1" customHeight="1" x14ac:dyDescent="0.25">
      <c r="A321" s="780" t="str">
        <f>+[6]ระบบการควบคุมฯ!A1024</f>
        <v>2.2.1.4</v>
      </c>
      <c r="B321" s="420" t="str">
        <f>+[6]ระบบการควบคุมฯ!B1024</f>
        <v xml:space="preserve">ค่าใช้จ่ายการคัดเลือกบุคคลเพื่อบรรจุแต่งตั้งให้ดำรงตำแหน่งรองผู้อำนวยการสถานศึกษาและ    ผู้อำนวยการสถานศึกษา สังกัดสำนักงานคณะกรรมการการศึกาษาขั้นพื้นฐาน ปี พ.ศ. 2567 </v>
      </c>
      <c r="C321" s="420" t="str">
        <f>+[6]ระบบการควบคุมฯ!C1024</f>
        <v>ศธ04002/ว2110 ลว 31 พค 67 โอนครั้งที่ 67</v>
      </c>
      <c r="D321" s="786">
        <f>+[6]ระบบการควบคุมฯ!AA1024</f>
        <v>18000</v>
      </c>
      <c r="E321" s="763">
        <f>+[6]ระบบการควบคุมฯ!G1024+[6]ระบบการควบคุมฯ!H1024+[6]ระบบการควบคุมฯ!Q1024+[6]ระบบการควบคุมฯ!R1024</f>
        <v>0</v>
      </c>
      <c r="F321" s="763">
        <f>+[6]ระบบการควบคุมฯ!I1024+[6]ระบบการควบคุมฯ!J1024</f>
        <v>0</v>
      </c>
      <c r="G321" s="763">
        <f>+[6]ระบบการควบคุมฯ!K1024+[6]ระบบการควบคุมฯ!L1024+[6]ระบบการควบคุมฯ!U1024+[6]ระบบการควบคุมฯ!V1024</f>
        <v>18000</v>
      </c>
      <c r="H321" s="763">
        <f>+D321-E321-G321</f>
        <v>0</v>
      </c>
      <c r="I321" s="168" t="s">
        <v>17</v>
      </c>
    </row>
    <row r="322" spans="1:9" ht="18.75" hidden="1" customHeight="1" x14ac:dyDescent="0.25">
      <c r="A322" s="400" t="str">
        <f>+[6]ระบบการควบคุมฯ!A1025</f>
        <v>2.2.2</v>
      </c>
      <c r="B322" s="394" t="str">
        <f>+[6]ระบบการควบคุมฯ!B1025</f>
        <v xml:space="preserve">กิจกรรมรองการวิจัยเพื่อพัฒนานวัตกรรมการจัดการศึกษา </v>
      </c>
      <c r="C322" s="394" t="str">
        <f>+[6]ระบบการควบคุมฯ!C1025</f>
        <v>20004 66 05165 52018</v>
      </c>
      <c r="D322" s="749">
        <f>+D323</f>
        <v>32100</v>
      </c>
      <c r="E322" s="766">
        <f>+E323</f>
        <v>0</v>
      </c>
      <c r="F322" s="766">
        <f>+F323</f>
        <v>0</v>
      </c>
      <c r="G322" s="766">
        <f>+G323</f>
        <v>31100</v>
      </c>
      <c r="H322" s="766">
        <f>+H323</f>
        <v>1000</v>
      </c>
      <c r="I322" s="405"/>
    </row>
    <row r="323" spans="1:9" ht="18.75" hidden="1" customHeight="1" x14ac:dyDescent="0.25">
      <c r="A323" s="779"/>
      <c r="B323" s="406" t="str">
        <f>+[6]ระบบการควบคุมฯ!B1027</f>
        <v xml:space="preserve"> งบดำเนินงาน 67112xx </v>
      </c>
      <c r="C323" s="407" t="str">
        <f>+[6]ระบบการควบคุมฯ!C1027</f>
        <v>20004 35000200 2000000</v>
      </c>
      <c r="D323" s="754">
        <f>SUM(D324:D326)</f>
        <v>32100</v>
      </c>
      <c r="E323" s="754">
        <f>SUM(E324:E326)</f>
        <v>0</v>
      </c>
      <c r="F323" s="754">
        <f>SUM(F324:F326)</f>
        <v>0</v>
      </c>
      <c r="G323" s="754">
        <f>SUM(G324:G326)</f>
        <v>31100</v>
      </c>
      <c r="H323" s="754">
        <f>SUM(H324:H326)</f>
        <v>1000</v>
      </c>
      <c r="I323" s="171"/>
    </row>
    <row r="324" spans="1:9" ht="18.75" hidden="1" customHeight="1" x14ac:dyDescent="0.25">
      <c r="A324" s="780" t="str">
        <f>+[6]ระบบการควบคุมฯ!A1029</f>
        <v>2.2.2.1</v>
      </c>
      <c r="B324" s="420" t="str">
        <f>+[6]ระบบการควบคุมฯ!B1029</f>
        <v xml:space="preserve">ค่าใช้จ่าย   ในการจัดการแข่งขันและค่าใช้จ่ายในการเดินทางเข้าร่วมการแข่งขันคณิตศาสตร์และวิทยาศาสตร์โอลิมปิก    ระหว่างประเทศ ระดับประถมศึกษา ครั้งที่ 20 ประจำปีพ.ศ. 2566  :  20th Internation Matthematics and Science Olympiad for Primary Students (IMSO 2023) ผ่านระบบออนไลน์ ระหว่างวันที่ 16 – 21 พฤศจิกายน 2566 ณ โรงเรีนมัธยมวัดนายโรง สำนักงานเขตพื้นที่การศึกษามัธยมศึกษากรุงเทพมหานคร เขต 1 และโรงแรมริเวอร์ไซด์ กรุงเทพมหานคร </v>
      </c>
      <c r="C324" s="420" t="str">
        <f>+[6]ระบบการควบคุมฯ!C1029</f>
        <v>ศธ04002/ว5570 ลว 13 ธค 2566 โอนครั้งที่ 86</v>
      </c>
      <c r="D324" s="763">
        <f>+[6]ระบบการควบคุมฯ!F1029</f>
        <v>800</v>
      </c>
      <c r="E324" s="763">
        <f>+[6]ระบบการควบคุมฯ!G1029+[6]ระบบการควบคุมฯ!H1029</f>
        <v>0</v>
      </c>
      <c r="F324" s="763">
        <f>+[6]ระบบการควบคุมฯ!I1029+[6]ระบบการควบคุมฯ!J1029</f>
        <v>0</v>
      </c>
      <c r="G324" s="763">
        <f>+[6]ระบบการควบคุมฯ!K1029+[6]ระบบการควบคุมฯ!L1029</f>
        <v>800</v>
      </c>
      <c r="H324" s="763">
        <f>+D324-E324-F324-G324</f>
        <v>0</v>
      </c>
      <c r="I324" s="168" t="s">
        <v>12</v>
      </c>
    </row>
    <row r="325" spans="1:9" ht="18.75" hidden="1" customHeight="1" x14ac:dyDescent="0.25">
      <c r="A325" s="780" t="str">
        <f>+[6]ระบบการควบคุมฯ!A1030</f>
        <v>2.2.2.2</v>
      </c>
      <c r="B325" s="420" t="str">
        <f>+[6]ระบบการควบคุมฯ!B1030</f>
        <v>ค่าใช้จ่ายในการดำเนินกิจกรรมพัฒนาความสามารถทางวิชาการของนักเรียนผ่านกระบวนการแข่งขันทางวิชาการด้านคณิตศาสตร์ ระดับนานาชาติ ประจำปี พ.ศ. 2567</v>
      </c>
      <c r="C325" s="420" t="str">
        <f>+[6]ระบบการควบคุมฯ!C1030</f>
        <v>ศธ04002/ว859 ลว 27 กพ 67 โอนครั้งที่ 197</v>
      </c>
      <c r="D325" s="763">
        <f>+[6]ระบบการควบคุมฯ!F1030</f>
        <v>31300</v>
      </c>
      <c r="E325" s="753">
        <f>+[6]ระบบการควบคุมฯ!G1030+[6]ระบบการควบคุมฯ!H1030+[6]ระบบการควบคุมฯ!Q1030+[6]ระบบการควบคุมฯ!R1030</f>
        <v>0</v>
      </c>
      <c r="F325" s="763">
        <f>+[6]ระบบการควบคุมฯ!I1030+[6]ระบบการควบคุมฯ!J1030</f>
        <v>0</v>
      </c>
      <c r="G325" s="753">
        <f>+[6]ระบบการควบคุมฯ!K1030+[6]ระบบการควบคุมฯ!L1030+[6]ระบบการควบคุมฯ!U1030+[6]ระบบการควบคุมฯ!V1030</f>
        <v>30300</v>
      </c>
      <c r="H325" s="763">
        <f>+D325-E325-F325-G325</f>
        <v>1000</v>
      </c>
      <c r="I325" s="168" t="s">
        <v>12</v>
      </c>
    </row>
    <row r="326" spans="1:9" ht="37.5" hidden="1" customHeight="1" x14ac:dyDescent="0.25">
      <c r="A326" s="780" t="str">
        <f>+[6]ระบบการควบคุมฯ!A1031</f>
        <v>2.2.2.3</v>
      </c>
      <c r="B326" s="420" t="str">
        <f>+[6]ระบบการควบคุมฯ!B1031</f>
        <v>ค่าใช้จ่าย ในการดำเนินกิจกรรมตามโครงการโรงเรียนคุณธรรม สพฐ. รายการที่ 2คลิปภาพยนตร์สั้น ตรอบครัวคุณธรรม จำนวนเงิน 1,500.-บาท รายการที่ 3 การนิเทศ กำกับ ติดตาม จำนวนเงิน 2,000.-บาท</v>
      </c>
      <c r="C326" s="420" t="str">
        <f>+[6]ระบบการควบคุมฯ!C1031</f>
        <v>ศธ 04002/ว3089/29 กค 66 ครั้งที่ 812 จำนวนเงิน 3,500.-บาท นิเทศ</v>
      </c>
      <c r="D326" s="763">
        <f>+[6]ระบบการควบคุมฯ!F1031</f>
        <v>0</v>
      </c>
      <c r="E326" s="763">
        <f>+[6]ระบบการควบคุมฯ!G1031+[6]ระบบการควบคุมฯ!H1031</f>
        <v>0</v>
      </c>
      <c r="F326" s="763">
        <f>+[6]ระบบการควบคุมฯ!I1031+[6]ระบบการควบคุมฯ!J1031</f>
        <v>0</v>
      </c>
      <c r="G326" s="763">
        <f>+[6]ระบบการควบคุมฯ!K1031+[6]ระบบการควบคุมฯ!L1031</f>
        <v>0</v>
      </c>
      <c r="H326" s="763">
        <f>+D326-E326-F326-G326</f>
        <v>0</v>
      </c>
      <c r="I326" s="168" t="s">
        <v>102</v>
      </c>
    </row>
    <row r="327" spans="1:9" ht="18.75" hidden="1" customHeight="1" x14ac:dyDescent="0.25">
      <c r="A327" s="400" t="str">
        <f>+[6]ระบบการควบคุมฯ!A1034</f>
        <v>2.2.3</v>
      </c>
      <c r="B327" s="394" t="str">
        <f>+[6]ระบบการควบคุมฯ!B1034</f>
        <v>กิจกรรมรองส่งเสริมและพัฒนาแหล่งเรียนรู้ให้มีความหลากหลายเพื่อเอื้อต่อการศึกษาและการเรียนรู้อย่างมีคุณภาพ</v>
      </c>
      <c r="C327" s="394" t="str">
        <f>+[6]ระบบการควบคุมฯ!C1034</f>
        <v>20004 66 05165 90691</v>
      </c>
      <c r="D327" s="749">
        <f>+D328</f>
        <v>0</v>
      </c>
      <c r="E327" s="766">
        <f>+E328</f>
        <v>0</v>
      </c>
      <c r="F327" s="766">
        <f>+F328</f>
        <v>0</v>
      </c>
      <c r="G327" s="766">
        <f>+G328</f>
        <v>0</v>
      </c>
      <c r="H327" s="766">
        <f>+H328</f>
        <v>0</v>
      </c>
      <c r="I327" s="405"/>
    </row>
    <row r="328" spans="1:9" ht="131.25" hidden="1" customHeight="1" x14ac:dyDescent="0.25">
      <c r="A328" s="170"/>
      <c r="B328" s="406" t="str">
        <f>+[6]ระบบการควบคุมฯ!B1035</f>
        <v xml:space="preserve"> งบดำเนินงาน 66112xx </v>
      </c>
      <c r="C328" s="407" t="str">
        <f>+[6]ระบบการควบคุมฯ!C1035</f>
        <v>20004 35000200 2000000</v>
      </c>
      <c r="D328" s="754">
        <f>SUM(D329:D330)</f>
        <v>0</v>
      </c>
      <c r="E328" s="754">
        <f>SUM(E329:E330)</f>
        <v>0</v>
      </c>
      <c r="F328" s="754">
        <f>SUM(F329:F330)</f>
        <v>0</v>
      </c>
      <c r="G328" s="754">
        <f>SUM(G329:G330)</f>
        <v>0</v>
      </c>
      <c r="H328" s="754">
        <f>SUM(H329:H330)</f>
        <v>0</v>
      </c>
      <c r="I328" s="171"/>
    </row>
    <row r="329" spans="1:9" ht="93.75" hidden="1" customHeight="1" x14ac:dyDescent="0.25">
      <c r="A329" s="780" t="str">
        <f>+[6]ระบบการควบคุมฯ!A1036</f>
        <v>2.2.3.1</v>
      </c>
      <c r="B329" s="788" t="str">
        <f>+[6]ระบบการควบคุมฯ!B1036</f>
        <v xml:space="preserve">ค่าใช้จ่าย  รณรงค์ และติดตาม การใช้หนังสือพระราชนิพนธ์  </v>
      </c>
      <c r="C329" s="789" t="str">
        <f>+[6]ระบบการควบคุมฯ!C1036</f>
        <v>ศธ 04002/ว2953/25 กค 66 ครั้งที่ 689 จำนวนเงิน 61,055 บาท</v>
      </c>
      <c r="D329" s="780">
        <f>+[6]ระบบการควบคุมฯ!F1036</f>
        <v>0</v>
      </c>
      <c r="E329" s="790">
        <f>+[6]ระบบการควบคุมฯ!G1036-[6]ระบบการควบคุมฯ!H1036</f>
        <v>0</v>
      </c>
      <c r="F329" s="790">
        <f>+[6]ระบบการควบคุมฯ!I1036+[6]ระบบการควบคุมฯ!J1036</f>
        <v>0</v>
      </c>
      <c r="G329" s="790">
        <f>+[6]ระบบการควบคุมฯ!K1036+[6]ระบบการควบคุมฯ!L1036</f>
        <v>0</v>
      </c>
      <c r="H329" s="791">
        <f>+D329-E329-F329-G329</f>
        <v>0</v>
      </c>
      <c r="I329" s="773" t="s">
        <v>50</v>
      </c>
    </row>
    <row r="330" spans="1:9" ht="37.5" hidden="1" customHeight="1" x14ac:dyDescent="0.25">
      <c r="A330" s="780" t="str">
        <f>+[6]ระบบการควบคุมฯ!A1037</f>
        <v>2.2.3.2</v>
      </c>
      <c r="B330" s="788" t="str">
        <f>+[6]ระบบการควบคุมฯ!B1037</f>
        <v xml:space="preserve">ค่าใช้จ่ายในการเดินทางเข้าร่วมโครงการรักษ์ภาษาไทย เนื่องในสัปดาห์วันภาษาไทยแห่งชาติ    ปี 2566 ระดับประเทศ เพื่อแข่งขันกิจกรรมคัดลายมือ ระดับมัธยมศึกษาปีที่ 4-6 ระหว่างวันที่ 21 – 23 กรกฎาคม 2566 ณ โรงแรมเอเชียแอร์พอร์ท </v>
      </c>
      <c r="C330" s="789" t="str">
        <f>+[6]ระบบการควบคุมฯ!C1037</f>
        <v>ศธ 04002/ว3089/29 กค 66 ครั้งที่ 712 จำนวนเงิน 1,200.-บาท เขียนเขต</v>
      </c>
      <c r="D330" s="780">
        <f>+[6]ระบบการควบคุมฯ!F1037</f>
        <v>0</v>
      </c>
      <c r="E330" s="790">
        <f>+[6]ระบบการควบคุมฯ!G1037-[6]ระบบการควบคุมฯ!H1037</f>
        <v>0</v>
      </c>
      <c r="F330" s="790">
        <f>+[6]ระบบการควบคุมฯ!I1037+[6]ระบบการควบคุมฯ!J1037</f>
        <v>0</v>
      </c>
      <c r="G330" s="790">
        <f>+[6]ระบบการควบคุมฯ!K1037+[6]ระบบการควบคุมฯ!L1037</f>
        <v>0</v>
      </c>
      <c r="H330" s="791">
        <f>+D330-E330-F330-G330</f>
        <v>0</v>
      </c>
      <c r="I330" s="773" t="s">
        <v>103</v>
      </c>
    </row>
    <row r="331" spans="1:9" ht="37.5" hidden="1" customHeight="1" x14ac:dyDescent="0.25">
      <c r="A331" s="400">
        <f>+[4]ระบบการควบคุมฯ!A718</f>
        <v>2.2999999999999998</v>
      </c>
      <c r="B331" s="394" t="str">
        <f>+[4]ระบบการควบคุมฯ!B718</f>
        <v xml:space="preserve">กิจกรรมส่งเสริม สนับสนุนให้บุคคลได้รับสิทธิและโอกาสทางการศึกษาขั้นพื้นฐานอย่างทั่วถึงและเป็นธรรมสอดคล้องตามบริบท                </v>
      </c>
      <c r="C331" s="394" t="str">
        <f>+[2]ระบบการควบคุมฯ!C890</f>
        <v>20004 66 5201500000</v>
      </c>
      <c r="D331" s="749">
        <f>+D332</f>
        <v>122620</v>
      </c>
      <c r="E331" s="766">
        <f>+E332</f>
        <v>0</v>
      </c>
      <c r="F331" s="766">
        <f>+F332</f>
        <v>0</v>
      </c>
      <c r="G331" s="766">
        <f>+G332</f>
        <v>41319.199999999997</v>
      </c>
      <c r="H331" s="766">
        <f>+H332</f>
        <v>81300.800000000003</v>
      </c>
      <c r="I331" s="405"/>
    </row>
    <row r="332" spans="1:9" ht="37.5" hidden="1" customHeight="1" x14ac:dyDescent="0.25">
      <c r="A332" s="170"/>
      <c r="B332" s="406" t="str">
        <f>+[6]ระบบการควบคุมฯ!B1085</f>
        <v xml:space="preserve"> งบดำเนินงาน 67112xx</v>
      </c>
      <c r="C332" s="407"/>
      <c r="D332" s="754">
        <f>SUM(D333:D342)</f>
        <v>122620</v>
      </c>
      <c r="E332" s="754">
        <f t="shared" ref="E332:H332" si="76">SUM(E333:E342)</f>
        <v>0</v>
      </c>
      <c r="F332" s="754">
        <f t="shared" si="76"/>
        <v>0</v>
      </c>
      <c r="G332" s="754">
        <f t="shared" si="76"/>
        <v>41319.199999999997</v>
      </c>
      <c r="H332" s="754">
        <f t="shared" si="76"/>
        <v>81300.800000000003</v>
      </c>
      <c r="I332" s="171"/>
    </row>
    <row r="333" spans="1:9" ht="37.5" hidden="1" customHeight="1" x14ac:dyDescent="0.25">
      <c r="A333" s="780" t="str">
        <f>+[6]ระบบการควบคุมฯ!A1087</f>
        <v>2.3.1</v>
      </c>
      <c r="B333" s="788" t="str">
        <f>+[6]ระบบการควบคุมฯ!B1087</f>
        <v xml:space="preserve">ค่าใช้จ่ายในการจัดกิจกรรมของนักเรียนและค่าใช้จ่ายในการเดินทางเข้าร่วมการประชุมวิชาการ “43 ปี การศึกษาไทยก้าวไกลด้วยพระเมตตา” การพัฒนาเด็กและเยาวชนในถิ่นทุรกันดารตามพระราชดำริสมเด็จพระกนิษฐาธิราชเจ้า กรมสมเด็จพระเทพรัตนราชสุดาฯ สยามบรมราชกุมารี ประจำปี 2566 ระหว่างวันที่ 20 – 23 ธันวาคม 2566 ณ โรงแรมภูฟ้าวารี และหอประชุมสมเด็จย่า มหาวิทยาลัยแม่ฟ้าหลวง อำเภอเมืองเชียงราย จังหวัดเชียงใหม่ </v>
      </c>
      <c r="C333" s="789" t="str">
        <f>+[6]ระบบการควบคุมฯ!C1087</f>
        <v>ศธ 04002/ว47 ลว 4 มค 67 ครั้งที่ 119</v>
      </c>
      <c r="D333" s="780">
        <f>+[6]ระบบการควบคุมฯ!F1087</f>
        <v>40240</v>
      </c>
      <c r="E333" s="753">
        <f>+[6]ระบบการควบคุมฯ!G1087+[6]ระบบการควบคุมฯ!H1087+[6]ระบบการควบคุมฯ!Q1087+[6]ระบบการควบคุมฯ!R1087</f>
        <v>0</v>
      </c>
      <c r="F333" s="790">
        <f>+[6]ระบบการควบคุมฯ!I1087+[6]ระบบการควบคุมฯ!J1087</f>
        <v>0</v>
      </c>
      <c r="G333" s="753">
        <f>+[6]ระบบการควบคุมฯ!K1087+[6]ระบบการควบคุมฯ!L1087+[6]ระบบการควบคุมฯ!U1087+[6]ระบบการควบคุมฯ!V1087</f>
        <v>17719.2</v>
      </c>
      <c r="H333" s="791">
        <f t="shared" ref="H333:H339" si="77">+D333-E333-F333-G333</f>
        <v>22520.799999999999</v>
      </c>
      <c r="I333" s="773" t="s">
        <v>158</v>
      </c>
    </row>
    <row r="334" spans="1:9" ht="93.75" hidden="1" customHeight="1" x14ac:dyDescent="0.25">
      <c r="A334" s="780" t="str">
        <f>+[6]ระบบการควบคุมฯ!A1088</f>
        <v>2.3.2</v>
      </c>
      <c r="B334" s="788" t="str">
        <f>+[6]ระบบการควบคุมฯ!B1088</f>
        <v>เพื่อเป็นค่าใช้จ่ายดำเนินการรับนักเรียน สังกัดสำนักงานคณะกรรมการการศึกษาขั้นพื้นฐาน ปีการศึกษา 2567</v>
      </c>
      <c r="C334" s="789" t="str">
        <f>+[6]ระบบการควบคุมฯ!C1088</f>
        <v>ศธ 04002/ว78 ลว 8 มค 67 โอนครั้งที่ 122</v>
      </c>
      <c r="D334" s="780">
        <f>+[6]ระบบการควบคุมฯ!F1088</f>
        <v>10000</v>
      </c>
      <c r="E334" s="753">
        <f>+[6]ระบบการควบคุมฯ!G1088+[6]ระบบการควบคุมฯ!H1088+[6]ระบบการควบคุมฯ!Q1088+[6]ระบบการควบคุมฯ!R1088</f>
        <v>0</v>
      </c>
      <c r="F334" s="790">
        <f>+[6]ระบบการควบคุมฯ!I1088+[6]ระบบการควบคุมฯ!J1088</f>
        <v>0</v>
      </c>
      <c r="G334" s="753">
        <f>+[6]ระบบการควบคุมฯ!K1088+[6]ระบบการควบคุมฯ!L1088+[6]ระบบการควบคุมฯ!U1088+[6]ระบบการควบคุมฯ!V1088</f>
        <v>10000</v>
      </c>
      <c r="H334" s="791">
        <f>+D334-E334-F334-G334</f>
        <v>0</v>
      </c>
      <c r="I334" s="773" t="s">
        <v>12</v>
      </c>
    </row>
    <row r="335" spans="1:9" ht="131.25" hidden="1" customHeight="1" x14ac:dyDescent="0.25">
      <c r="A335" s="780" t="str">
        <f>+[6]ระบบการควบคุมฯ!A1089</f>
        <v>2.3.3</v>
      </c>
      <c r="B335" s="788" t="str">
        <f>+[6]ระบบการควบคุมฯ!B1089</f>
        <v xml:space="preserve">ค่าใช้จ่ายในการเดินทางเข้าร่วมประชุมหารือแก้ไขปัญหาแนวทางการดำเนินงานตามกฎกระทรวงว่าด้วยสิทธิ  ในการจัดการศึกษาขั้นพื้นฐานโดยครอบครัว พ.ศ. 2547 ระหว่างวันที่ 23 – 24 พฤษภาคม  2567  ณ ห้องประชุม 2 อาคารสพฐ. 5 ชั้น 9 และค่าใช้จ่ายในการเดินทางเข้าร่วมประชุมเชิงปฏิบัติการยกร่างและแก้ไขแนวทางการจัดการศึกษาขั้นพื้นฐานโดยครอบครัว พ.ศ. 2547 ระหว่างวันที่ 28 – 31   พฤษภาคม 2567 ณ ห้องประชุม สนผ. 1 อาคารสพฐ. 5 ชั้น 8 สพฐ. กระทรวงศึกษาธิการ </v>
      </c>
      <c r="C335" s="789" t="str">
        <f>+[6]ระบบการควบคุมฯ!C1089</f>
        <v xml:space="preserve">ศธ 04002/ว2241  ลว 6 มิย 67 ครั้งที่ 95   </v>
      </c>
      <c r="D335" s="780">
        <f>+[6]ระบบการควบคุมฯ!P1089</f>
        <v>4380</v>
      </c>
      <c r="E335" s="753">
        <f>+[6]ระบบการควบคุมฯ!G1089+[6]ระบบการควบคุมฯ!H1089+[6]ระบบการควบคุมฯ!Q1089+[6]ระบบการควบคุมฯ!R1089</f>
        <v>0</v>
      </c>
      <c r="F335" s="790">
        <f>+[6]ระบบการควบคุมฯ!I1089+[6]ระบบการควบคุมฯ!J1089</f>
        <v>0</v>
      </c>
      <c r="G335" s="753">
        <f>+[6]ระบบการควบคุมฯ!K1089+[6]ระบบการควบคุมฯ!L1089+[6]ระบบการควบคุมฯ!U1089+[6]ระบบการควบคุมฯ!V1089</f>
        <v>0</v>
      </c>
      <c r="H335" s="791">
        <f t="shared" si="77"/>
        <v>4380</v>
      </c>
      <c r="I335" s="773" t="s">
        <v>12</v>
      </c>
    </row>
    <row r="336" spans="1:9" ht="37.5" hidden="1" customHeight="1" x14ac:dyDescent="0.25">
      <c r="A336" s="780" t="str">
        <f>+[6]ระบบการควบคุมฯ!A1090</f>
        <v>2.3.4</v>
      </c>
      <c r="B336" s="788" t="str">
        <f>+[6]ระบบการควบคุมฯ!B1090</f>
        <v xml:space="preserve">ค่าใช้จ่ายในการดำเนินงานต่างๆ เกี่ยวกับการจัดการศึกษาขั้นพื้นฐานโดยบุคคลล ครอบครัว องค์กรชุมชน องค์กรเอกชน องค์กรวิชาชีพ และสถานประกอบการ </v>
      </c>
      <c r="C336" s="789" t="str">
        <f>+[6]ระบบการควบคุมฯ!C1090</f>
        <v>ศธ 04002/ว2569  ลว 25 มิย 67 ครั้งที่ 160</v>
      </c>
      <c r="D336" s="780">
        <f>+[6]ระบบการควบคุมฯ!P1090</f>
        <v>14000</v>
      </c>
      <c r="E336" s="790">
        <f>+[6]ระบบการควบคุมฯ!Q1090+[6]ระบบการควบคุมฯ!R1090</f>
        <v>0</v>
      </c>
      <c r="F336" s="790">
        <f>+[6]ระบบการควบคุมฯ!I1090+[6]ระบบการควบคุมฯ!J1090</f>
        <v>0</v>
      </c>
      <c r="G336" s="790">
        <f>+[6]ระบบการควบคุมฯ!U1090+[6]ระบบการควบคุมฯ!V1090</f>
        <v>0</v>
      </c>
      <c r="H336" s="791">
        <f t="shared" si="77"/>
        <v>14000</v>
      </c>
      <c r="I336" s="773" t="s">
        <v>12</v>
      </c>
    </row>
    <row r="337" spans="1:9" ht="37.5" hidden="1" customHeight="1" x14ac:dyDescent="0.25">
      <c r="A337" s="780" t="str">
        <f>+[6]ระบบการควบคุมฯ!A1091</f>
        <v>2.3.5</v>
      </c>
      <c r="B337" s="788" t="str">
        <f>+[6]ระบบการควบคุมฯ!B1091</f>
        <v>ค่าใช้จ่ายนการแข่งขันทักษะวิชาการนักเรียน ในการประชุมวิชาการการพัฒนาเด็กและเยาวชนในถิ่นทุรกันดารตามพระราชดำริสมเด็จพระกนิษฐาธิราชเจ้า กรมสมเด็จพระเทพรัตนราชสุดาฯ สยามบรมราชกุมารี ประจำปี 2567 ระดับเขตพื้นที่การศึกษา เพื่อคัดเลือกผลงานทักษะวิชาการนักเรียน และคัดเลือกแนวปฏิบัติที่ดีรายด้านระดับสำนักงานเขตพื้นที่การศึกษา</v>
      </c>
      <c r="C337" s="789" t="str">
        <f>+[6]ระบบการควบคุมฯ!C1091</f>
        <v>ศธ 04002/ว3035 ลว 15 กค 67 ครั้งที่ 226</v>
      </c>
      <c r="D337" s="780">
        <f>+[6]ระบบการควบคุมฯ!AA1091</f>
        <v>41000</v>
      </c>
      <c r="E337" s="790">
        <f>+[6]ระบบการควบคุมฯ!Q1091+[6]ระบบการควบคุมฯ!R1091</f>
        <v>0</v>
      </c>
      <c r="F337" s="790">
        <f>+[6]ระบบการควบคุมฯ!I1091+[6]ระบบการควบคุมฯ!J1091</f>
        <v>0</v>
      </c>
      <c r="G337" s="790">
        <f>+[6]ระบบการควบคุมฯ!U1091+[6]ระบบการควบคุมฯ!V1091</f>
        <v>13600</v>
      </c>
      <c r="H337" s="791">
        <f t="shared" si="77"/>
        <v>27400</v>
      </c>
      <c r="I337" s="773" t="s">
        <v>12</v>
      </c>
    </row>
    <row r="338" spans="1:9" ht="37.5" hidden="1" customHeight="1" x14ac:dyDescent="0.25">
      <c r="A338" s="780" t="str">
        <f>+[6]ระบบการควบคุมฯ!A1092</f>
        <v>2.3.6</v>
      </c>
      <c r="B338" s="788" t="str">
        <f>+[6]ระบบการควบคุมฯ!B1092</f>
        <v>ค่าใช้จ่ายในการเดินทางเข้าร่วมประชุมวิชาการการพัฒนาเด็กและเยาวชนในถิ่นทุรกันดารตามพระราชดำริ สมเด็จพระกนิษฐาธิราชเจ้า กรมสมเด็จพระเทพรัตนราชสุดาฯ สยามบรมราชกุมารี ระหว่างวันที่ 19 – 21 สิงหาคม 2567 ณ โรงแรมเอวาน่า บางนา กรุงเทพมหานคร</v>
      </c>
      <c r="C338" s="789" t="str">
        <f>+[6]ระบบการควบคุมฯ!C1092</f>
        <v>ศธ 04002/ว3603 ลว 16 สค 67 ครั้งที่ 338</v>
      </c>
      <c r="D338" s="780">
        <f>+[6]ระบบการควบคุมฯ!AA1092</f>
        <v>13000</v>
      </c>
      <c r="E338" s="790">
        <f>+[6]ระบบการควบคุมฯ!Q1092+[6]ระบบการควบคุมฯ!R1092</f>
        <v>0</v>
      </c>
      <c r="F338" s="790">
        <f>+[6]ระบบการควบคุมฯ!I1092+[6]ระบบการควบคุมฯ!J1092</f>
        <v>0</v>
      </c>
      <c r="G338" s="790">
        <f>+[6]ระบบการควบคุมฯ!U1092+[6]ระบบการควบคุมฯ!V1092</f>
        <v>0</v>
      </c>
      <c r="H338" s="791">
        <f t="shared" si="77"/>
        <v>13000</v>
      </c>
      <c r="I338" s="773" t="s">
        <v>12</v>
      </c>
    </row>
    <row r="339" spans="1:9" ht="18.75" hidden="1" customHeight="1" x14ac:dyDescent="0.25">
      <c r="A339" s="780">
        <f>+[6]ระบบการควบคุมฯ!A1094</f>
        <v>0</v>
      </c>
      <c r="B339" s="788"/>
      <c r="C339" s="789"/>
      <c r="D339" s="780">
        <f>+[6]ระบบการควบคุมฯ!F1095</f>
        <v>0</v>
      </c>
      <c r="E339" s="790">
        <f>+[6]ระบบการควบคุมฯ!G1095+[6]ระบบการควบคุมฯ!H1095</f>
        <v>0</v>
      </c>
      <c r="F339" s="790">
        <f>+[6]ระบบการควบคุมฯ!I1095+[6]ระบบการควบคุมฯ!J1095</f>
        <v>0</v>
      </c>
      <c r="G339" s="790">
        <f>+[6]ระบบการควบคุมฯ!K1095+[6]ระบบการควบคุมฯ!L1095</f>
        <v>0</v>
      </c>
      <c r="H339" s="791">
        <f t="shared" si="77"/>
        <v>0</v>
      </c>
      <c r="I339" s="186"/>
    </row>
    <row r="340" spans="1:9" ht="37.5" hidden="1" customHeight="1" x14ac:dyDescent="0.25">
      <c r="A340" s="780"/>
      <c r="B340" s="792"/>
      <c r="C340" s="789"/>
      <c r="D340" s="780"/>
      <c r="E340" s="790"/>
      <c r="F340" s="790"/>
      <c r="G340" s="790"/>
      <c r="H340" s="791"/>
      <c r="I340" s="773"/>
    </row>
    <row r="341" spans="1:9" ht="37.5" hidden="1" customHeight="1" x14ac:dyDescent="0.25">
      <c r="A341" s="780"/>
      <c r="B341" s="792"/>
      <c r="C341" s="789"/>
      <c r="D341" s="780"/>
      <c r="E341" s="790"/>
      <c r="F341" s="790"/>
      <c r="G341" s="790"/>
      <c r="H341" s="791"/>
      <c r="I341" s="773"/>
    </row>
    <row r="342" spans="1:9" ht="56.25" hidden="1" customHeight="1" x14ac:dyDescent="0.25">
      <c r="A342" s="780"/>
      <c r="B342" s="792"/>
      <c r="C342" s="789"/>
      <c r="D342" s="780"/>
      <c r="E342" s="790"/>
      <c r="F342" s="790"/>
      <c r="G342" s="790"/>
      <c r="H342" s="791"/>
      <c r="I342" s="773"/>
    </row>
    <row r="343" spans="1:9" ht="37.5" hidden="1" customHeight="1" x14ac:dyDescent="0.25">
      <c r="A343" s="400">
        <f>+[6]ระบบการควบคุมฯ!A1100</f>
        <v>2.4</v>
      </c>
      <c r="B343" s="394" t="str">
        <f>+[6]ระบบการควบคุมฯ!B1100</f>
        <v>กิจกรรมสนับสนุนผู้ปฏิบัติงานในสถานศึกษา</v>
      </c>
      <c r="C343" s="394" t="str">
        <f>+[6]ระบบการควบคุมฯ!C1100</f>
        <v>20004 1300 Q2669/20004 65 0005400000</v>
      </c>
      <c r="D343" s="749">
        <f>+D344</f>
        <v>0</v>
      </c>
      <c r="E343" s="766">
        <f>+E344</f>
        <v>0</v>
      </c>
      <c r="F343" s="766">
        <f>+F344</f>
        <v>0</v>
      </c>
      <c r="G343" s="766">
        <f>+G344</f>
        <v>0</v>
      </c>
      <c r="H343" s="766">
        <f>+H344</f>
        <v>0</v>
      </c>
      <c r="I343" s="405"/>
    </row>
    <row r="344" spans="1:9" ht="18.75" hidden="1" customHeight="1" x14ac:dyDescent="0.25">
      <c r="A344" s="170"/>
      <c r="B344" s="406" t="str">
        <f>+[6]ระบบการควบคุมฯ!B1101</f>
        <v xml:space="preserve"> งบดำเนินงาน 67112xx</v>
      </c>
      <c r="C344" s="407"/>
      <c r="D344" s="754">
        <f>SUM(D345)</f>
        <v>0</v>
      </c>
      <c r="E344" s="754">
        <f>SUM(E345)</f>
        <v>0</v>
      </c>
      <c r="F344" s="754">
        <f>SUM(F345)</f>
        <v>0</v>
      </c>
      <c r="G344" s="754">
        <f>SUM(G345)</f>
        <v>0</v>
      </c>
      <c r="H344" s="754">
        <f>SUM(H345)</f>
        <v>0</v>
      </c>
      <c r="I344" s="171"/>
    </row>
    <row r="345" spans="1:9" ht="18.75" hidden="1" customHeight="1" x14ac:dyDescent="0.25">
      <c r="A345" s="434" t="s">
        <v>60</v>
      </c>
      <c r="B345" s="435" t="str">
        <f>+[4]ระบบการควบคุมฯ!B727</f>
        <v>เงินสมทบกองทุนเงินทดแทนประจำปี 2565 (มกราคม 2565 ถึง ธันวาคม 2565) ครูธุรการ  จำนวน 34 อัตรา จำนวนเงิน 12,240 บาท /นักการภารโรง  จำนวน 20 อัตรา จำนวนเงิน 4,320 บาท/ครูรายเดือนแก้ไขปัญหาสถานศึกษาขาดแคลนครูขั้นวิกฤติ จำนวน 26 อัตรา จำนวนเงิน 9,360 บาท /บุคลากรสนับสนุนการปฏิบัติงานในสำนักงานเขตพื้นที่การศึกษา  จำนวน 3 อัตรา จำนวนเงิน 648 บาท</v>
      </c>
      <c r="C345" s="435" t="str">
        <f>+[4]ระบบการควบคุมฯ!C727</f>
        <v>ศธ 04002/ว135 ลว 12 ม.ค.65 โอนครั้งที่ 147</v>
      </c>
      <c r="D345" s="793">
        <f>+[2]ระบบการควบคุมฯ!F909</f>
        <v>0</v>
      </c>
      <c r="E345" s="793">
        <f>+[2]ระบบการควบคุมฯ!G909+[2]ระบบการควบคุมฯ!H909</f>
        <v>0</v>
      </c>
      <c r="F345" s="793">
        <f>+[2]ระบบการควบคุมฯ!I909+[2]ระบบการควบคุมฯ!J909</f>
        <v>0</v>
      </c>
      <c r="G345" s="793">
        <f>+[2]ระบบการควบคุมฯ!K909+[2]ระบบการควบคุมฯ!L909</f>
        <v>0</v>
      </c>
      <c r="H345" s="793">
        <f>+D345-E345-F345-G345</f>
        <v>0</v>
      </c>
      <c r="I345" s="436" t="s">
        <v>12</v>
      </c>
    </row>
    <row r="346" spans="1:9" ht="18.75" hidden="1" customHeight="1" x14ac:dyDescent="0.25">
      <c r="A346" s="400">
        <v>2.4</v>
      </c>
      <c r="B346" s="394" t="str">
        <f>+[2]ระบบการควบคุมฯ!B910</f>
        <v xml:space="preserve">กิจกรรมช่วยเหลือกลุ่มเป้าหมายทางสังคม  </v>
      </c>
      <c r="C346" s="394" t="str">
        <f>+[2]ระบบการควบคุมฯ!C910</f>
        <v>20004 66 62408 00000</v>
      </c>
      <c r="D346" s="749">
        <f>+D347</f>
        <v>27400</v>
      </c>
      <c r="E346" s="766">
        <f>+E347</f>
        <v>0</v>
      </c>
      <c r="F346" s="766">
        <f>+F347</f>
        <v>0</v>
      </c>
      <c r="G346" s="766">
        <f>+G347</f>
        <v>23090</v>
      </c>
      <c r="H346" s="766">
        <f>+H347</f>
        <v>4310</v>
      </c>
      <c r="I346" s="405"/>
    </row>
    <row r="347" spans="1:9" ht="18.75" hidden="1" customHeight="1" x14ac:dyDescent="0.25">
      <c r="A347" s="170"/>
      <c r="B347" s="406" t="str">
        <f>+[6]ระบบการควบคุมฯ!C607</f>
        <v>20004 35000270 2000000</v>
      </c>
      <c r="C347" s="407"/>
      <c r="D347" s="754">
        <f>SUM(D348:D353)</f>
        <v>27400</v>
      </c>
      <c r="E347" s="754">
        <f>SUM(E348:E353)</f>
        <v>0</v>
      </c>
      <c r="F347" s="754">
        <f>SUM(F348:F353)</f>
        <v>0</v>
      </c>
      <c r="G347" s="754">
        <f>SUM(G348:G353)</f>
        <v>23090</v>
      </c>
      <c r="H347" s="754">
        <f>SUM(H348:H353)</f>
        <v>4310</v>
      </c>
      <c r="I347" s="171"/>
    </row>
    <row r="348" spans="1:9" ht="111.6" hidden="1" customHeight="1" x14ac:dyDescent="0.25">
      <c r="A348" s="172" t="str">
        <f>+[6]ระบบการควบคุมฯ!A1108</f>
        <v>2.4.1</v>
      </c>
      <c r="B348" s="173" t="str">
        <f>+[6]ระบบการควบคุมฯ!B1108</f>
        <v xml:space="preserve">ค่าใช้จ่ายในการดำเนินโครงการพัฒนาครูและบุคลากรทางการศึกษา เพื่อปฏิบัติหน้าที่เครือข่ายนักจิตวิทยาประจำโรงเรียน สังกัดสำนักงานคณะกรรมการการศึกษาขั้นพื้นฐาน ระหว่างวันที่ 22 – 24 ธันวาคม 2566 ณ โรงแรมบางกอกพาเลซ กรุงเทพมหานคร </v>
      </c>
      <c r="C348" s="173" t="str">
        <f>+[6]ระบบการควบคุมฯ!C1108</f>
        <v>ศธ 04002/ว5666 ลว 19 ธ.ค.66 ครั้งที่ 97</v>
      </c>
      <c r="D348" s="752">
        <f>+[6]ระบบการควบคุมฯ!F1108</f>
        <v>1600</v>
      </c>
      <c r="E348" s="752">
        <f>+[6]ระบบการควบคุมฯ!G1108+[6]ระบบการควบคุมฯ!H1108</f>
        <v>0</v>
      </c>
      <c r="F348" s="752">
        <f>+[6]ระบบการควบคุมฯ!I1108+[6]ระบบการควบคุมฯ!J1108</f>
        <v>0</v>
      </c>
      <c r="G348" s="752">
        <f>+[6]ระบบการควบคุมฯ!K1108+[6]ระบบการควบคุมฯ!L1108</f>
        <v>1600</v>
      </c>
      <c r="H348" s="752">
        <f t="shared" ref="H348:H353" si="78">+D348-E348-F348-G348</f>
        <v>0</v>
      </c>
      <c r="I348" s="437" t="s">
        <v>12</v>
      </c>
    </row>
    <row r="349" spans="1:9" ht="55.95" hidden="1" customHeight="1" x14ac:dyDescent="0.25">
      <c r="A349" s="172" t="str">
        <f>+[6]ระบบการควบคุมฯ!A1109</f>
        <v>2.4.2</v>
      </c>
      <c r="B349" s="173" t="str">
        <f>+[6]ระบบการควบคุมฯ!B1109</f>
        <v xml:space="preserve">ค่าใช้จ่ายในการเดินทางเข้าร่วมประชุมปฏิบัติการพัฒนาครูแนะแนวแกนนำและการ Coaching เป้าหมายชีวิต ตามนโยบายเรียนดีมีความสุข ระหว่างวันที่ 21 – 24 มกราคม 2567 ณ โรงแรมบางกอกพาเลส เขตราชเทวี  กรุงเทพมหานคร </v>
      </c>
      <c r="C349" s="173" t="str">
        <f>+[6]ระบบการควบคุมฯ!C1109</f>
        <v>ศธ 04002/ว161 (2/2) ลว 1 กพ 67 ครั้งที่ 161</v>
      </c>
      <c r="D349" s="752">
        <f>+[6]ระบบการควบคุมฯ!F1109</f>
        <v>800</v>
      </c>
      <c r="E349" s="752">
        <f>+[6]ระบบการควบคุมฯ!G1109+[6]ระบบการควบคุมฯ!H1109</f>
        <v>0</v>
      </c>
      <c r="F349" s="752">
        <f>+[6]ระบบการควบคุมฯ!I1109+[6]ระบบการควบคุมฯ!J1109</f>
        <v>0</v>
      </c>
      <c r="G349" s="752">
        <f>+[6]ระบบการควบคุมฯ!K1109+[6]ระบบการควบคุมฯ!L1109</f>
        <v>800</v>
      </c>
      <c r="H349" s="752">
        <f t="shared" si="78"/>
        <v>0</v>
      </c>
      <c r="I349" s="437" t="s">
        <v>12</v>
      </c>
    </row>
    <row r="350" spans="1:9" ht="37.200000000000003" hidden="1" customHeight="1" x14ac:dyDescent="0.25">
      <c r="A350" s="172" t="str">
        <f>+[6]ระบบการควบคุมฯ!A1110</f>
        <v>2.4.1.2</v>
      </c>
      <c r="B350" s="173" t="str">
        <f>+[6]ระบบการควบคุมฯ!B1110</f>
        <v xml:space="preserve">ค่าใช้จ่ายในการดูแลช่วยเหลือและคุ้มครองนักเรียนของสำนักงานคณะกรรมการการศึกษาขั้นพื้นฐาน </v>
      </c>
      <c r="C350" s="173" t="str">
        <f>+[6]ระบบการควบคุมฯ!C1110</f>
        <v>ศธ 04002/ว3402 ลว 6 สค 67 ครั้งที่290</v>
      </c>
      <c r="D350" s="752">
        <f>+[6]ระบบการควบคุมฯ!P1110</f>
        <v>25000</v>
      </c>
      <c r="E350" s="752">
        <f>+[6]ระบบการควบคุมฯ!Q1110+[6]ระบบการควบคุมฯ!R1110</f>
        <v>0</v>
      </c>
      <c r="F350" s="752">
        <f>+[6]ระบบการควบคุมฯ!I1110+[6]ระบบการควบคุมฯ!J1110</f>
        <v>0</v>
      </c>
      <c r="G350" s="752">
        <f>+[6]ระบบการควบคุมฯ!U1110+[6]ระบบการควบคุมฯ!V1110</f>
        <v>20690</v>
      </c>
      <c r="H350" s="752">
        <f t="shared" si="78"/>
        <v>4310</v>
      </c>
      <c r="I350" s="437" t="s">
        <v>12</v>
      </c>
    </row>
    <row r="351" spans="1:9" ht="37.200000000000003" hidden="1" customHeight="1" x14ac:dyDescent="0.25">
      <c r="A351" s="172" t="str">
        <f>+[6]ระบบการควบคุมฯ!A1112</f>
        <v>2.4.4</v>
      </c>
      <c r="B351" s="173"/>
      <c r="C351" s="173"/>
      <c r="D351" s="752">
        <f>+[6]ระบบการควบคุมฯ!F1112</f>
        <v>0</v>
      </c>
      <c r="E351" s="752">
        <f>+[6]ระบบการควบคุมฯ!G1112+[6]ระบบการควบคุมฯ!H1112</f>
        <v>0</v>
      </c>
      <c r="F351" s="752">
        <f>+[6]ระบบการควบคุมฯ!I1112+[6]ระบบการควบคุมฯ!J1112</f>
        <v>0</v>
      </c>
      <c r="G351" s="752">
        <f>+[6]ระบบการควบคุมฯ!K1112+[6]ระบบการควบคุมฯ!L1112</f>
        <v>0</v>
      </c>
      <c r="H351" s="752">
        <f t="shared" si="78"/>
        <v>0</v>
      </c>
      <c r="I351" s="437" t="s">
        <v>12</v>
      </c>
    </row>
    <row r="352" spans="1:9" ht="37.200000000000003" hidden="1" customHeight="1" x14ac:dyDescent="0.25">
      <c r="A352" s="172" t="str">
        <f>+[6]ระบบการควบคุมฯ!A1113</f>
        <v>2.4.5</v>
      </c>
      <c r="B352" s="173"/>
      <c r="C352" s="173"/>
      <c r="D352" s="752">
        <f>+[6]ระบบการควบคุมฯ!F1113</f>
        <v>0</v>
      </c>
      <c r="E352" s="752">
        <f>+[6]ระบบการควบคุมฯ!G1113+[6]ระบบการควบคุมฯ!H1113</f>
        <v>0</v>
      </c>
      <c r="F352" s="752">
        <f>+[6]ระบบการควบคุมฯ!I1113+[6]ระบบการควบคุมฯ!J1113</f>
        <v>0</v>
      </c>
      <c r="G352" s="752">
        <f>+[6]ระบบการควบคุมฯ!K1113+[6]ระบบการควบคุมฯ!L1113</f>
        <v>0</v>
      </c>
      <c r="H352" s="752">
        <f t="shared" si="78"/>
        <v>0</v>
      </c>
      <c r="I352" s="437" t="s">
        <v>94</v>
      </c>
    </row>
    <row r="353" spans="1:9" ht="111.6" hidden="1" customHeight="1" x14ac:dyDescent="0.25">
      <c r="A353" s="172" t="str">
        <f>+[6]ระบบการควบคุมฯ!A1114</f>
        <v>2.4.6</v>
      </c>
      <c r="B353" s="173"/>
      <c r="C353" s="173"/>
      <c r="D353" s="752">
        <f>+[6]ระบบการควบคุมฯ!F1114</f>
        <v>0</v>
      </c>
      <c r="E353" s="752">
        <f>+[6]ระบบการควบคุมฯ!G1114+[6]ระบบการควบคุมฯ!H1114</f>
        <v>0</v>
      </c>
      <c r="F353" s="752">
        <f>+[6]ระบบการควบคุมฯ!I1114+[6]ระบบการควบคุมฯ!J1114</f>
        <v>0</v>
      </c>
      <c r="G353" s="752">
        <f>+[6]ระบบการควบคุมฯ!K1114+[6]ระบบการควบคุมฯ!L1114</f>
        <v>0</v>
      </c>
      <c r="H353" s="752">
        <f t="shared" si="78"/>
        <v>0</v>
      </c>
      <c r="I353" s="437" t="s">
        <v>50</v>
      </c>
    </row>
    <row r="354" spans="1:9" ht="148.94999999999999" hidden="1" customHeight="1" x14ac:dyDescent="0.25">
      <c r="A354" s="400">
        <v>2.5</v>
      </c>
      <c r="B354" s="438" t="str">
        <f>+[2]ระบบการควบคุมฯ!B1063</f>
        <v xml:space="preserve">กิจกรรมการขับเคลื่อนหลักสูตรแกนกลางการศึกษาขั้นพื้นฐาน </v>
      </c>
      <c r="C354" s="438" t="str">
        <f>+[2]ระบบการควบคุมฯ!C1063</f>
        <v>20004 65 00092 00000</v>
      </c>
      <c r="D354" s="749">
        <f>+D355</f>
        <v>0</v>
      </c>
      <c r="E354" s="749">
        <f>+E355</f>
        <v>0</v>
      </c>
      <c r="F354" s="749">
        <f>+F355</f>
        <v>0</v>
      </c>
      <c r="G354" s="749">
        <f>+G355</f>
        <v>0</v>
      </c>
      <c r="H354" s="749">
        <f>+H355</f>
        <v>0</v>
      </c>
      <c r="I354" s="439"/>
    </row>
    <row r="355" spans="1:9" ht="37.200000000000003" hidden="1" customHeight="1" x14ac:dyDescent="0.25">
      <c r="A355" s="170"/>
      <c r="B355" s="406" t="str">
        <f>+[6]ระบบการควบคุมฯ!B1337</f>
        <v xml:space="preserve"> งบดำเนินงาน 66112xx</v>
      </c>
      <c r="C355" s="407" t="str">
        <f>+[2]ระบบการควบคุมฯ!C1064</f>
        <v>20004 35000200 200000</v>
      </c>
      <c r="D355" s="754"/>
      <c r="E355" s="754">
        <f>SUM(E356)</f>
        <v>0</v>
      </c>
      <c r="F355" s="754">
        <f>SUM(F356)</f>
        <v>0</v>
      </c>
      <c r="G355" s="754">
        <f>SUM(G356)</f>
        <v>0</v>
      </c>
      <c r="H355" s="754">
        <f>SUM(H356)</f>
        <v>0</v>
      </c>
      <c r="I355" s="171"/>
    </row>
    <row r="356" spans="1:9" ht="37.200000000000003" hidden="1" customHeight="1" x14ac:dyDescent="0.25">
      <c r="A356" s="174" t="s">
        <v>66</v>
      </c>
      <c r="B356" s="416" t="str">
        <f>+[2]ระบบการควบคุมฯ!B1065</f>
        <v>ค่าใช้จ่ายในการดำเนินโครงการบ้านนักวิทยาศาสตร์น้อยประเทศไทย ระดับประถมศึกษา</v>
      </c>
      <c r="C356" s="416" t="str">
        <f>+[2]ระบบการควบคุมฯ!C1065</f>
        <v>ศธ 04002/ว3006 ลว 5 ส.ค.65 ครั้งที่ 727</v>
      </c>
      <c r="D356" s="794">
        <f>+[2]ระบบการควบคุมฯ!D1065</f>
        <v>0</v>
      </c>
      <c r="E356" s="782">
        <f>+[2]ระบบการควบคุมฯ!G918+[2]ระบบการควบคุมฯ!H918</f>
        <v>0</v>
      </c>
      <c r="F356" s="782">
        <f>+[2]ระบบการควบคุมฯ!I918+[2]ระบบการควบคุมฯ!J918</f>
        <v>0</v>
      </c>
      <c r="G356" s="782">
        <f>+[2]ระบบการควบคุมฯ!K1065+[2]ระบบการควบคุมฯ!L1065</f>
        <v>0</v>
      </c>
      <c r="H356" s="782">
        <f>+D356-E356-F356-G356</f>
        <v>0</v>
      </c>
      <c r="I356" s="175" t="s">
        <v>67</v>
      </c>
    </row>
    <row r="357" spans="1:9" ht="37.200000000000003" hidden="1" customHeight="1" x14ac:dyDescent="0.25">
      <c r="A357" s="440">
        <f>+[6]ระบบการควบคุมฯ!A1347</f>
        <v>3</v>
      </c>
      <c r="B357" s="441" t="str">
        <f>+[6]ระบบการควบคุมฯ!B1347</f>
        <v xml:space="preserve">ผลผลิตผู้จบการศึกษามัธยมศึกษาตอนปลาย  </v>
      </c>
      <c r="C357" s="441" t="str">
        <f>+[6]ระบบการควบคุมฯ!C1347</f>
        <v>20004 35000300 2000000</v>
      </c>
      <c r="D357" s="795">
        <f>+D358+D361</f>
        <v>1000</v>
      </c>
      <c r="E357" s="795">
        <f>+E358+E361</f>
        <v>0</v>
      </c>
      <c r="F357" s="795">
        <f>+F358+F361</f>
        <v>0</v>
      </c>
      <c r="G357" s="795">
        <f>+G358+G361</f>
        <v>800</v>
      </c>
      <c r="H357" s="795">
        <f>+H358+H361</f>
        <v>200</v>
      </c>
      <c r="I357" s="442"/>
    </row>
    <row r="358" spans="1:9" ht="18.600000000000001" hidden="1" customHeight="1" x14ac:dyDescent="0.25">
      <c r="A358" s="393">
        <f>+[6]ระบบการควบคุมฯ!A1350</f>
        <v>3.1</v>
      </c>
      <c r="B358" s="394" t="str">
        <f>+[6]ระบบการควบคุมฯ!B1350</f>
        <v>กิจกรรรมการส่งเสริมศักยภาพในการเรียนระดับมัธยมศึกษา กิจกรรมรองส่งเสริมภาษาต่างประเทศที่สอง ความเป็นพลเมืองในการพัฒนาสู่โรงเรียนในประชาคมอาเซียน</v>
      </c>
      <c r="C358" s="394" t="str">
        <f>+[6]ระบบการควบคุมฯ!C1350</f>
        <v>20004 67 50194 32857</v>
      </c>
      <c r="D358" s="749">
        <f>+D359</f>
        <v>1000</v>
      </c>
      <c r="E358" s="766">
        <f>+E359</f>
        <v>0</v>
      </c>
      <c r="F358" s="766">
        <f>+F359</f>
        <v>0</v>
      </c>
      <c r="G358" s="766">
        <f>+G359</f>
        <v>800</v>
      </c>
      <c r="H358" s="766">
        <f>+H359</f>
        <v>200</v>
      </c>
      <c r="I358" s="405"/>
    </row>
    <row r="359" spans="1:9" ht="37.200000000000003" hidden="1" customHeight="1" x14ac:dyDescent="0.25">
      <c r="A359" s="170"/>
      <c r="B359" s="406" t="str">
        <f>+[6]ระบบการควบคุมฯ!B1348</f>
        <v xml:space="preserve"> งบดำเนินงาน 67112xx</v>
      </c>
      <c r="C359" s="407" t="str">
        <f>+[6]ระบบการควบคุมฯ!C1347</f>
        <v>20004 35000300 2000000</v>
      </c>
      <c r="D359" s="754">
        <f>SUM(D360)</f>
        <v>1000</v>
      </c>
      <c r="E359" s="754">
        <f>SUM(E360)</f>
        <v>0</v>
      </c>
      <c r="F359" s="754">
        <f>SUM(F360)</f>
        <v>0</v>
      </c>
      <c r="G359" s="754">
        <f>SUM(G360)</f>
        <v>800</v>
      </c>
      <c r="H359" s="754">
        <f>SUM(H360)</f>
        <v>200</v>
      </c>
      <c r="I359" s="171"/>
    </row>
    <row r="360" spans="1:9" ht="37.200000000000003" hidden="1" customHeight="1" x14ac:dyDescent="0.25">
      <c r="A360" s="172" t="str">
        <f>+[6]ระบบการควบคุมฯ!A1352</f>
        <v>3.1.1</v>
      </c>
      <c r="B360" s="420" t="str">
        <f>+[6]ระบบการควบคุมฯ!B1352</f>
        <v xml:space="preserve">ค่าใช้จ่ายในการเดินทางเข้าร่วมอบรมเชิงปฏิบัติการพัฒนาครูด้านการจัดการเรียนรู้ประวัติศาสตร์ไทย ระหว่างวันที่ 28 พฤษภาคม 2567 – 2 มิถุนายน 2567 ณ โรงแรมเอวาน่า แกรนด์ แอนด์ คอนเวนชั่น เซนเตอร์ กรุงเทพมหานคร </v>
      </c>
      <c r="C360" s="420" t="str">
        <f>+[6]ระบบการควบคุมฯ!C1352</f>
        <v>ศธ04002/ว1864 ลว. 14 พค 67 โอนครั้งที่ 13</v>
      </c>
      <c r="D360" s="763">
        <f>+[6]ระบบการควบคุมฯ!AA1352</f>
        <v>1000</v>
      </c>
      <c r="E360" s="764">
        <f>+[6]ระบบการควบคุมฯ!G1352+[6]ระบบการควบคุมฯ!H1352+[6]ระบบการควบคุมฯ!Q1352+[6]ระบบการควบคุมฯ!R1352</f>
        <v>0</v>
      </c>
      <c r="F360" s="764">
        <f>+[6]ระบบการควบคุมฯ!I1352+[6]ระบบการควบคุมฯ!J1352</f>
        <v>0</v>
      </c>
      <c r="G360" s="764">
        <f>+[6]ระบบการควบคุมฯ!K1352+[6]ระบบการควบคุมฯ!L1352+[6]ระบบการควบคุมฯ!U1352+[6]ระบบการควบคุมฯ!V1352</f>
        <v>800</v>
      </c>
      <c r="H360" s="764">
        <f>+D360-E360-F360-G360</f>
        <v>200</v>
      </c>
      <c r="I360" s="443" t="s">
        <v>68</v>
      </c>
    </row>
    <row r="361" spans="1:9" ht="37.200000000000003" hidden="1" customHeight="1" x14ac:dyDescent="0.25">
      <c r="A361" s="393">
        <v>3.2</v>
      </c>
      <c r="B361" s="394" t="str">
        <f>+[2]ระบบการควบคุมฯ!B1099</f>
        <v xml:space="preserve"> การส่งเสริมการเรียนรู้เทคโนโลยีดิจิทัลและระบบอัจฉริยะในสถานศึกษาเพื่อความเป็นเลิศ</v>
      </c>
      <c r="C361" s="394" t="str">
        <f>+[2]ระบบการควบคุมฯ!C1099</f>
        <v>20004 66 00082 00000</v>
      </c>
      <c r="D361" s="749">
        <f>+D362</f>
        <v>0</v>
      </c>
      <c r="E361" s="766">
        <f>+E362</f>
        <v>0</v>
      </c>
      <c r="F361" s="766">
        <f>+F362</f>
        <v>0</v>
      </c>
      <c r="G361" s="766">
        <f>+G362</f>
        <v>0</v>
      </c>
      <c r="H361" s="766">
        <f>+H362</f>
        <v>0</v>
      </c>
      <c r="I361" s="405"/>
    </row>
    <row r="362" spans="1:9" ht="37.200000000000003" hidden="1" customHeight="1" x14ac:dyDescent="0.25">
      <c r="A362" s="170"/>
      <c r="B362" s="406" t="str">
        <f>+[2]ระบบการควบคุมฯ!B1100</f>
        <v xml:space="preserve"> งบดำเนินงาน 66112xx</v>
      </c>
      <c r="C362" s="407" t="str">
        <f>+[2]ระบบการควบคุมฯ!C1100</f>
        <v>20004 35000700 2000000</v>
      </c>
      <c r="D362" s="754">
        <f>SUM(D363)</f>
        <v>0</v>
      </c>
      <c r="E362" s="754">
        <f>SUM(E363)</f>
        <v>0</v>
      </c>
      <c r="F362" s="754">
        <f>SUM(F363)</f>
        <v>0</v>
      </c>
      <c r="G362" s="754">
        <f>SUM(G363)</f>
        <v>0</v>
      </c>
      <c r="H362" s="754">
        <f>SUM(H363)</f>
        <v>0</v>
      </c>
      <c r="I362" s="171"/>
    </row>
    <row r="363" spans="1:9" ht="18.600000000000001" hidden="1" customHeight="1" x14ac:dyDescent="0.25">
      <c r="A363" s="172" t="s">
        <v>63</v>
      </c>
      <c r="B363" s="176" t="str">
        <f>+[2]ระบบการควบคุมฯ!B1101</f>
        <v xml:space="preserve">ค่าวัสดุ อุปกรณ์ สำหรับดำเนินโครงการบ้านนักวิทยาศาสตร์น้อยประเทศไทย ระดับประถมศึกษา </v>
      </c>
      <c r="C363" s="444" t="str">
        <f>+[2]ระบบการควบคุมฯ!C1101</f>
        <v>ศธ04002/ว3006 ลว.5 ส.ค.65 โอนครั้งที่ 727</v>
      </c>
      <c r="D363" s="763">
        <f>+[2]ระบบการควบคุมฯ!D1101</f>
        <v>0</v>
      </c>
      <c r="E363" s="764">
        <f>+[2]ระบบการควบคุมฯ!G1100+[2]ระบบการควบคุมฯ!H1100</f>
        <v>0</v>
      </c>
      <c r="F363" s="764">
        <f>+[2]ระบบการควบคุมฯ!I1100+[2]ระบบการควบคุมฯ!J1100</f>
        <v>0</v>
      </c>
      <c r="G363" s="764">
        <f>+[2]ระบบการควบคุมฯ!K1100+[2]ระบบการควบคุมฯ!L1100</f>
        <v>0</v>
      </c>
      <c r="H363" s="764">
        <f>+D363-E363-F363-G363</f>
        <v>0</v>
      </c>
      <c r="I363" s="177" t="s">
        <v>69</v>
      </c>
    </row>
    <row r="364" spans="1:9" ht="18.600000000000001" hidden="1" customHeight="1" x14ac:dyDescent="0.25">
      <c r="A364" s="172"/>
      <c r="B364" s="176"/>
      <c r="C364" s="176"/>
      <c r="D364" s="763">
        <f>+[4]ระบบการควบคุมฯ!F272</f>
        <v>0</v>
      </c>
      <c r="E364" s="764">
        <f>+[4]ระบบการควบคุมฯ!G272+[4]ระบบการควบคุมฯ!H272</f>
        <v>0</v>
      </c>
      <c r="F364" s="764">
        <f>+[4]ระบบการควบคุมฯ!I272+[4]ระบบการควบคุมฯ!J272</f>
        <v>0</v>
      </c>
      <c r="G364" s="764">
        <f>+[4]ระบบการควบคุมฯ!K272+[4]ระบบการควบคุมฯ!L272</f>
        <v>0</v>
      </c>
      <c r="H364" s="764">
        <f>+D364-E364-F364-G364</f>
        <v>0</v>
      </c>
      <c r="I364" s="177"/>
    </row>
    <row r="365" spans="1:9" ht="18.600000000000001" hidden="1" customHeight="1" x14ac:dyDescent="0.25">
      <c r="A365" s="188" t="str">
        <f>+[4]ระบบการควบคุมฯ!A895</f>
        <v>จ</v>
      </c>
      <c r="B365" s="189" t="str">
        <f>+[4]ระบบการควบคุมฯ!B895</f>
        <v xml:space="preserve">แผนงานบูรณาการ : ป้องกัน ปราบปราม และบำบัดรักษาผู้ติดยาเสพติด        </v>
      </c>
      <c r="C365" s="189">
        <f>+[2]ระบบการควบคุมฯ!C1105</f>
        <v>0</v>
      </c>
      <c r="D365" s="796">
        <f t="shared" ref="D365:H367" si="79">+D366</f>
        <v>80600</v>
      </c>
      <c r="E365" s="796">
        <f t="shared" si="79"/>
        <v>0</v>
      </c>
      <c r="F365" s="796">
        <f t="shared" si="79"/>
        <v>0</v>
      </c>
      <c r="G365" s="796">
        <f t="shared" si="79"/>
        <v>40000</v>
      </c>
      <c r="H365" s="796">
        <f t="shared" si="79"/>
        <v>40600</v>
      </c>
      <c r="I365" s="190"/>
    </row>
    <row r="366" spans="1:9" ht="18.600000000000001" hidden="1" customHeight="1" x14ac:dyDescent="0.25">
      <c r="A366" s="191">
        <f>+[4]ระบบการควบคุมฯ!A896</f>
        <v>1</v>
      </c>
      <c r="B366" s="192" t="str">
        <f>+[6]ระบบการควบคุมฯ!B1361</f>
        <v xml:space="preserve">โครงการป้องกันและแก้ไขปัญหายาเสพติดในสถานศึกษา    </v>
      </c>
      <c r="C366" s="192" t="str">
        <f>+[6]ระบบการควบคุมฯ!C1361</f>
        <v>20004 06003600</v>
      </c>
      <c r="D366" s="797">
        <f t="shared" si="79"/>
        <v>80600</v>
      </c>
      <c r="E366" s="797">
        <f t="shared" si="79"/>
        <v>0</v>
      </c>
      <c r="F366" s="797">
        <f t="shared" si="79"/>
        <v>0</v>
      </c>
      <c r="G366" s="797">
        <f t="shared" si="79"/>
        <v>40000</v>
      </c>
      <c r="H366" s="797">
        <f t="shared" si="79"/>
        <v>40600</v>
      </c>
      <c r="I366" s="193"/>
    </row>
    <row r="367" spans="1:9" ht="18.600000000000001" x14ac:dyDescent="0.25">
      <c r="A367" s="194">
        <f>+[6]ระบบการควบคุมฯ!A1362</f>
        <v>1.1000000000000001</v>
      </c>
      <c r="B367" s="195" t="str">
        <f>+[6]ระบบการควบคุมฯ!B1362</f>
        <v xml:space="preserve"> กิจกรรมป้องกันและแก้ไขปัญหายาเสพติดในสถานศึกษา  </v>
      </c>
      <c r="C367" s="195" t="str">
        <f>+[2]ระบบการควบคุมฯ!C1107</f>
        <v>20004 66 57455 00000</v>
      </c>
      <c r="D367" s="798">
        <f>+D368</f>
        <v>80600</v>
      </c>
      <c r="E367" s="798">
        <f t="shared" si="79"/>
        <v>0</v>
      </c>
      <c r="F367" s="798">
        <f t="shared" si="79"/>
        <v>0</v>
      </c>
      <c r="G367" s="798">
        <f t="shared" si="79"/>
        <v>40000</v>
      </c>
      <c r="H367" s="798">
        <f t="shared" si="79"/>
        <v>40600</v>
      </c>
      <c r="I367" s="196"/>
    </row>
    <row r="368" spans="1:9" ht="18.600000000000001" x14ac:dyDescent="0.25">
      <c r="A368" s="170"/>
      <c r="B368" s="218" t="str">
        <f>+[6]ระบบการควบคุมฯ!B1363</f>
        <v xml:space="preserve"> งบรายจ่ายอื่น 6711500</v>
      </c>
      <c r="C368" s="445" t="str">
        <f>+[6]ระบบการควบคุมฯ!C1364</f>
        <v>20004 06003600 5000002</v>
      </c>
      <c r="D368" s="754">
        <f>SUM(D369:D383)</f>
        <v>80600</v>
      </c>
      <c r="E368" s="754">
        <f>SUM(E369:E383)</f>
        <v>0</v>
      </c>
      <c r="F368" s="754">
        <f>SUM(F369:F383)</f>
        <v>0</v>
      </c>
      <c r="G368" s="754">
        <f>SUM(G369:G383)</f>
        <v>40000</v>
      </c>
      <c r="H368" s="754">
        <f>SUM(H369:H383)</f>
        <v>40600</v>
      </c>
      <c r="I368" s="171"/>
    </row>
    <row r="369" spans="1:9" s="213" customFormat="1" ht="37.200000000000003" hidden="1" customHeight="1" x14ac:dyDescent="0.25">
      <c r="A369" s="174" t="str">
        <f>+[6]ระบบการควบคุมฯ!A1365</f>
        <v>1.1.1</v>
      </c>
      <c r="B369" s="178" t="str">
        <f>+[6]ระบบการควบคุมฯ!B1365</f>
        <v xml:space="preserve">ค่าใช้จ่ายโครงการอบรมเสริมสร้างศักยภาพศึกษานิเทศก์เพื่อการพัฒนาทักษะทางสมอง (Exeutive Functions : EF) ในการป้องกันและแก้ไขปัญหายาเสพติดในสถานศึกษา ระหว่างวันที่ 11 – 13 กรกฎาคม 2567 ณ โรงแรมริเวอร์ไซต์ กรุงเทพมหานคร </v>
      </c>
      <c r="C369" s="178" t="str">
        <f>+[6]ระบบการควบคุมฯ!C1365</f>
        <v>ศธ 04002/ว2972 ลว 10 ก.ค. 67 ครั้งที่ 210</v>
      </c>
      <c r="D369" s="799">
        <f>+[6]ระบบการควบคุมฯ!AA1365</f>
        <v>600</v>
      </c>
      <c r="E369" s="800">
        <f>+[6]ระบบการควบคุมฯ!G1365+[6]ระบบการควบคุมฯ!H1365</f>
        <v>0</v>
      </c>
      <c r="F369" s="800">
        <f>+[6]ระบบการควบคุมฯ!I1365+[6]ระบบการควบคุมฯ!J1365</f>
        <v>0</v>
      </c>
      <c r="G369" s="800">
        <f>+[6]ระบบการควบคุมฯ!U1365+[6]ระบบการควบคุมฯ!V1365</f>
        <v>600</v>
      </c>
      <c r="H369" s="800">
        <f>+D369-E369-F369-G369</f>
        <v>0</v>
      </c>
      <c r="I369" s="175" t="s">
        <v>12</v>
      </c>
    </row>
    <row r="370" spans="1:9" s="213" customFormat="1" ht="37.200000000000003" hidden="1" customHeight="1" x14ac:dyDescent="0.25">
      <c r="A370" s="174" t="str">
        <f>+[6]ระบบการควบคุมฯ!A1366</f>
        <v>1.1.1.1</v>
      </c>
      <c r="B370" s="178" t="str">
        <f>+[6]ระบบการควบคุมฯ!B1366</f>
        <v xml:space="preserve">ค่าใช้จ่ายโครงการประชุมเชิงปฏิบัติการเสริมสร้างศักยภาพผู้อำนวยการกลุ่มส่งเสริมการจัดการศึกษาหรือผู้ปฏิบัติหน้าที่แทนผู้อำนวยการกลุ่มส่งสริมการจัดการศึกษาด้านการดำเนินงานป้องกันและแก้ไขปัญหายาเสพติด  ระหว่างวันที่ 3 – 5  กันยายน 2567 ณ โรงแรมดิ ไอเดิล โฮเท็ล แอนด์ เรสซิเดนซ์ จังหวัดปทุมธานี </v>
      </c>
      <c r="C370" s="178" t="str">
        <f>+[6]ระบบการควบคุมฯ!C1366</f>
        <v>ศธ 04002/ว3392 ลว 6 ส.ค. 67 ครั้งที่ 285</v>
      </c>
      <c r="D370" s="799">
        <f>+[6]ระบบการควบคุมฯ!AA1366</f>
        <v>600</v>
      </c>
      <c r="E370" s="804">
        <f>+[6]ระบบการควบคุมฯ!G1366+[6]ระบบการควบคุมฯ!H1366</f>
        <v>0</v>
      </c>
      <c r="F370" s="800">
        <f>+[6]ระบบการควบคุมฯ!I1366+[6]ระบบการควบคุมฯ!J1366</f>
        <v>0</v>
      </c>
      <c r="G370" s="800">
        <f>+[6]ระบบการควบคุมฯ!U1366+[6]ระบบการควบคุมฯ!V1366</f>
        <v>0</v>
      </c>
      <c r="H370" s="800">
        <f>+D370-E370-F370-G370</f>
        <v>600</v>
      </c>
      <c r="I370" s="175" t="s">
        <v>12</v>
      </c>
    </row>
    <row r="371" spans="1:9" s="213" customFormat="1" ht="37.200000000000003" hidden="1" customHeight="1" x14ac:dyDescent="0.25">
      <c r="A371" s="174" t="str">
        <f>+[6]ระบบการควบคุมฯ!A1367</f>
        <v>1.1.1.2</v>
      </c>
      <c r="B371" s="178" t="str">
        <f>+[6]ระบบการควบคุมฯ!B1367</f>
        <v xml:space="preserve">ค่าใช้จ่ายเข้าร่วมประชุมเชิงปฏิบัติการจัดทำแนวทางการอบรมลูกเสือต้านภัยยาเสพติด ระหว่างวันที่ 19 – 21 สิงหาคม 2567 ณ โรงแรมเดอะพาลาสโซ กรุงเทพมหานคร </v>
      </c>
      <c r="C371" s="178" t="str">
        <f>+[6]ระบบการควบคุมฯ!C1367</f>
        <v>ศธ 04002/ว322 ลว 15 ส.ค. 67 ครั้งที่ 322</v>
      </c>
      <c r="D371" s="799">
        <f>+[6]ระบบการควบคุมฯ!AA1367</f>
        <v>600</v>
      </c>
      <c r="E371" s="804">
        <f>+[6]ระบบการควบคุมฯ!G1367+[6]ระบบการควบคุมฯ!H1367</f>
        <v>0</v>
      </c>
      <c r="F371" s="800">
        <f>+[6]ระบบการควบคุมฯ!I1367+[6]ระบบการควบคุมฯ!J1367</f>
        <v>0</v>
      </c>
      <c r="G371" s="800">
        <f>+[6]ระบบการควบคุมฯ!U1367+[6]ระบบการควบคุมฯ!V1367</f>
        <v>0</v>
      </c>
      <c r="H371" s="800">
        <f>+D371-E371-F371-G371</f>
        <v>600</v>
      </c>
      <c r="I371" s="175" t="s">
        <v>12</v>
      </c>
    </row>
    <row r="372" spans="1:9" s="213" customFormat="1" ht="37.200000000000003" hidden="1" customHeight="1" x14ac:dyDescent="0.25">
      <c r="A372" s="172" t="str">
        <f>+[6]ระบบการควบคุมฯ!A1371</f>
        <v>1.1.2</v>
      </c>
      <c r="B372" s="173" t="str">
        <f>+[6]ระบบการควบคุมฯ!B1371</f>
        <v xml:space="preserve">สนับสนุนการดำเนินงานโครงการป้องกันและแก้ไขปัญหายาเสพติดในสถานศึกษาของสำนักงานคณะกรรมการการศึกษาขั้นพื้นฐาน ประจำปี 2567  1)อบรมเชิงปฏิบัติการเสริมสร้างศักยภาพครูปฐมวัย เพื่อการพัฒนาทักษะทักษะทางสมอง (Executive Functions : EF) 38,800 บาท 2.สร้างภูมิคุ้มกัน 40,000 บาท </v>
      </c>
      <c r="C372" s="173" t="str">
        <f>+[6]ระบบการควบคุมฯ!C1371</f>
        <v>ศธ 04002/ว3233 ลว 30 กค 67 ครั้งที่ 260</v>
      </c>
      <c r="D372" s="803">
        <f>+[6]ระบบการควบคุมฯ!P1371</f>
        <v>78800</v>
      </c>
      <c r="E372" s="753">
        <f>+[6]ระบบการควบคุมฯ!G1371+[6]ระบบการควบคุมฯ!H1371+[6]ระบบการควบคุมฯ!Q1371+[6]ระบบการควบคุมฯ!R1371</f>
        <v>0</v>
      </c>
      <c r="F372" s="804">
        <f>+[6]ระบบการควบคุมฯ!I1371+[6]ระบบการควบคุมฯ!J1371</f>
        <v>0</v>
      </c>
      <c r="G372" s="804">
        <f>+[6]ระบบการควบคุมฯ!U1371+[6]ระบบการควบคุมฯ!V1371</f>
        <v>39400</v>
      </c>
      <c r="H372" s="804">
        <f>+D372-E372-F372-G372</f>
        <v>39400</v>
      </c>
      <c r="I372" s="1024" t="s">
        <v>218</v>
      </c>
    </row>
    <row r="373" spans="1:9" s="213" customFormat="1" ht="18.600000000000001" hidden="1" customHeight="1" x14ac:dyDescent="0.6">
      <c r="A373" s="184"/>
      <c r="B373" s="185"/>
      <c r="C373" s="48"/>
      <c r="D373" s="1025"/>
      <c r="E373" s="1026"/>
      <c r="F373" s="1026"/>
      <c r="G373" s="1026"/>
      <c r="H373" s="1026"/>
      <c r="I373" s="186"/>
    </row>
    <row r="374" spans="1:9" s="213" customFormat="1" ht="18.600000000000001" hidden="1" customHeight="1" x14ac:dyDescent="0.25">
      <c r="A374" s="174" t="str">
        <f>+[2]ระบบการควบคุมฯ!A1111</f>
        <v>1.1.2</v>
      </c>
      <c r="B374" s="178" t="str">
        <f>+[2]ระบบการควบคุมฯ!B1111</f>
        <v>ค่าใช้จ่ายโครงการพัฒนาทักษะชีวิตเพื่อปรับเปลี่ยนพฤติกรรมนักเรียนกลุ่มเฝ้าระวัง  โรงเรียนละ 2,000.-บาท 21 ร.ร.</v>
      </c>
      <c r="C374" s="178" t="str">
        <f>+[2]ระบบการควบคุมฯ!C1111</f>
        <v>ศธ 04002/ว1970  ลว 25 พ.ค. 65 ครั้งที่ 479</v>
      </c>
      <c r="D374" s="799">
        <f>+[2]ระบบการควบคุมฯ!D1111</f>
        <v>0</v>
      </c>
      <c r="E374" s="800">
        <f>+[2]ระบบการควบคุมฯ!G1111+[2]ระบบการควบคุมฯ!H1111</f>
        <v>0</v>
      </c>
      <c r="F374" s="800">
        <f>+[2]ระบบการควบคุมฯ!I1111+[2]ระบบการควบคุมฯ!J1111</f>
        <v>0</v>
      </c>
      <c r="G374" s="800">
        <f>+[2]ระบบการควบคุมฯ!K1111+[2]ระบบการควบคุมฯ!L1111</f>
        <v>0</v>
      </c>
      <c r="H374" s="800">
        <f>+D374-E374-F374-G374</f>
        <v>0</v>
      </c>
      <c r="I374" s="175" t="s">
        <v>56</v>
      </c>
    </row>
    <row r="375" spans="1:9" s="213" customFormat="1" ht="18.600000000000001" hidden="1" customHeight="1" x14ac:dyDescent="0.25">
      <c r="A375" s="179"/>
      <c r="B375" s="183"/>
      <c r="C375" s="183" t="str">
        <f>+[2]ระบบการควบคุมฯ!C1112</f>
        <v>20004 06003600</v>
      </c>
      <c r="D375" s="801"/>
      <c r="E375" s="802"/>
      <c r="F375" s="802"/>
      <c r="G375" s="802"/>
      <c r="H375" s="802"/>
      <c r="I375" s="169"/>
    </row>
    <row r="376" spans="1:9" s="213" customFormat="1" ht="18.600000000000001" hidden="1" customHeight="1" x14ac:dyDescent="0.25">
      <c r="A376" s="174" t="str">
        <f>+[2]ระบบการควบคุมฯ!A1113</f>
        <v>1.1.3</v>
      </c>
      <c r="B376" s="178" t="str">
        <f>+[2]ระบบการควบคุมฯ!B1113</f>
        <v xml:space="preserve">ค่าใช้จ่ายโครงการพัฒนาทักษะชีวิตเพื่อปรับเปลี่ยนพฤติกรรมนักเรียนกลุ่มเฝ้าระวัง  </v>
      </c>
      <c r="C376" s="178" t="str">
        <f>+[2]ระบบการควบคุมฯ!C1113</f>
        <v>ศธ 04002/ว2903  ลว 2 ส.ค. 65 ครั้งที่ 680</v>
      </c>
      <c r="D376" s="799">
        <f>+[2]ระบบการควบคุมฯ!D1113</f>
        <v>0</v>
      </c>
      <c r="E376" s="800">
        <f>+[2]ระบบการควบคุมฯ!G1113+[2]ระบบการควบคุมฯ!H1113</f>
        <v>0</v>
      </c>
      <c r="F376" s="800">
        <f>+[2]ระบบการควบคุมฯ!I1113+[2]ระบบการควบคุมฯ!J1113</f>
        <v>0</v>
      </c>
      <c r="G376" s="800">
        <f>+[2]ระบบการควบคุมฯ!K1113+[2]ระบบการควบคุมฯ!L1113</f>
        <v>0</v>
      </c>
      <c r="H376" s="800">
        <f>+D376-E376-F376-G376</f>
        <v>0</v>
      </c>
      <c r="I376" s="175" t="s">
        <v>12</v>
      </c>
    </row>
    <row r="377" spans="1:9" ht="18.600000000000001" x14ac:dyDescent="0.25">
      <c r="A377" s="179"/>
      <c r="B377" s="183"/>
      <c r="C377" s="183" t="str">
        <f>+[2]ระบบการควบคุมฯ!C1114</f>
        <v>20004 06003600</v>
      </c>
      <c r="D377" s="801"/>
      <c r="E377" s="802"/>
      <c r="F377" s="802"/>
      <c r="G377" s="802"/>
      <c r="H377" s="802"/>
      <c r="I377" s="169"/>
    </row>
    <row r="378" spans="1:9" ht="55.8" x14ac:dyDescent="0.25">
      <c r="A378" s="174" t="str">
        <f>+[2]ระบบการควบคุมฯ!A1115</f>
        <v>1.1.4</v>
      </c>
      <c r="B378" s="178" t="str">
        <f>+[4]ระบบการควบคุมฯ!B901</f>
        <v>ค่าใช้จ่ายโครงการลูกเสือต้านยาเสพติด</v>
      </c>
      <c r="C378" s="178" t="str">
        <f>+[4]ระบบการควบคุมฯ!C901</f>
        <v xml:space="preserve">ศธ 04002/ว589 ลว 11 ก.พ. 65 ครั้งที่ 208 </v>
      </c>
      <c r="D378" s="799"/>
      <c r="E378" s="800">
        <f>+[2]ระบบการควบคุมฯ!G1115+[2]ระบบการควบคุมฯ!H1115</f>
        <v>0</v>
      </c>
      <c r="F378" s="800">
        <f>+[2]ระบบการควบคุมฯ!I1115+[2]ระบบการควบคุมฯ!J1115</f>
        <v>0</v>
      </c>
      <c r="G378" s="800">
        <f>+[2]ระบบการควบคุมฯ!K1115+[2]ระบบการควบคุมฯ!L1115</f>
        <v>0</v>
      </c>
      <c r="H378" s="800">
        <f>+D378-E378-F378-G378</f>
        <v>0</v>
      </c>
      <c r="I378" s="175" t="s">
        <v>56</v>
      </c>
    </row>
    <row r="379" spans="1:9" ht="18.600000000000001" x14ac:dyDescent="0.25">
      <c r="A379" s="179"/>
      <c r="B379" s="183"/>
      <c r="C379" s="183" t="str">
        <f>+[4]ระบบการควบคุมฯ!C902</f>
        <v>2000406036700002</v>
      </c>
      <c r="D379" s="801"/>
      <c r="E379" s="802"/>
      <c r="F379" s="802"/>
      <c r="G379" s="802"/>
      <c r="H379" s="802"/>
      <c r="I379" s="169"/>
    </row>
    <row r="380" spans="1:9" ht="18.600000000000001" x14ac:dyDescent="0.25">
      <c r="A380" s="172"/>
      <c r="B380" s="173"/>
      <c r="C380" s="173"/>
      <c r="D380" s="803"/>
      <c r="E380" s="804"/>
      <c r="F380" s="804"/>
      <c r="G380" s="804"/>
      <c r="H380" s="804"/>
      <c r="I380" s="53"/>
    </row>
    <row r="381" spans="1:9" ht="18.600000000000001" x14ac:dyDescent="0.25">
      <c r="A381" s="184"/>
      <c r="B381" s="185"/>
      <c r="C381" s="185"/>
      <c r="D381" s="805"/>
      <c r="E381" s="806"/>
      <c r="F381" s="806"/>
      <c r="G381" s="806"/>
      <c r="H381" s="806"/>
      <c r="I381" s="186"/>
    </row>
    <row r="382" spans="1:9" ht="18.600000000000001" x14ac:dyDescent="0.25">
      <c r="A382" s="184"/>
      <c r="B382" s="185"/>
      <c r="C382" s="185"/>
      <c r="D382" s="805"/>
      <c r="E382" s="806"/>
      <c r="F382" s="806"/>
      <c r="G382" s="806"/>
      <c r="H382" s="806"/>
      <c r="I382" s="186"/>
    </row>
    <row r="383" spans="1:9" ht="18.600000000000001" x14ac:dyDescent="0.25">
      <c r="A383" s="184"/>
      <c r="B383" s="185"/>
      <c r="C383" s="185"/>
      <c r="D383" s="805"/>
      <c r="E383" s="806"/>
      <c r="F383" s="806"/>
      <c r="G383" s="806"/>
      <c r="H383" s="806"/>
      <c r="I383" s="186"/>
    </row>
    <row r="384" spans="1:9" ht="18.600000000000001" x14ac:dyDescent="0.25">
      <c r="A384" s="198" t="str">
        <f>+[2]ระบบการควบคุมฯ!A1119</f>
        <v>ฉ</v>
      </c>
      <c r="B384" s="199" t="str">
        <f>+[2]ระบบการควบคุมฯ!B1119</f>
        <v>แผนงานบูรณาการ : ต่อต้านการทุจริตและประพฤติมิชอบ</v>
      </c>
      <c r="C384" s="199" t="str">
        <f>+[2]ระบบการควบคุมฯ!C1119</f>
        <v>20004 56003700</v>
      </c>
      <c r="D384" s="675">
        <f>+D385</f>
        <v>173700</v>
      </c>
      <c r="E384" s="675">
        <f>+E385</f>
        <v>0</v>
      </c>
      <c r="F384" s="675">
        <f>+F385</f>
        <v>0</v>
      </c>
      <c r="G384" s="675">
        <f>+G385</f>
        <v>117515</v>
      </c>
      <c r="H384" s="675">
        <f>+H385</f>
        <v>56185</v>
      </c>
      <c r="I384" s="200"/>
    </row>
    <row r="385" spans="1:9" ht="37.200000000000003" x14ac:dyDescent="0.25">
      <c r="A385" s="201">
        <f>+[2]ระบบการควบคุมฯ!A1120</f>
        <v>1</v>
      </c>
      <c r="B385" s="202" t="str">
        <f>+[2]ระบบการควบคุมฯ!B1120</f>
        <v>โครงการเสริมสร้างคุณธรรม จริยธรรม และธรรมาภิบาลในสถานศึกษา</v>
      </c>
      <c r="C385" s="202" t="str">
        <f>+[2]ระบบการควบคุมฯ!C1120</f>
        <v>20005 56003700</v>
      </c>
      <c r="D385" s="807">
        <f>+D387+D393+D397+D401</f>
        <v>173700</v>
      </c>
      <c r="E385" s="807">
        <f t="shared" ref="E385:H386" si="80">+E387+E393+E397+E401</f>
        <v>0</v>
      </c>
      <c r="F385" s="807">
        <f t="shared" si="80"/>
        <v>0</v>
      </c>
      <c r="G385" s="807">
        <f t="shared" si="80"/>
        <v>117515</v>
      </c>
      <c r="H385" s="807">
        <f t="shared" si="80"/>
        <v>56185</v>
      </c>
      <c r="I385" s="203"/>
    </row>
    <row r="386" spans="1:9" ht="18.600000000000001" x14ac:dyDescent="0.25">
      <c r="A386" s="170"/>
      <c r="B386" s="218" t="str">
        <f>+[6]ระบบการควบคุมฯ!B1382</f>
        <v>งบดำเนินงาน 67112XX</v>
      </c>
      <c r="C386" s="197"/>
      <c r="D386" s="754">
        <f>+D388+D394+D398+D402</f>
        <v>173700</v>
      </c>
      <c r="E386" s="754">
        <f t="shared" si="80"/>
        <v>0</v>
      </c>
      <c r="F386" s="754">
        <f t="shared" si="80"/>
        <v>0</v>
      </c>
      <c r="G386" s="754">
        <f t="shared" si="80"/>
        <v>117515</v>
      </c>
      <c r="H386" s="754">
        <f t="shared" si="80"/>
        <v>56185</v>
      </c>
      <c r="I386" s="171"/>
    </row>
    <row r="387" spans="1:9" ht="37.200000000000003" x14ac:dyDescent="0.25">
      <c r="A387" s="194">
        <f>+[6]ระบบการควบคุมฯ!A1383</f>
        <v>1.1000000000000001</v>
      </c>
      <c r="B387" s="195" t="str">
        <f>+[6]ระบบการควบคุมฯ!B1383</f>
        <v xml:space="preserve">กิจกรรมเสริมสร้างคุณธรรม จริยธรรมและความตระหนักรู้ในการป้องกันและปราบปรามการทุจริต  </v>
      </c>
      <c r="C387" s="446" t="str">
        <f>+[6]ระบบการควบคุมฯ!C1383</f>
        <v xml:space="preserve">20004 66 00026 00000  </v>
      </c>
      <c r="D387" s="798">
        <f t="shared" ref="D387:I387" si="81">+D388</f>
        <v>90000</v>
      </c>
      <c r="E387" s="798">
        <f t="shared" si="81"/>
        <v>0</v>
      </c>
      <c r="F387" s="798">
        <f t="shared" si="81"/>
        <v>0</v>
      </c>
      <c r="G387" s="798">
        <f t="shared" si="81"/>
        <v>87600</v>
      </c>
      <c r="H387" s="798">
        <f t="shared" si="81"/>
        <v>2400</v>
      </c>
      <c r="I387" s="798">
        <f t="shared" si="81"/>
        <v>0</v>
      </c>
    </row>
    <row r="388" spans="1:9" ht="18.600000000000001" x14ac:dyDescent="0.25">
      <c r="A388" s="170"/>
      <c r="B388" s="218" t="str">
        <f>+[2]ระบบการควบคุมฯ!B1123</f>
        <v xml:space="preserve"> งบดำเนินงาน 66112xx</v>
      </c>
      <c r="C388" s="197"/>
      <c r="D388" s="754">
        <f>SUM(D389:D392)</f>
        <v>90000</v>
      </c>
      <c r="E388" s="754">
        <f>SUM(E389:E392)</f>
        <v>0</v>
      </c>
      <c r="F388" s="754">
        <f>SUM(F389:F392)</f>
        <v>0</v>
      </c>
      <c r="G388" s="754">
        <f>SUM(G389:G392)</f>
        <v>87600</v>
      </c>
      <c r="H388" s="754">
        <f>SUM(H389:H392)</f>
        <v>2400</v>
      </c>
      <c r="I388" s="171"/>
    </row>
    <row r="389" spans="1:9" ht="55.8" x14ac:dyDescent="0.25">
      <c r="A389" s="174" t="str">
        <f>+[6]ระบบการควบคุมฯ!A1387</f>
        <v>1.1.1</v>
      </c>
      <c r="B389" s="178" t="str">
        <f>+[6]ระบบการควบคุมฯ!B1387</f>
        <v xml:space="preserve">ค่าใช้จ่ายในการเดินทางมาประชุม อบรม กับสำนักงานคณะกรรมการการศึกษาขั้นพื้นฐาน หรือ สำนักงานคณะกรรมการป้องกันและปราบปรามการทุจริตแห่งชาติ </v>
      </c>
      <c r="C389" s="178" t="str">
        <f>+[6]ระบบการควบคุมฯ!C1387</f>
        <v>ศธ 04002/ว923 ลว 4 มีค 67 ครั้งที่ 203</v>
      </c>
      <c r="D389" s="799">
        <f>+[6]ระบบการควบคุมฯ!F1387</f>
        <v>20000</v>
      </c>
      <c r="E389" s="753">
        <f>+[6]ระบบการควบคุมฯ!G1387+[6]ระบบการควบคุมฯ!H1387+[6]ระบบการควบคุมฯ!Q1387+[6]ระบบการควบคุมฯ!R1387</f>
        <v>0</v>
      </c>
      <c r="F389" s="800">
        <f>+[6]ระบบการควบคุมฯ!I1387+[6]ระบบการควบคุมฯ!J1387</f>
        <v>0</v>
      </c>
      <c r="G389" s="753">
        <f>+[6]ระบบการควบคุมฯ!K1387+[6]ระบบการควบคุมฯ!L1387+[6]ระบบการควบคุมฯ!U1387+[6]ระบบการควบคุมฯ!V1387</f>
        <v>17600</v>
      </c>
      <c r="H389" s="800">
        <f t="shared" ref="H389:H404" si="82">+D389-E389-F389-G389</f>
        <v>2400</v>
      </c>
      <c r="I389" s="175" t="s">
        <v>104</v>
      </c>
    </row>
    <row r="390" spans="1:9" ht="55.8" x14ac:dyDescent="0.25">
      <c r="A390" s="174" t="str">
        <f>+[6]ระบบการควบคุมฯ!A1388</f>
        <v>1.1.2</v>
      </c>
      <c r="B390" s="178" t="str">
        <f>+[6]ระบบการควบคุมฯ!B1388</f>
        <v>ค่าใช้จ่ายในการดำเนินกิจกรรมโครงการโรงเรียนสุจริตและขับเคลื่อนหลักสูตรต้านทุจริตศึกษา ประจำปีงบประมาณ พ.ศ. 2567</v>
      </c>
      <c r="C390" s="178" t="str">
        <f>+[6]ระบบการควบคุมฯ!C1388</f>
        <v>ศธ 04002/ว1246 ลว 22 มีค 66  ครั้งที่ 232</v>
      </c>
      <c r="D390" s="799">
        <f>+[6]ระบบการควบคุมฯ!F1388</f>
        <v>70000</v>
      </c>
      <c r="E390" s="753">
        <f>+[6]ระบบการควบคุมฯ!G1388+[6]ระบบการควบคุมฯ!H1388+[6]ระบบการควบคุมฯ!Q1388+[6]ระบบการควบคุมฯ!R1388</f>
        <v>0</v>
      </c>
      <c r="F390" s="800">
        <f>+[6]ระบบการควบคุมฯ!I1388+[6]ระบบการควบคุมฯ!J1388</f>
        <v>0</v>
      </c>
      <c r="G390" s="753">
        <f>+[6]ระบบการควบคุมฯ!K1388+[6]ระบบการควบคุมฯ!L1388+[6]ระบบการควบคุมฯ!U1388+[6]ระบบการควบคุมฯ!V1388</f>
        <v>70000</v>
      </c>
      <c r="H390" s="800">
        <f t="shared" si="82"/>
        <v>0</v>
      </c>
      <c r="I390" s="175" t="s">
        <v>105</v>
      </c>
    </row>
    <row r="391" spans="1:9" ht="55.8" x14ac:dyDescent="0.25">
      <c r="A391" s="174" t="str">
        <f>+[6]ระบบการควบคุมฯ!A1389</f>
        <v>1.1.3</v>
      </c>
      <c r="B391" s="178">
        <f>+[6]ระบบการควบคุมฯ!B1389</f>
        <v>0</v>
      </c>
      <c r="C391" s="178">
        <f>+[6]ระบบการควบคุมฯ!C1389</f>
        <v>0</v>
      </c>
      <c r="D391" s="799">
        <f>+[6]ระบบการควบคุมฯ!F1389</f>
        <v>0</v>
      </c>
      <c r="E391" s="800">
        <f>+[6]ระบบการควบคุมฯ!G1389+[6]ระบบการควบคุมฯ!H1389</f>
        <v>0</v>
      </c>
      <c r="F391" s="800">
        <f>+[6]ระบบการควบคุมฯ!I1389+[6]ระบบการควบคุมฯ!J1389</f>
        <v>0</v>
      </c>
      <c r="G391" s="800">
        <f>+[6]ระบบการควบคุมฯ!K1389+[6]ระบบการควบคุมฯ!L1389</f>
        <v>0</v>
      </c>
      <c r="H391" s="800">
        <f t="shared" si="82"/>
        <v>0</v>
      </c>
      <c r="I391" s="175" t="s">
        <v>105</v>
      </c>
    </row>
    <row r="392" spans="1:9" ht="37.200000000000003" x14ac:dyDescent="0.25">
      <c r="A392" s="174" t="str">
        <f>+[6]ระบบการควบคุมฯ!A1390</f>
        <v>1.1.3</v>
      </c>
      <c r="B392" s="178" t="str">
        <f>+[6]ระบบการควบคุมฯ!B1390</f>
        <v xml:space="preserve">ค่าใช้จ่ายในการดำเนินกิจกรรมโครงการโรงเรียนสุจริต ประจำปีงบประมาณ พ.ศ. 2566 </v>
      </c>
      <c r="C392" s="178" t="str">
        <f>+[6]ระบบการควบคุมฯ!C1390</f>
        <v>ศธ 04002/ว1226 ลว 27 มีค 66  ครั้งที่ 424</v>
      </c>
      <c r="D392" s="799">
        <f>+[6]ระบบการควบคุมฯ!F1390</f>
        <v>0</v>
      </c>
      <c r="E392" s="800">
        <f>+[6]ระบบการควบคุมฯ!G1390+[6]ระบบการควบคุมฯ!H1390</f>
        <v>0</v>
      </c>
      <c r="F392" s="800">
        <f>+[6]ระบบการควบคุมฯ!I1390+[6]ระบบการควบคุมฯ!J1390</f>
        <v>0</v>
      </c>
      <c r="G392" s="800">
        <f>+[6]ระบบการควบคุมฯ!K1390+[6]ระบบการควบคุมฯ!L1390</f>
        <v>0</v>
      </c>
      <c r="H392" s="800">
        <f t="shared" si="82"/>
        <v>0</v>
      </c>
      <c r="I392" s="175" t="s">
        <v>13</v>
      </c>
    </row>
    <row r="393" spans="1:9" ht="37.200000000000003" x14ac:dyDescent="0.25">
      <c r="A393" s="204">
        <f>+[2]ระบบการควบคุมฯ!A1128</f>
        <v>1.2</v>
      </c>
      <c r="B393" s="205" t="str">
        <f>+[2]ระบบการควบคุมฯ!B1128</f>
        <v>กิจกรรมการบูรณาการระบบการประเมินด้านคุณธรรมและความโปร่งใสในการดำเนินงานของหน่วยงาน</v>
      </c>
      <c r="C393" s="205" t="str">
        <f>+[2]ระบบการควบคุมฯ!C1128</f>
        <v>20004 66 00060 00000</v>
      </c>
      <c r="D393" s="808">
        <f>+D394</f>
        <v>16000</v>
      </c>
      <c r="E393" s="808">
        <f>+E394</f>
        <v>0</v>
      </c>
      <c r="F393" s="808">
        <f>+F394</f>
        <v>0</v>
      </c>
      <c r="G393" s="808">
        <f>+G394</f>
        <v>4000</v>
      </c>
      <c r="H393" s="808">
        <f>+H394</f>
        <v>12000</v>
      </c>
      <c r="I393" s="206"/>
    </row>
    <row r="394" spans="1:9" ht="37.200000000000003" x14ac:dyDescent="0.25">
      <c r="A394" s="207"/>
      <c r="B394" s="208" t="str">
        <f>+[6]ระบบการควบคุมฯ!B1392</f>
        <v xml:space="preserve"> งบดำเนินงาน 67112xx</v>
      </c>
      <c r="C394" s="208" t="str">
        <f>+[2]ระบบการควบคุมฯ!C1129</f>
        <v>20004 57003700 2000000</v>
      </c>
      <c r="D394" s="809">
        <f>SUM(D395:D396)</f>
        <v>16000</v>
      </c>
      <c r="E394" s="809">
        <f>SUM(E395:E396)</f>
        <v>0</v>
      </c>
      <c r="F394" s="809">
        <f>SUM(F395:F396)</f>
        <v>0</v>
      </c>
      <c r="G394" s="809">
        <f>SUM(G395:G396)</f>
        <v>4000</v>
      </c>
      <c r="H394" s="809">
        <f>SUM(H395:H396)</f>
        <v>12000</v>
      </c>
      <c r="I394" s="209"/>
    </row>
    <row r="395" spans="1:9" ht="111.6" x14ac:dyDescent="0.25">
      <c r="A395" s="174" t="str">
        <f>+[6]ระบบการควบคุมฯ!A1393</f>
        <v>1.2.1</v>
      </c>
      <c r="B395" s="178" t="str">
        <f>+[6]ระบบการควบคุมฯ!B1393</f>
        <v xml:space="preserve">1.ค่าจ่ายในการจัดทำสรุปผลข้อมูลเพื่อการเปิดเผยข้อมูลสาธารณะ (Open Data) บนเว็บไซต์หลักของสถานศึกษา ประจำปีงบประมาณ พ.ศ. 2567 จำนวนเงิน 6,000.-บาท โรงเรียนละ 2,000.-บาท ได้แก่ โรงเรียนวัดมูลจินดาราม โรงเรียนวัดลาดสนุ่น และโรงเรียนชุมชนบึงบา 2.ค่าจ่ายในการพัฒนาและยกระดับคุณธรรมและความโปร่งใสในการดำเนินงานของสถานศึกษา จำนวนเงิน 10,000.-บาท              </v>
      </c>
      <c r="C395" s="187" t="str">
        <f>+[6]ระบบการควบคุมฯ!C1393</f>
        <v>ที่ ศธ 04002/ว2974 ลว. 10 กค 67 ครั้งที่ 199</v>
      </c>
      <c r="D395" s="799">
        <f>+[6]ระบบการควบคุมฯ!AA1393</f>
        <v>16000</v>
      </c>
      <c r="E395" s="800">
        <f>+[6]ระบบการควบคุมฯ!G1393+[6]ระบบการควบคุมฯ!H1393</f>
        <v>0</v>
      </c>
      <c r="F395" s="800">
        <f>+[6]ระบบการควบคุมฯ!I1393+[6]ระบบการควบคุมฯ!J1393</f>
        <v>0</v>
      </c>
      <c r="G395" s="800">
        <f>+[6]ระบบการควบคุมฯ!U1393+[6]ระบบการควบคุมฯ!V1393</f>
        <v>4000</v>
      </c>
      <c r="H395" s="800">
        <f t="shared" si="82"/>
        <v>12000</v>
      </c>
      <c r="I395" s="175" t="s">
        <v>219</v>
      </c>
    </row>
    <row r="396" spans="1:9" ht="148.80000000000001" x14ac:dyDescent="0.25">
      <c r="A396" s="174" t="str">
        <f>+[6]ระบบการควบคุมฯ!A1394</f>
        <v>1.2.2</v>
      </c>
      <c r="B396" s="178" t="str">
        <f>+[6]ระบบการควบคุมฯ!B1394</f>
        <v xml:space="preserve">ค่าใช้จ่ายสำหรับการแลกเปลี่ยนเรียนรู้การนำเสนอผลงานฯ (โครงการโรงเรียนสุจริต) ประจำปีงบประมาณ พ.ศ. 2566 ระดับภูมิภาค จำนวนเงิน 3,500.-บาท (สามพันห้าร้อยบาทถ้วนค่าวันที่ 23 -27 กรกฎาคม 2566 ณ โรงแรมบียอนด์ สวีท กรุงเทพมหานคร /ใช้จ่ายในการเดินทางเข้าร่วมการแลกเปลี่ยนเรียนรู้ การนำเสนอผลงานฯ (โครงการโรงเรียนสุจริต) จำนวนเงิน 1,200.-บาทวันที่ 20 - 22 กันยายน 2566 ณ โรงแรมบลูเวฟ โฮเทลหัวหิน จังหวัดประจวบคีรีขันธ์ </v>
      </c>
      <c r="C396" s="187" t="str">
        <f>+[6]ระบบการควบคุมฯ!C1394</f>
        <v>ที่ ศธ 04002/ว3656 ลว. 28 สค 66 ครั้งที่ 819</v>
      </c>
      <c r="D396" s="799">
        <f>+[6]ระบบการควบคุมฯ!F1394</f>
        <v>0</v>
      </c>
      <c r="E396" s="800">
        <f>+[6]ระบบการควบคุมฯ!G1394+[6]ระบบการควบคุมฯ!H1394</f>
        <v>0</v>
      </c>
      <c r="F396" s="800">
        <f>+[6]ระบบการควบคุมฯ!I1394+[6]ระบบการควบคุมฯ!J1394</f>
        <v>0</v>
      </c>
      <c r="G396" s="800">
        <f>+[6]ระบบการควบคุมฯ!K1394+[6]ระบบการควบคุมฯ!L1394</f>
        <v>0</v>
      </c>
      <c r="H396" s="800">
        <f>+D396-E396-F396-G396</f>
        <v>0</v>
      </c>
      <c r="I396" s="175" t="s">
        <v>106</v>
      </c>
    </row>
    <row r="397" spans="1:9" ht="37.200000000000003" x14ac:dyDescent="0.25">
      <c r="A397" s="810">
        <f>+[6]ระบบการควบคุมฯ!A1395</f>
        <v>1.2</v>
      </c>
      <c r="B397" s="205" t="str">
        <f>+[6]ระบบการควบคุมฯ!B1395</f>
        <v xml:space="preserve">กิจกรรมเสริมสร้างธรรมาภิบาลเพื่อเพิ่มประสิทธิภาพในการบริหารจัดการ      </v>
      </c>
      <c r="C397" s="205" t="str">
        <f>+[6]ระบบการควบคุมฯ!C1395</f>
        <v>20004 67 00068 00000</v>
      </c>
      <c r="D397" s="808">
        <f>+D398</f>
        <v>67700</v>
      </c>
      <c r="E397" s="808">
        <f>+E398</f>
        <v>0</v>
      </c>
      <c r="F397" s="808">
        <f>+F398</f>
        <v>0</v>
      </c>
      <c r="G397" s="808">
        <f>+G398</f>
        <v>25915</v>
      </c>
      <c r="H397" s="808">
        <f>+H398</f>
        <v>41785</v>
      </c>
      <c r="I397" s="206"/>
    </row>
    <row r="398" spans="1:9" ht="37.200000000000003" x14ac:dyDescent="0.25">
      <c r="A398" s="207"/>
      <c r="B398" s="208" t="str">
        <f>+[6]ระบบการควบคุมฯ!B1396</f>
        <v xml:space="preserve"> งบดำเนินงาน 67112xx</v>
      </c>
      <c r="C398" s="208" t="str">
        <f>+[6]ระบบการควบคุมฯ!C1396</f>
        <v>20004 56003700 2000000</v>
      </c>
      <c r="D398" s="809">
        <f>SUM(D399:D403)</f>
        <v>67700</v>
      </c>
      <c r="E398" s="809">
        <f>SUM(E399:E403)</f>
        <v>0</v>
      </c>
      <c r="F398" s="809">
        <f>SUM(F399:F403)</f>
        <v>0</v>
      </c>
      <c r="G398" s="809">
        <f>SUM(G399:G403)</f>
        <v>25915</v>
      </c>
      <c r="H398" s="809">
        <f>SUM(H399:H403)</f>
        <v>41785</v>
      </c>
      <c r="I398" s="209"/>
    </row>
    <row r="399" spans="1:9" ht="37.200000000000003" x14ac:dyDescent="0.25">
      <c r="A399" s="174" t="str">
        <f>+[6]ระบบการควบคุมฯ!A1397</f>
        <v>1.2.1</v>
      </c>
      <c r="B399" s="178" t="str">
        <f>+[6]ระบบการควบคุมฯ!B1397</f>
        <v>ค่าใช้จ่ายในการดำเนินกิจกรรมโครงการสำนักงานเขตพื้นการศึกษาสุจริต ประจำปีงบประมาณ พ.ศ. 2567</v>
      </c>
      <c r="C399" s="187" t="str">
        <f>+[6]ระบบการควบคุมฯ!C1397</f>
        <v>ศธ04087/1378 ลว 27 พค 67 โอนครั้งที่ 61</v>
      </c>
      <c r="D399" s="799">
        <f>+[6]ระบบการควบคุมฯ!P1397</f>
        <v>50000</v>
      </c>
      <c r="E399" s="800">
        <f>+[6]ระบบการควบคุมฯ!Q1397+[6]ระบบการควบคุมฯ!R1397</f>
        <v>0</v>
      </c>
      <c r="F399" s="800">
        <f>+[6]ระบบการควบคุมฯ!I1397+[6]ระบบการควบคุมฯ!J1397</f>
        <v>0</v>
      </c>
      <c r="G399" s="800">
        <f>+[6]ระบบการควบคุมฯ!U1397+[6]ระบบการควบคุมฯ!V1397</f>
        <v>24615</v>
      </c>
      <c r="H399" s="800">
        <f>+D399-E399-F399-G399</f>
        <v>25385</v>
      </c>
      <c r="I399" s="175" t="s">
        <v>16</v>
      </c>
    </row>
    <row r="400" spans="1:9" ht="167.4" x14ac:dyDescent="0.25">
      <c r="A400" s="174" t="str">
        <f>+[6]ระบบการควบคุมฯ!A1398</f>
        <v>1.1.3</v>
      </c>
      <c r="B400" s="178" t="str">
        <f>+[6]ระบบการควบคุมฯ!B1398</f>
        <v>1.ค่าใช้จ่ายในการดำเนินการแลกเปลี่ยนเรียนรู้ การนำเสนอผลงานและการประกวดการแข่งขันกิจกรรมการเรียนรู้ ภายใต้โครงการเสริมสร้างคุณธรรม จริยธรรม และธรรมาภิบาลในสถานศึกษาและสำนักงานเขตพื้นที่การศึกษา (โครงการโรงเรียนสุจริต) ประจำปีงบประมาณ จำนวนเงิน 12,000.-บาท 2.ค่าใช้จ่ายในการจัดนิทรรศการกิจกรรมบริษัทสร้างการดี ในการแลกเปลี่ยนเรียนรู้ฯ จำนวนเงิน 3,500.-บาท 3.ค่าใช้จ่ายในการเดินทางเข้าร่วมการแลกเปลี่ยนเรียนรู้ ฯ ประจำปีงบประมาณ พ.ศ. 2567 ระดับภูมิภาค สำหรับคณะกรรมการ จำนวนเงิน 2,200.-บาท</v>
      </c>
      <c r="C400" s="187" t="str">
        <f>+[6]ระบบการควบคุมฯ!C1398</f>
        <v>ศธ 04002/ว3641 ลว 17 สค ครั้งที่ 350</v>
      </c>
      <c r="D400" s="799">
        <f>+[6]ระบบการควบคุมฯ!P1398</f>
        <v>17700</v>
      </c>
      <c r="E400" s="800">
        <f>+[6]ระบบการควบคุมฯ!Q1398+[6]ระบบการควบคุมฯ!R1398</f>
        <v>0</v>
      </c>
      <c r="F400" s="800">
        <f>+[6]ระบบการควบคุมฯ!I1398+[6]ระบบการควบคุมฯ!J1398</f>
        <v>0</v>
      </c>
      <c r="G400" s="800">
        <f>+[6]ระบบการควบคุมฯ!Z1398</f>
        <v>1300</v>
      </c>
      <c r="H400" s="800">
        <f>+D400-E400-F400-G400</f>
        <v>16400</v>
      </c>
      <c r="I400" s="168"/>
    </row>
    <row r="401" spans="1:9" ht="37.200000000000003" x14ac:dyDescent="0.25">
      <c r="A401" s="204">
        <f>+[2]ระบบการควบคุมฯ!A1132</f>
        <v>1.3</v>
      </c>
      <c r="B401" s="205" t="str">
        <f>+[2]ระบบการควบคุมฯ!B1132</f>
        <v>กิจกรรมเสริมสร้างธรรมาภิบาลเพื่อเพิ่มประสิทธิภาพในการบริหารจัดการ</v>
      </c>
      <c r="C401" s="205" t="str">
        <f>+[2]ระบบการควบคุมฯ!C1132</f>
        <v>20004 66 00068 00000</v>
      </c>
      <c r="D401" s="808">
        <f>+[2]ระบบการควบคุมฯ!F1132</f>
        <v>0</v>
      </c>
      <c r="E401" s="811">
        <f>+[2]ระบบการควบคุมฯ!G1132+[2]ระบบการควบคุมฯ!H1132</f>
        <v>0</v>
      </c>
      <c r="F401" s="811">
        <f>+[2]ระบบการควบคุมฯ!I1132+[2]ระบบการควบคุมฯ!J1132</f>
        <v>0</v>
      </c>
      <c r="G401" s="811">
        <f>+[2]ระบบการควบคุมฯ!K1132+[2]ระบบการควบคุมฯ!L1132</f>
        <v>0</v>
      </c>
      <c r="H401" s="811">
        <f t="shared" si="82"/>
        <v>0</v>
      </c>
      <c r="I401" s="206"/>
    </row>
    <row r="402" spans="1:9" ht="37.200000000000003" x14ac:dyDescent="0.25">
      <c r="A402" s="207"/>
      <c r="B402" s="208" t="str">
        <f>+[2]ระบบการควบคุมฯ!B1133</f>
        <v xml:space="preserve"> งบดำเนินงาน 66112xx</v>
      </c>
      <c r="C402" s="208" t="str">
        <f>+[2]ระบบการควบคุมฯ!C1133</f>
        <v>20004 57003700 200000</v>
      </c>
      <c r="D402" s="809">
        <f>+[2]ระบบการควบคุมฯ!F1133</f>
        <v>0</v>
      </c>
      <c r="E402" s="812">
        <f>+[2]ระบบการควบคุมฯ!G1133+[2]ระบบการควบคุมฯ!H1133</f>
        <v>0</v>
      </c>
      <c r="F402" s="812">
        <f>+[2]ระบบการควบคุมฯ!I1133+[2]ระบบการควบคุมฯ!J1133</f>
        <v>0</v>
      </c>
      <c r="G402" s="812">
        <f>+[2]ระบบการควบคุมฯ!K1133+[2]ระบบการควบคุมฯ!L1133</f>
        <v>0</v>
      </c>
      <c r="H402" s="812">
        <f t="shared" si="82"/>
        <v>0</v>
      </c>
      <c r="I402" s="209"/>
    </row>
    <row r="403" spans="1:9" ht="37.200000000000003" x14ac:dyDescent="0.25">
      <c r="A403" s="174" t="str">
        <f>+[2]ระบบการควบคุมฯ!A1134</f>
        <v>1.3.1</v>
      </c>
      <c r="B403" s="178" t="str">
        <f>+[2]ระบบการควบคุมฯ!B1134</f>
        <v xml:space="preserve">ค่าใช้จ่ายในการดำเนินโครงการเสริมสร้างคุณธรรมจริยธรรมและธรรมาภิบาลในสถานศึกษา </v>
      </c>
      <c r="C403" s="178" t="str">
        <f>+[2]ระบบการควบคุมฯ!C1134</f>
        <v>ที่ ศธ 04002/ว1422 ลว. 11 เม.ย. 65 ครั้งที่ 342</v>
      </c>
      <c r="D403" s="799">
        <f>+[2]ระบบการควบคุมฯ!F1134</f>
        <v>0</v>
      </c>
      <c r="E403" s="800">
        <f>+[2]ระบบการควบคุมฯ!G1134+[2]ระบบการควบคุมฯ!H1134</f>
        <v>0</v>
      </c>
      <c r="F403" s="800">
        <f>+[2]ระบบการควบคุมฯ!I1134+[2]ระบบการควบคุมฯ!J1134</f>
        <v>0</v>
      </c>
      <c r="G403" s="800">
        <f>+[2]ระบบการควบคุมฯ!K1134+[2]ระบบการควบคุมฯ!L1134</f>
        <v>0</v>
      </c>
      <c r="H403" s="800">
        <f t="shared" si="82"/>
        <v>0</v>
      </c>
      <c r="I403" s="175" t="s">
        <v>13</v>
      </c>
    </row>
    <row r="404" spans="1:9" ht="37.200000000000003" x14ac:dyDescent="0.25">
      <c r="A404" s="174" t="str">
        <f>+[2]ระบบการควบคุมฯ!A1135</f>
        <v>1.3.2</v>
      </c>
      <c r="B404" s="178" t="str">
        <f>+[2]ระบบการควบคุมฯ!B1135</f>
        <v xml:space="preserve">ค่าใช้จ่ายในการนิเทศ กำกับ ติดตาม แบบบูรณาการ และค่าใช้จ่ายในการดำเนินการอื่น ๆ </v>
      </c>
      <c r="C404" s="178" t="str">
        <f>+[2]ระบบการควบคุมฯ!C1135</f>
        <v>ศธ 04002/ว2730 ลว 19 ก.ค. 65  ครั้งที่ 639</v>
      </c>
      <c r="D404" s="799">
        <f>+[2]ระบบการควบคุมฯ!F1135</f>
        <v>0</v>
      </c>
      <c r="E404" s="800">
        <f>+[2]ระบบการควบคุมฯ!G1135+[2]ระบบการควบคุมฯ!H1135</f>
        <v>0</v>
      </c>
      <c r="F404" s="800">
        <f>+[2]ระบบการควบคุมฯ!I1135+[2]ระบบการควบคุมฯ!J1135</f>
        <v>0</v>
      </c>
      <c r="G404" s="800">
        <f>+[2]ระบบการควบคุมฯ!K1135+[2]ระบบการควบคุมฯ!L1135</f>
        <v>0</v>
      </c>
      <c r="H404" s="800">
        <f t="shared" si="82"/>
        <v>0</v>
      </c>
      <c r="I404" s="175" t="s">
        <v>13</v>
      </c>
    </row>
    <row r="405" spans="1:9" ht="18.600000000000001" x14ac:dyDescent="0.25">
      <c r="A405" s="179"/>
      <c r="B405" s="183"/>
      <c r="C405" s="180"/>
      <c r="D405" s="181"/>
      <c r="E405" s="182"/>
      <c r="F405" s="182"/>
      <c r="G405" s="182"/>
      <c r="H405" s="182"/>
      <c r="I405" s="169"/>
    </row>
    <row r="406" spans="1:9" ht="18.600000000000001" x14ac:dyDescent="0.25">
      <c r="A406" s="172"/>
      <c r="B406" s="173"/>
      <c r="C406" s="210"/>
      <c r="D406" s="211"/>
      <c r="E406" s="212"/>
      <c r="F406" s="212"/>
      <c r="G406" s="212"/>
      <c r="H406" s="212"/>
      <c r="I406" s="53"/>
    </row>
    <row r="407" spans="1:9" ht="18.600000000000001" x14ac:dyDescent="0.25">
      <c r="A407" s="172"/>
      <c r="B407" s="173"/>
      <c r="C407" s="173"/>
      <c r="D407" s="803"/>
      <c r="E407" s="804"/>
      <c r="F407" s="804"/>
      <c r="G407" s="804"/>
      <c r="H407" s="804"/>
      <c r="I407" s="168"/>
    </row>
    <row r="408" spans="1:9" ht="18.600000000000001" x14ac:dyDescent="0.25">
      <c r="A408" s="172"/>
      <c r="B408" s="173"/>
      <c r="C408" s="173"/>
      <c r="D408" s="803"/>
      <c r="E408" s="804"/>
      <c r="F408" s="804"/>
      <c r="G408" s="804"/>
      <c r="H408" s="804"/>
      <c r="I408" s="168"/>
    </row>
    <row r="409" spans="1:9" ht="18.600000000000001" x14ac:dyDescent="0.55000000000000004">
      <c r="A409" s="447"/>
      <c r="B409" s="448" t="s">
        <v>18</v>
      </c>
      <c r="C409" s="449"/>
      <c r="D409" s="813">
        <f>+D5+D22+D184+D240+D357+D365+D384</f>
        <v>166942738</v>
      </c>
      <c r="E409" s="813">
        <f>+E5+E22+E184+E240+E357+E365+E384</f>
        <v>756693</v>
      </c>
      <c r="F409" s="813">
        <f>+F5+F22+F184+F240+F357+F365+F384</f>
        <v>0</v>
      </c>
      <c r="G409" s="813">
        <f>+G5+G22+G184+G240+G357+G365+G384</f>
        <v>161650006.31</v>
      </c>
      <c r="H409" s="813">
        <f>+H5+H22+H184+H240+H357+H365+H384</f>
        <v>4536038.6900000013</v>
      </c>
      <c r="I409" s="813">
        <f>+I5+I22+I184+I240+I365+I384</f>
        <v>0</v>
      </c>
    </row>
    <row r="410" spans="1:9" ht="18.600000000000001" x14ac:dyDescent="0.55000000000000004">
      <c r="A410" s="447"/>
      <c r="B410" s="448" t="s">
        <v>19</v>
      </c>
      <c r="C410" s="449"/>
      <c r="D410" s="450">
        <f>SUM(E410:H410)</f>
        <v>100</v>
      </c>
      <c r="E410" s="814">
        <f>+E409*100/D409</f>
        <v>0.45326499916396484</v>
      </c>
      <c r="F410" s="815">
        <v>0</v>
      </c>
      <c r="G410" s="815">
        <f>+G409*100/D409</f>
        <v>96.829612504618197</v>
      </c>
      <c r="H410" s="814">
        <f>+H409*100/D409</f>
        <v>2.7171224962178355</v>
      </c>
      <c r="I410" s="451"/>
    </row>
    <row r="411" spans="1:9" ht="21" x14ac:dyDescent="0.6">
      <c r="A411" s="452"/>
      <c r="B411" s="453"/>
      <c r="C411" s="454"/>
      <c r="D411" s="455"/>
      <c r="E411" s="816"/>
      <c r="F411" s="817"/>
      <c r="G411" s="817"/>
      <c r="H411" s="817"/>
      <c r="I411" s="456"/>
    </row>
    <row r="412" spans="1:9" ht="18.600000000000001" x14ac:dyDescent="0.55000000000000004">
      <c r="A412" s="457"/>
      <c r="B412" s="458"/>
      <c r="C412" s="982" t="s">
        <v>78</v>
      </c>
      <c r="D412" s="982"/>
      <c r="E412" s="982"/>
      <c r="F412" s="982"/>
      <c r="G412" s="982"/>
      <c r="H412" s="982"/>
      <c r="I412" s="818"/>
    </row>
    <row r="413" spans="1:9" ht="18.600000000000001" x14ac:dyDescent="0.55000000000000004">
      <c r="A413" s="457"/>
      <c r="B413" s="458"/>
      <c r="C413" s="214"/>
      <c r="D413" s="457"/>
      <c r="E413" s="819"/>
      <c r="F413" s="820"/>
      <c r="G413" s="821"/>
      <c r="H413" s="821"/>
      <c r="I413" s="821"/>
    </row>
    <row r="414" spans="1:9" ht="18.600000000000001" x14ac:dyDescent="0.55000000000000004">
      <c r="A414" s="822" t="s">
        <v>109</v>
      </c>
      <c r="B414" s="459"/>
      <c r="C414" s="215"/>
      <c r="D414" s="823"/>
      <c r="E414" s="216"/>
      <c r="F414" s="216"/>
      <c r="G414" s="216"/>
      <c r="H414" s="216"/>
      <c r="I414" s="216"/>
    </row>
    <row r="415" spans="1:9" ht="18.600000000000001" x14ac:dyDescent="0.55000000000000004">
      <c r="A415" s="822" t="s">
        <v>21</v>
      </c>
      <c r="B415" s="459"/>
      <c r="C415" s="824" t="s">
        <v>20</v>
      </c>
      <c r="D415" s="216"/>
      <c r="E415" s="460"/>
      <c r="F415" s="216"/>
      <c r="G415" s="461" t="s">
        <v>149</v>
      </c>
      <c r="H415" s="216"/>
      <c r="I415" s="216"/>
    </row>
    <row r="416" spans="1:9" ht="18.600000000000001" x14ac:dyDescent="0.55000000000000004">
      <c r="A416" s="822" t="s">
        <v>55</v>
      </c>
      <c r="B416" s="1027"/>
      <c r="C416" s="1028" t="s">
        <v>152</v>
      </c>
      <c r="D416" s="1028"/>
      <c r="E416" s="1028"/>
      <c r="F416" s="1028"/>
      <c r="G416" s="1028"/>
      <c r="H416" s="1029"/>
      <c r="I416" s="1030"/>
    </row>
    <row r="417" spans="1:9" ht="18.600000000000001" x14ac:dyDescent="0.55000000000000004">
      <c r="A417" s="1031"/>
      <c r="B417" s="1027"/>
      <c r="C417" s="1028" t="s">
        <v>52</v>
      </c>
      <c r="D417" s="1028"/>
      <c r="E417" s="1028"/>
      <c r="F417" s="1028"/>
      <c r="G417" s="1028"/>
      <c r="H417" s="1029"/>
      <c r="I417" s="1030"/>
    </row>
  </sheetData>
  <sheetProtection sheet="1" objects="1" scenarios="1" formatCells="0" formatColumns="0" formatRows="0" insertColumns="0" insertRows="0" insertHyperlinks="0" deleteColumns="0" deleteRows="0"/>
  <mergeCells count="6">
    <mergeCell ref="C412:H412"/>
    <mergeCell ref="C416:G416"/>
    <mergeCell ref="C417:G417"/>
    <mergeCell ref="A1:I1"/>
    <mergeCell ref="A2:I2"/>
    <mergeCell ref="B3:H3"/>
  </mergeCells>
  <pageMargins left="0.70866141732283472" right="0.70866141732283472" top="0.74803149606299213" bottom="0.74803149606299213" header="0.31496062992125984" footer="0.31496062992125984"/>
  <pageSetup paperSize="9" orientation="landscape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69C544-6325-4CB3-A750-B155B1F81603}">
  <dimension ref="A1:L40"/>
  <sheetViews>
    <sheetView tabSelected="1" workbookViewId="0">
      <selection activeCell="F11" sqref="F11"/>
    </sheetView>
  </sheetViews>
  <sheetFormatPr defaultRowHeight="13.8" x14ac:dyDescent="0.25"/>
  <cols>
    <col min="1" max="1" width="4.59765625" customWidth="1"/>
    <col min="4" max="5" width="0" hidden="1" customWidth="1"/>
    <col min="7" max="7" width="11.69921875" customWidth="1"/>
    <col min="8" max="8" width="11.09765625" customWidth="1"/>
    <col min="9" max="9" width="6.8984375" customWidth="1"/>
    <col min="10" max="10" width="10.5" customWidth="1"/>
    <col min="11" max="11" width="7" customWidth="1"/>
    <col min="12" max="12" width="16" customWidth="1"/>
  </cols>
  <sheetData>
    <row r="1" spans="1:12" ht="18.600000000000001" x14ac:dyDescent="0.55000000000000004">
      <c r="A1" s="992" t="s">
        <v>111</v>
      </c>
      <c r="B1" s="992"/>
      <c r="C1" s="992"/>
      <c r="D1" s="992"/>
      <c r="E1" s="992"/>
      <c r="F1" s="992"/>
      <c r="G1" s="992"/>
      <c r="H1" s="992"/>
      <c r="I1" s="992"/>
      <c r="J1" s="992"/>
      <c r="K1" s="992"/>
      <c r="L1" s="992"/>
    </row>
    <row r="2" spans="1:12" ht="18.600000000000001" x14ac:dyDescent="0.55000000000000004">
      <c r="A2" s="992" t="s">
        <v>164</v>
      </c>
      <c r="B2" s="992"/>
      <c r="C2" s="992"/>
      <c r="D2" s="992"/>
      <c r="E2" s="992"/>
      <c r="F2" s="992"/>
      <c r="G2" s="992"/>
      <c r="H2" s="992"/>
      <c r="I2" s="992"/>
      <c r="J2" s="992"/>
      <c r="K2" s="992"/>
      <c r="L2" s="992"/>
    </row>
    <row r="3" spans="1:12" ht="18.600000000000001" x14ac:dyDescent="0.55000000000000004">
      <c r="A3" s="959" t="s">
        <v>165</v>
      </c>
      <c r="B3" s="959"/>
      <c r="C3" s="959"/>
      <c r="D3" s="959"/>
      <c r="E3" s="959"/>
      <c r="F3" s="959"/>
      <c r="G3" s="959"/>
      <c r="H3" s="959"/>
      <c r="I3" s="959"/>
      <c r="J3" s="959"/>
      <c r="K3" s="959"/>
      <c r="L3" s="959"/>
    </row>
    <row r="4" spans="1:12" ht="18.600000000000001" x14ac:dyDescent="0.55000000000000004">
      <c r="A4" s="959" t="s">
        <v>166</v>
      </c>
      <c r="B4" s="959"/>
      <c r="C4" s="959"/>
      <c r="D4" s="959"/>
      <c r="E4" s="959"/>
      <c r="F4" s="959"/>
      <c r="G4" s="959"/>
      <c r="H4" s="959"/>
      <c r="I4" s="959"/>
      <c r="J4" s="959"/>
      <c r="K4" s="959"/>
      <c r="L4" s="959"/>
    </row>
    <row r="5" spans="1:12" ht="18.600000000000001" x14ac:dyDescent="0.55000000000000004">
      <c r="A5" s="47"/>
      <c r="B5" s="124"/>
      <c r="C5" s="993" t="str">
        <f>+[6]ระบบการควบคุมฯ!A5</f>
        <v>ประจำเดือนสิงหาคม 2567</v>
      </c>
      <c r="D5" s="993"/>
      <c r="E5" s="993"/>
      <c r="F5" s="993"/>
      <c r="G5" s="993"/>
      <c r="H5" s="993"/>
      <c r="I5" s="993"/>
      <c r="J5" s="993"/>
      <c r="K5" s="993"/>
      <c r="L5" s="462" t="s">
        <v>112</v>
      </c>
    </row>
    <row r="6" spans="1:12" ht="18.600000000000001" customHeight="1" x14ac:dyDescent="0.25">
      <c r="A6" s="983" t="s">
        <v>24</v>
      </c>
      <c r="B6" s="984"/>
      <c r="C6" s="984"/>
      <c r="D6" s="984"/>
      <c r="E6" s="985"/>
      <c r="F6" s="990" t="s">
        <v>167</v>
      </c>
      <c r="G6" s="994" t="s">
        <v>113</v>
      </c>
      <c r="H6" s="996" t="s">
        <v>114</v>
      </c>
      <c r="I6" s="997"/>
      <c r="J6" s="996" t="s">
        <v>115</v>
      </c>
      <c r="K6" s="997"/>
      <c r="L6" s="994" t="s">
        <v>116</v>
      </c>
    </row>
    <row r="7" spans="1:12" ht="18.600000000000001" x14ac:dyDescent="0.55000000000000004">
      <c r="A7" s="986"/>
      <c r="B7" s="987"/>
      <c r="C7" s="987"/>
      <c r="D7" s="987"/>
      <c r="E7" s="988"/>
      <c r="F7" s="991"/>
      <c r="G7" s="995"/>
      <c r="H7" s="125" t="s">
        <v>117</v>
      </c>
      <c r="I7" s="125" t="s">
        <v>118</v>
      </c>
      <c r="J7" s="125" t="s">
        <v>117</v>
      </c>
      <c r="K7" s="125" t="s">
        <v>118</v>
      </c>
      <c r="L7" s="995"/>
    </row>
    <row r="8" spans="1:12" ht="18.600000000000001" x14ac:dyDescent="0.55000000000000004">
      <c r="A8" s="126" t="s">
        <v>119</v>
      </c>
      <c r="B8" s="127" t="s">
        <v>120</v>
      </c>
      <c r="C8" s="128"/>
      <c r="D8" s="128"/>
      <c r="E8" s="129"/>
      <c r="F8" s="159">
        <f>+F12</f>
        <v>100</v>
      </c>
      <c r="G8" s="220"/>
      <c r="H8" s="130"/>
      <c r="I8" s="645"/>
      <c r="J8" s="645"/>
      <c r="K8" s="646"/>
      <c r="L8" s="130"/>
    </row>
    <row r="9" spans="1:12" ht="37.200000000000003" x14ac:dyDescent="0.25">
      <c r="A9" s="131" t="s">
        <v>121</v>
      </c>
      <c r="B9" s="132" t="s">
        <v>122</v>
      </c>
      <c r="C9" s="132"/>
      <c r="D9" s="132"/>
      <c r="E9" s="133"/>
      <c r="F9" s="471">
        <v>28</v>
      </c>
      <c r="G9" s="647">
        <v>65214544</v>
      </c>
      <c r="H9" s="648">
        <v>57695367.219999999</v>
      </c>
      <c r="I9" s="648">
        <v>88.47</v>
      </c>
      <c r="J9" s="648">
        <v>57695367.219999999</v>
      </c>
      <c r="K9" s="647">
        <v>88.47</v>
      </c>
      <c r="L9" s="135" t="s">
        <v>145</v>
      </c>
    </row>
    <row r="10" spans="1:12" ht="37.200000000000003" x14ac:dyDescent="0.25">
      <c r="A10" s="131" t="s">
        <v>123</v>
      </c>
      <c r="B10" s="132" t="s">
        <v>124</v>
      </c>
      <c r="C10" s="132"/>
      <c r="D10" s="132"/>
      <c r="E10" s="133"/>
      <c r="F10" s="471">
        <v>47</v>
      </c>
      <c r="G10" s="649">
        <v>103054665</v>
      </c>
      <c r="H10" s="649">
        <v>95117068.840000004</v>
      </c>
      <c r="I10" s="649">
        <v>92.3</v>
      </c>
      <c r="J10" s="649">
        <v>95117068.840000004</v>
      </c>
      <c r="K10" s="649">
        <v>92.3</v>
      </c>
      <c r="L10" s="135" t="s">
        <v>145</v>
      </c>
    </row>
    <row r="11" spans="1:12" ht="37.200000000000003" x14ac:dyDescent="0.25">
      <c r="A11" s="1288" t="s">
        <v>125</v>
      </c>
      <c r="B11" s="671" t="s">
        <v>126</v>
      </c>
      <c r="C11" s="671"/>
      <c r="D11" s="671"/>
      <c r="E11" s="1289"/>
      <c r="F11" s="1290">
        <v>82</v>
      </c>
      <c r="G11" s="1291">
        <v>163813924</v>
      </c>
      <c r="H11" s="1291">
        <v>130826700.47</v>
      </c>
      <c r="I11" s="1291">
        <v>79.86</v>
      </c>
      <c r="J11" s="1291">
        <v>145199471.47</v>
      </c>
      <c r="K11" s="1292">
        <v>80.45</v>
      </c>
      <c r="L11" s="1293" t="s">
        <v>202</v>
      </c>
    </row>
    <row r="12" spans="1:12" ht="18.75" hidden="1" customHeight="1" x14ac:dyDescent="0.55000000000000004">
      <c r="A12" s="136" t="s">
        <v>127</v>
      </c>
      <c r="B12" s="60" t="s">
        <v>168</v>
      </c>
      <c r="C12" s="60"/>
      <c r="D12" s="60"/>
      <c r="E12" s="137"/>
      <c r="F12" s="160">
        <v>100</v>
      </c>
      <c r="G12" s="649">
        <f>+[6]ระบบการควบคุมฯ!AA1426</f>
        <v>196730738</v>
      </c>
      <c r="H12" s="650">
        <f>+[6]ระบบการควบคุมฯ!X1427</f>
        <v>174148430.80000001</v>
      </c>
      <c r="I12" s="651">
        <f>+H12*100/G12</f>
        <v>88.521210549212697</v>
      </c>
      <c r="J12" s="650">
        <f>+[6]ระบบการควบคุมฯ!X1427+[6]ระบบการควบคุมฯ!Q1427</f>
        <v>184057903.20000002</v>
      </c>
      <c r="K12" s="134">
        <f>+J12*100/G12</f>
        <v>93.558284318538981</v>
      </c>
      <c r="L12" s="135"/>
    </row>
    <row r="13" spans="1:12" ht="18.600000000000001" x14ac:dyDescent="0.55000000000000004">
      <c r="A13" s="138" t="s">
        <v>128</v>
      </c>
      <c r="B13" s="139" t="s">
        <v>129</v>
      </c>
      <c r="C13" s="60"/>
      <c r="D13" s="60"/>
      <c r="E13" s="137"/>
      <c r="F13" s="160">
        <f>+F17</f>
        <v>100</v>
      </c>
      <c r="G13" s="142"/>
      <c r="H13" s="140"/>
      <c r="I13" s="140"/>
      <c r="J13" s="140"/>
      <c r="K13" s="137"/>
      <c r="L13" s="135"/>
    </row>
    <row r="14" spans="1:12" ht="37.200000000000003" x14ac:dyDescent="0.25">
      <c r="A14" s="131" t="s">
        <v>130</v>
      </c>
      <c r="B14" s="132" t="s">
        <v>122</v>
      </c>
      <c r="C14" s="132"/>
      <c r="D14" s="132"/>
      <c r="E14" s="133"/>
      <c r="F14" s="471">
        <v>33</v>
      </c>
      <c r="G14" s="648">
        <v>65214544</v>
      </c>
      <c r="H14" s="648">
        <v>57695367.219999999</v>
      </c>
      <c r="I14" s="648">
        <v>88.47</v>
      </c>
      <c r="J14" s="648">
        <v>57695367.219999999</v>
      </c>
      <c r="K14" s="463">
        <v>88.47</v>
      </c>
      <c r="L14" s="135" t="s">
        <v>145</v>
      </c>
    </row>
    <row r="15" spans="1:12" ht="37.200000000000003" x14ac:dyDescent="0.25">
      <c r="A15" s="131" t="s">
        <v>131</v>
      </c>
      <c r="B15" s="132" t="s">
        <v>124</v>
      </c>
      <c r="C15" s="132"/>
      <c r="D15" s="132"/>
      <c r="E15" s="133"/>
      <c r="F15" s="471">
        <v>53</v>
      </c>
      <c r="G15" s="650">
        <v>103054665</v>
      </c>
      <c r="H15" s="650">
        <v>95117068.840000004</v>
      </c>
      <c r="I15" s="650">
        <v>92.3</v>
      </c>
      <c r="J15" s="650">
        <v>95117068.840000004</v>
      </c>
      <c r="K15" s="464">
        <v>92.3</v>
      </c>
      <c r="L15" s="135" t="s">
        <v>145</v>
      </c>
    </row>
    <row r="16" spans="1:12" ht="37.200000000000003" x14ac:dyDescent="0.25">
      <c r="A16" s="652">
        <v>2.2999999999999998</v>
      </c>
      <c r="B16" s="132" t="s">
        <v>126</v>
      </c>
      <c r="C16" s="132"/>
      <c r="D16" s="132"/>
      <c r="E16" s="133"/>
      <c r="F16" s="471">
        <v>82</v>
      </c>
      <c r="G16" s="650">
        <v>138912924</v>
      </c>
      <c r="H16" s="650">
        <v>130509450.47</v>
      </c>
      <c r="I16" s="650">
        <v>93.95</v>
      </c>
      <c r="J16" s="650">
        <v>131793777.47</v>
      </c>
      <c r="K16" s="1294">
        <v>92.3</v>
      </c>
      <c r="L16" s="135" t="s">
        <v>145</v>
      </c>
    </row>
    <row r="17" spans="1:12" ht="18.75" hidden="1" customHeight="1" x14ac:dyDescent="0.25">
      <c r="A17" s="131" t="s">
        <v>169</v>
      </c>
      <c r="B17" s="132" t="s">
        <v>168</v>
      </c>
      <c r="C17" s="132"/>
      <c r="D17" s="132"/>
      <c r="E17" s="133"/>
      <c r="F17" s="471">
        <v>100</v>
      </c>
      <c r="G17" s="650">
        <f>+[6]ระบบการควบคุมฯ!AA1419+[6]ระบบการควบคุมฯ!AA1420+[6]ระบบการควบคุมฯ!AA1421+[6]ระบบการควบคุมฯ!AA1422</f>
        <v>171829738</v>
      </c>
      <c r="H17" s="650">
        <f>+[6]ระบบการควบคุมฯ!Z1419+[6]ระบบการควบคุมฯ!Z1420+[6]ระบบการควบคุมฯ!Z1421+[6]ระบบการควบคุมฯ!Z1422</f>
        <v>165853636.64000002</v>
      </c>
      <c r="I17" s="651">
        <f>+H17*100/G17</f>
        <v>96.52207968797579</v>
      </c>
      <c r="J17" s="650">
        <f>+[6]ระบบการควบคุมฯ!Z1419+[6]ระบบการควบคุมฯ!Z1420+[6]ระบบการควบคุมฯ!Z1421+[6]ระบบการควบคุมฯ!Z1422+[6]ระบบการควบคุมฯ!R1419+[6]ระบบการควบคุมฯ!R1420+[6]ระบบการควบคุมฯ!R1421+[6]ระบบการควบคุมฯ!R1422</f>
        <v>166610329.64000002</v>
      </c>
      <c r="K17" s="1295">
        <f>+J17*100/G17</f>
        <v>96.962453402565288</v>
      </c>
      <c r="L17" s="135"/>
    </row>
    <row r="18" spans="1:12" ht="18.600000000000001" x14ac:dyDescent="0.55000000000000004">
      <c r="A18" s="138" t="s">
        <v>132</v>
      </c>
      <c r="B18" s="139" t="s">
        <v>133</v>
      </c>
      <c r="C18" s="60"/>
      <c r="D18" s="60"/>
      <c r="E18" s="137"/>
      <c r="F18" s="160">
        <v>100</v>
      </c>
      <c r="G18" s="143"/>
      <c r="H18" s="143"/>
      <c r="I18" s="143"/>
      <c r="J18" s="143"/>
      <c r="K18" s="143"/>
      <c r="L18" s="161"/>
    </row>
    <row r="19" spans="1:12" ht="21" x14ac:dyDescent="0.25">
      <c r="A19" s="131" t="s">
        <v>134</v>
      </c>
      <c r="B19" s="132" t="s">
        <v>122</v>
      </c>
      <c r="C19" s="132"/>
      <c r="D19" s="132"/>
      <c r="E19" s="133"/>
      <c r="F19" s="471">
        <v>11</v>
      </c>
      <c r="G19" s="653">
        <f>+'[5]มาตการ รวมงบบุคลากร'!$H$19</f>
        <v>0</v>
      </c>
      <c r="H19" s="653">
        <f>+'[5]มาตการ รวมงบบุคลากร'!$I$19</f>
        <v>0</v>
      </c>
      <c r="I19" s="653">
        <f>+'[5]มาตการ รวมงบบุคลากร'!$J$19</f>
        <v>0</v>
      </c>
      <c r="J19" s="653">
        <f>+'[5]มาตการ รวมงบบุคลากร'!$K$19</f>
        <v>0</v>
      </c>
      <c r="K19" s="650">
        <f>+'[5]มาตการ รวมงบบุคลากร'!$L$19</f>
        <v>0</v>
      </c>
      <c r="L19" s="135"/>
    </row>
    <row r="20" spans="1:12" ht="18.600000000000001" x14ac:dyDescent="0.25">
      <c r="A20" s="131" t="s">
        <v>135</v>
      </c>
      <c r="B20" s="132" t="s">
        <v>124</v>
      </c>
      <c r="C20" s="132"/>
      <c r="D20" s="132"/>
      <c r="E20" s="133"/>
      <c r="F20" s="471">
        <v>24</v>
      </c>
      <c r="G20" s="650">
        <f>+[6]ระบบการควบคุมฯ!F1423+[6]ระบบการควบคุมฯ!F1424</f>
        <v>0</v>
      </c>
      <c r="H20" s="650">
        <f>+[6]ระบบการควบคุมฯ!K1423+[6]ระบบการควบคุมฯ!L1423+[6]ระบบการควบคุมฯ!K1424+[6]ระบบการควบคุมฯ!L1424</f>
        <v>0</v>
      </c>
      <c r="I20" s="650"/>
      <c r="J20" s="650">
        <f>+G20-H20</f>
        <v>0</v>
      </c>
      <c r="K20" s="651"/>
      <c r="L20" s="141"/>
    </row>
    <row r="21" spans="1:12" ht="37.200000000000003" x14ac:dyDescent="0.25">
      <c r="A21" s="131" t="s">
        <v>136</v>
      </c>
      <c r="B21" s="132" t="s">
        <v>126</v>
      </c>
      <c r="C21" s="132"/>
      <c r="D21" s="132"/>
      <c r="E21" s="133"/>
      <c r="F21" s="471">
        <v>80</v>
      </c>
      <c r="G21" s="654">
        <f>+[1]ระบบการควบคุมฯ!AB1388</f>
        <v>24901000</v>
      </c>
      <c r="H21" s="648">
        <f>+[1]ระบบการควบคุมฯ!Z1388</f>
        <v>317250</v>
      </c>
      <c r="I21" s="648">
        <f>+H21*100/G21</f>
        <v>1.2740452190675073</v>
      </c>
      <c r="J21" s="648">
        <f>+[1]ระบบการควบคุมฯ!R1388+[1]ระบบการควบคุมฯ!Q1388+[1]ระบบการควบคุมฯ!V1388</f>
        <v>13722944</v>
      </c>
      <c r="K21" s="647">
        <f>+J21*100/G21</f>
        <v>55.110011646118629</v>
      </c>
      <c r="L21" s="141" t="s">
        <v>145</v>
      </c>
    </row>
    <row r="22" spans="1:12" ht="18.600000000000001" x14ac:dyDescent="0.55000000000000004">
      <c r="A22" s="136" t="s">
        <v>170</v>
      </c>
      <c r="B22" s="60" t="s">
        <v>168</v>
      </c>
      <c r="C22" s="60"/>
      <c r="D22" s="60"/>
      <c r="E22" s="137"/>
      <c r="F22" s="160">
        <v>100</v>
      </c>
      <c r="G22" s="648">
        <f>+[6]ระบบการควบคุมฯ!AA1425</f>
        <v>24901000</v>
      </c>
      <c r="H22" s="648">
        <f>+[6]ระบบการควบคุมฯ!Z1425</f>
        <v>8294794.1600000001</v>
      </c>
      <c r="I22" s="648">
        <f>+H22*100/G22</f>
        <v>33.311088550660614</v>
      </c>
      <c r="J22" s="648">
        <f>+[6]ระบบการควบคุมฯ!Z1425+[6]ระบบการควบคุมฯ!R1425</f>
        <v>17447573.560000002</v>
      </c>
      <c r="K22" s="1296">
        <v>55.11</v>
      </c>
      <c r="L22" s="141"/>
    </row>
    <row r="23" spans="1:12" ht="21" x14ac:dyDescent="0.6">
      <c r="A23" s="142"/>
      <c r="B23" s="139" t="s">
        <v>137</v>
      </c>
      <c r="C23" s="60"/>
      <c r="D23" s="60"/>
      <c r="E23" s="137"/>
      <c r="F23" s="160"/>
      <c r="G23" s="1297"/>
      <c r="H23" s="656">
        <f>+[6]ระบบการควบคุมฯ!R1425</f>
        <v>9152779.4000000004</v>
      </c>
      <c r="I23" s="656">
        <f>+H23*100/G22</f>
        <v>36.756674029155455</v>
      </c>
      <c r="J23" s="1298"/>
      <c r="K23" s="48"/>
      <c r="L23" s="143"/>
    </row>
    <row r="24" spans="1:12" ht="21" x14ac:dyDescent="0.6">
      <c r="A24" s="142"/>
      <c r="B24" s="139" t="s">
        <v>138</v>
      </c>
      <c r="C24" s="60"/>
      <c r="D24" s="60"/>
      <c r="E24" s="137"/>
      <c r="F24" s="160"/>
      <c r="G24" s="655"/>
      <c r="H24" s="657"/>
      <c r="I24" s="1299"/>
      <c r="J24" s="1298"/>
      <c r="K24" s="48"/>
      <c r="L24" s="143"/>
    </row>
    <row r="25" spans="1:12" ht="21" x14ac:dyDescent="0.6">
      <c r="A25" s="142"/>
      <c r="B25" s="139" t="s">
        <v>139</v>
      </c>
      <c r="C25" s="60"/>
      <c r="D25" s="60"/>
      <c r="E25" s="137"/>
      <c r="F25" s="160"/>
      <c r="G25" s="655"/>
      <c r="H25" s="657">
        <f>+G22-H23-H26-H22</f>
        <v>1643726.4399999995</v>
      </c>
      <c r="I25" s="658">
        <f>+H25*100/G22</f>
        <v>6.6010459017710108</v>
      </c>
      <c r="J25" s="1298"/>
      <c r="K25" s="48"/>
      <c r="L25" s="659"/>
    </row>
    <row r="26" spans="1:12" ht="21" x14ac:dyDescent="0.6">
      <c r="A26" s="144"/>
      <c r="B26" s="145" t="s">
        <v>140</v>
      </c>
      <c r="C26" s="146"/>
      <c r="D26" s="146"/>
      <c r="E26" s="147"/>
      <c r="F26" s="162"/>
      <c r="G26" s="660"/>
      <c r="H26" s="661">
        <f>+[1]ระบบการควบคุมฯ!P1179</f>
        <v>5809700</v>
      </c>
      <c r="I26" s="662">
        <f>+H26*100/G22</f>
        <v>23.331191518412915</v>
      </c>
      <c r="J26" s="1300"/>
      <c r="K26" s="1301"/>
      <c r="L26" s="663"/>
    </row>
    <row r="27" spans="1:12" ht="18.600000000000001" x14ac:dyDescent="0.55000000000000004">
      <c r="A27" s="60"/>
      <c r="B27" s="60"/>
      <c r="C27" s="60"/>
      <c r="D27" s="60"/>
      <c r="E27" s="60"/>
      <c r="F27" s="664" t="s">
        <v>141</v>
      </c>
      <c r="G27" s="60"/>
      <c r="H27" s="148" t="s">
        <v>142</v>
      </c>
      <c r="I27" s="60"/>
      <c r="J27" s="60"/>
      <c r="K27" s="60"/>
      <c r="L27" s="60"/>
    </row>
    <row r="28" spans="1:12" ht="18.600000000000001" x14ac:dyDescent="0.55000000000000004">
      <c r="A28" s="60"/>
      <c r="B28" s="665"/>
      <c r="C28" s="665"/>
      <c r="D28" s="665"/>
      <c r="E28" s="665"/>
      <c r="F28" s="989" t="s">
        <v>49</v>
      </c>
      <c r="G28" s="989"/>
      <c r="H28" s="665"/>
      <c r="I28" s="665"/>
      <c r="J28" s="665"/>
      <c r="K28" s="665"/>
      <c r="L28" s="665"/>
    </row>
    <row r="29" spans="1:12" ht="18.600000000000001" x14ac:dyDescent="0.55000000000000004">
      <c r="A29" s="60"/>
      <c r="B29" s="665"/>
      <c r="C29" s="665"/>
      <c r="D29" s="665" t="s">
        <v>143</v>
      </c>
      <c r="E29" s="665"/>
      <c r="F29" s="667"/>
      <c r="G29" s="665"/>
      <c r="H29" s="665"/>
      <c r="I29" s="665"/>
      <c r="J29" s="665"/>
      <c r="K29" s="665"/>
      <c r="L29" s="665"/>
    </row>
    <row r="30" spans="1:12" ht="18.600000000000001" x14ac:dyDescent="0.55000000000000004">
      <c r="A30" s="60"/>
      <c r="B30" s="60"/>
      <c r="C30" s="60"/>
      <c r="D30" s="60"/>
      <c r="E30" s="60"/>
      <c r="F30" s="998" t="s">
        <v>61</v>
      </c>
      <c r="G30" s="998"/>
      <c r="H30" s="60"/>
      <c r="I30" s="60"/>
      <c r="J30" s="60"/>
      <c r="K30" s="60"/>
      <c r="L30" s="60"/>
    </row>
    <row r="31" spans="1:12" ht="18.600000000000001" x14ac:dyDescent="0.55000000000000004">
      <c r="A31" s="60"/>
      <c r="B31" s="60"/>
      <c r="C31" s="60"/>
      <c r="D31" s="60"/>
      <c r="E31" s="60"/>
      <c r="F31" s="47"/>
      <c r="G31" s="60"/>
      <c r="H31" s="60"/>
      <c r="I31" s="60"/>
      <c r="J31" s="60"/>
      <c r="K31" s="60"/>
      <c r="L31" s="60"/>
    </row>
    <row r="32" spans="1:12" ht="18.600000000000001" x14ac:dyDescent="0.55000000000000004">
      <c r="A32" s="60"/>
      <c r="B32" s="60"/>
      <c r="C32" s="60"/>
      <c r="D32" s="989" t="s">
        <v>20</v>
      </c>
      <c r="E32" s="989"/>
      <c r="F32" s="989"/>
      <c r="G32" s="60"/>
      <c r="H32" s="148" t="s">
        <v>144</v>
      </c>
      <c r="I32" s="60"/>
      <c r="J32" s="60"/>
      <c r="K32" s="60"/>
      <c r="L32" s="60"/>
    </row>
    <row r="33" spans="1:12" ht="18.600000000000001" x14ac:dyDescent="0.55000000000000004">
      <c r="A33" s="47"/>
      <c r="B33" s="47"/>
      <c r="C33" s="47"/>
      <c r="D33" s="47"/>
      <c r="E33" s="47"/>
      <c r="F33" s="999" t="s">
        <v>74</v>
      </c>
      <c r="G33" s="999"/>
      <c r="H33" s="47"/>
      <c r="I33" s="47"/>
      <c r="J33" s="47"/>
      <c r="K33" s="47"/>
      <c r="L33" s="47"/>
    </row>
    <row r="34" spans="1:12" ht="18.600000000000001" x14ac:dyDescent="0.55000000000000004">
      <c r="A34" s="47"/>
      <c r="B34" s="668"/>
      <c r="C34" s="668" t="s">
        <v>53</v>
      </c>
      <c r="D34" s="668"/>
      <c r="E34" s="668"/>
      <c r="F34" s="668"/>
      <c r="G34" s="668"/>
      <c r="H34" s="668"/>
      <c r="I34" s="668"/>
      <c r="J34" s="668"/>
      <c r="K34" s="668"/>
      <c r="L34" s="668"/>
    </row>
    <row r="35" spans="1:12" ht="21" x14ac:dyDescent="0.6">
      <c r="A35" s="1000" t="s">
        <v>54</v>
      </c>
      <c r="B35" s="1000"/>
      <c r="C35" s="1000"/>
      <c r="D35" s="1000"/>
      <c r="E35" s="1000"/>
      <c r="F35" s="1000"/>
      <c r="G35" s="1000"/>
      <c r="H35" s="1000"/>
      <c r="I35" s="1000"/>
      <c r="J35" s="1000"/>
      <c r="K35" s="1000"/>
      <c r="L35" s="1000"/>
    </row>
    <row r="36" spans="1:12" ht="21" x14ac:dyDescent="0.6">
      <c r="A36" s="1000" t="s">
        <v>52</v>
      </c>
      <c r="B36" s="1000"/>
      <c r="C36" s="1000"/>
      <c r="D36" s="1000"/>
      <c r="E36" s="1000"/>
      <c r="F36" s="1000"/>
      <c r="G36" s="1000"/>
      <c r="H36" s="1000"/>
      <c r="I36" s="1000"/>
      <c r="J36" s="1000"/>
      <c r="K36" s="1000"/>
      <c r="L36" s="1000"/>
    </row>
    <row r="37" spans="1:12" ht="18.600000000000001" x14ac:dyDescent="0.55000000000000004">
      <c r="A37" s="1302" t="s">
        <v>53</v>
      </c>
      <c r="B37" s="1302"/>
      <c r="C37" s="1302"/>
      <c r="D37" s="1302"/>
      <c r="E37" s="1302"/>
      <c r="F37" s="668"/>
      <c r="G37" s="1302"/>
      <c r="H37" s="998" t="s">
        <v>61</v>
      </c>
      <c r="I37" s="998"/>
      <c r="J37" s="998"/>
      <c r="K37" s="998"/>
      <c r="L37" s="1302"/>
    </row>
    <row r="38" spans="1:12" ht="18.600000000000001" x14ac:dyDescent="0.55000000000000004">
      <c r="A38" s="1267" t="s">
        <v>141</v>
      </c>
      <c r="B38" s="1303"/>
      <c r="C38" s="60"/>
      <c r="D38" s="148" t="s">
        <v>227</v>
      </c>
      <c r="E38" s="1304"/>
      <c r="F38" s="47"/>
      <c r="G38" s="1304"/>
      <c r="H38" s="1304"/>
      <c r="I38" s="1304"/>
      <c r="J38" s="1304"/>
      <c r="K38" s="1304"/>
      <c r="L38" s="1304"/>
    </row>
    <row r="39" spans="1:12" ht="18.600000000000001" x14ac:dyDescent="0.55000000000000004">
      <c r="A39" s="989" t="s">
        <v>228</v>
      </c>
      <c r="B39" s="989"/>
      <c r="C39" s="989"/>
      <c r="D39" s="60" t="s">
        <v>229</v>
      </c>
      <c r="E39" s="60"/>
      <c r="F39" s="47"/>
      <c r="G39" s="60"/>
      <c r="H39" s="149" t="s">
        <v>20</v>
      </c>
      <c r="I39" s="60"/>
      <c r="J39" s="148" t="s">
        <v>203</v>
      </c>
      <c r="K39" s="60"/>
      <c r="L39" s="60"/>
    </row>
    <row r="40" spans="1:12" ht="18.600000000000001" x14ac:dyDescent="0.55000000000000004">
      <c r="A40" s="665" t="s">
        <v>55</v>
      </c>
      <c r="B40" s="666"/>
      <c r="C40" s="666"/>
      <c r="D40" s="60"/>
      <c r="E40" s="60"/>
      <c r="F40" s="47"/>
      <c r="G40" s="1304"/>
      <c r="H40" s="1304" t="s">
        <v>204</v>
      </c>
      <c r="I40" s="1304"/>
      <c r="J40" s="1304"/>
      <c r="K40" s="1304"/>
      <c r="L40" s="1304"/>
    </row>
  </sheetData>
  <sheetProtection algorithmName="SHA-512" hashValue="j52RTF31YnVGELPGKc+yN7YBWW3CZwLcrD4BbT56xypWLIj1+Zr9Mr04QEsijPsKkJBtN7LIlUHuLCx+9XR7Og==" saltValue="24WKpHQV8+PwbpIQRr4nJA==" spinCount="100000" sheet="1" formatCells="0" formatColumns="0" formatRows="0" insertColumns="0" insertRows="0" deleteColumns="0" deleteRows="0"/>
  <mergeCells count="19">
    <mergeCell ref="F33:G33"/>
    <mergeCell ref="A35:L35"/>
    <mergeCell ref="A36:L36"/>
    <mergeCell ref="H37:K37"/>
    <mergeCell ref="A39:C39"/>
    <mergeCell ref="A6:E7"/>
    <mergeCell ref="D32:F32"/>
    <mergeCell ref="F6:F7"/>
    <mergeCell ref="A1:L1"/>
    <mergeCell ref="A2:L2"/>
    <mergeCell ref="A3:L3"/>
    <mergeCell ref="A4:L4"/>
    <mergeCell ref="C5:K5"/>
    <mergeCell ref="G6:G7"/>
    <mergeCell ref="H6:I6"/>
    <mergeCell ref="J6:K6"/>
    <mergeCell ref="L6:L7"/>
    <mergeCell ref="F28:G28"/>
    <mergeCell ref="F30:G30"/>
  </mergeCells>
  <pageMargins left="0" right="0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5</vt:i4>
      </vt:variant>
      <vt:variant>
        <vt:lpstr>ช่วงที่มีชื่อ</vt:lpstr>
      </vt:variant>
      <vt:variant>
        <vt:i4>4</vt:i4>
      </vt:variant>
    </vt:vector>
  </HeadingPairs>
  <TitlesOfParts>
    <vt:vector size="9" baseType="lpstr">
      <vt:lpstr>เงินกันไว้เบิกเหลื่อมปี งบปี </vt:lpstr>
      <vt:lpstr>งบลงทุน</vt:lpstr>
      <vt:lpstr>งบประจำและงบพัฒนาคุณภาพการศึกษา</vt:lpstr>
      <vt:lpstr>งบสพฐ.</vt:lpstr>
      <vt:lpstr>รายงานผลการเบิกจ่าย</vt:lpstr>
      <vt:lpstr>งบประจำและงบพัฒนาคุณภาพการศึกษา!Print_Titles</vt:lpstr>
      <vt:lpstr>งบลงทุน!Print_Titles</vt:lpstr>
      <vt:lpstr>งบสพฐ.!Print_Titles</vt:lpstr>
      <vt:lpstr>'เงินกันไว้เบิกเหลื่อมปี งบปี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WIN</cp:lastModifiedBy>
  <dcterms:created xsi:type="dcterms:W3CDTF">2022-01-02T08:37:32Z</dcterms:created>
  <dcterms:modified xsi:type="dcterms:W3CDTF">2024-09-11T12:17:14Z</dcterms:modified>
</cp:coreProperties>
</file>