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13_ncr:1_{CF9F3C27-6983-4480-BC5F-A551B31C6120}" xr6:coauthVersionLast="47" xr6:coauthVersionMax="47" xr10:uidLastSave="{00000000-0000-0000-0000-000000000000}"/>
  <bookViews>
    <workbookView xWindow="-108" yWindow="-108" windowWidth="23256" windowHeight="12456" activeTab="3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1" l="1"/>
  <c r="B82" i="1"/>
  <c r="C82" i="1"/>
  <c r="D82" i="1"/>
  <c r="F82" i="1" s="1"/>
  <c r="J82" i="1" s="1"/>
  <c r="E82" i="1"/>
  <c r="G82" i="1"/>
  <c r="H82" i="1"/>
  <c r="I82" i="1"/>
  <c r="A83" i="1"/>
  <c r="B83" i="1"/>
  <c r="C83" i="1"/>
  <c r="D83" i="1"/>
  <c r="F83" i="1" s="1"/>
  <c r="J83" i="1" s="1"/>
  <c r="E83" i="1"/>
  <c r="G83" i="1"/>
  <c r="H83" i="1"/>
  <c r="I83" i="1"/>
  <c r="A84" i="1"/>
  <c r="B84" i="1"/>
  <c r="C84" i="1"/>
  <c r="D84" i="1"/>
  <c r="F84" i="1" s="1"/>
  <c r="J84" i="1" s="1"/>
  <c r="E84" i="1"/>
  <c r="G84" i="1"/>
  <c r="H84" i="1"/>
  <c r="I84" i="1"/>
  <c r="A85" i="1"/>
  <c r="B85" i="1"/>
  <c r="C85" i="1"/>
  <c r="D85" i="1"/>
  <c r="F85" i="1" s="1"/>
  <c r="J85" i="1" s="1"/>
  <c r="E85" i="1"/>
  <c r="G85" i="1"/>
  <c r="H85" i="1"/>
  <c r="I85" i="1"/>
  <c r="A86" i="1"/>
  <c r="B86" i="1"/>
  <c r="C86" i="1"/>
  <c r="D86" i="1"/>
  <c r="E86" i="1"/>
  <c r="F86" i="1"/>
  <c r="J86" i="1" s="1"/>
  <c r="G86" i="1"/>
  <c r="H86" i="1"/>
  <c r="I86" i="1"/>
  <c r="A87" i="1"/>
  <c r="B87" i="1"/>
  <c r="C87" i="1"/>
  <c r="D87" i="1"/>
  <c r="F87" i="1" s="1"/>
  <c r="J87" i="1" s="1"/>
  <c r="E87" i="1"/>
  <c r="G87" i="1"/>
  <c r="H87" i="1"/>
  <c r="I87" i="1"/>
  <c r="A88" i="1"/>
  <c r="B88" i="1"/>
  <c r="C88" i="1"/>
  <c r="D88" i="1"/>
  <c r="F88" i="1" s="1"/>
  <c r="J88" i="1" s="1"/>
  <c r="E88" i="1"/>
  <c r="G88" i="1"/>
  <c r="H88" i="1"/>
  <c r="I88" i="1"/>
  <c r="A89" i="1"/>
  <c r="B89" i="1"/>
  <c r="C89" i="1"/>
  <c r="D89" i="1"/>
  <c r="F89" i="1" s="1"/>
  <c r="J89" i="1" s="1"/>
  <c r="E89" i="1"/>
  <c r="G89" i="1"/>
  <c r="H89" i="1"/>
  <c r="I89" i="1"/>
  <c r="A90" i="1"/>
  <c r="B90" i="1"/>
  <c r="C90" i="1"/>
  <c r="D90" i="1"/>
  <c r="F90" i="1" s="1"/>
  <c r="J90" i="1" s="1"/>
  <c r="E90" i="1"/>
  <c r="G90" i="1"/>
  <c r="H90" i="1"/>
  <c r="I90" i="1"/>
  <c r="A91" i="1"/>
  <c r="B91" i="1"/>
  <c r="C91" i="1"/>
  <c r="D91" i="1"/>
  <c r="E91" i="1"/>
  <c r="F91" i="1"/>
  <c r="J91" i="1" s="1"/>
  <c r="G91" i="1"/>
  <c r="H91" i="1"/>
  <c r="I91" i="1"/>
  <c r="A92" i="1"/>
  <c r="B92" i="1"/>
  <c r="C92" i="1"/>
  <c r="D92" i="1"/>
  <c r="F92" i="1" s="1"/>
  <c r="J92" i="1" s="1"/>
  <c r="E92" i="1"/>
  <c r="G92" i="1"/>
  <c r="H92" i="1"/>
  <c r="I92" i="1"/>
  <c r="A93" i="1"/>
  <c r="B93" i="1"/>
  <c r="C93" i="1"/>
  <c r="D93" i="1"/>
  <c r="F93" i="1" s="1"/>
  <c r="J93" i="1" s="1"/>
  <c r="E93" i="1"/>
  <c r="G93" i="1"/>
  <c r="H93" i="1"/>
  <c r="I93" i="1"/>
  <c r="A94" i="1"/>
  <c r="B94" i="1"/>
  <c r="C94" i="1"/>
  <c r="D94" i="1"/>
  <c r="F94" i="1" s="1"/>
  <c r="J94" i="1" s="1"/>
  <c r="E94" i="1"/>
  <c r="G94" i="1"/>
  <c r="H94" i="1"/>
  <c r="I94" i="1"/>
  <c r="A95" i="1"/>
  <c r="B95" i="1"/>
  <c r="C95" i="1"/>
  <c r="D95" i="1"/>
  <c r="F95" i="1" s="1"/>
  <c r="J95" i="1" s="1"/>
  <c r="E95" i="1"/>
  <c r="G95" i="1"/>
  <c r="H95" i="1"/>
  <c r="I95" i="1"/>
  <c r="A96" i="1"/>
  <c r="B96" i="1"/>
  <c r="C96" i="1"/>
  <c r="D96" i="1"/>
  <c r="F96" i="1" s="1"/>
  <c r="J96" i="1" s="1"/>
  <c r="E96" i="1"/>
  <c r="G96" i="1"/>
  <c r="H96" i="1"/>
  <c r="I96" i="1"/>
  <c r="A97" i="1"/>
  <c r="B97" i="1"/>
  <c r="C97" i="1"/>
  <c r="B98" i="1"/>
  <c r="C98" i="1"/>
  <c r="A99" i="1"/>
  <c r="B99" i="1"/>
  <c r="C99" i="1"/>
  <c r="E99" i="1"/>
  <c r="A100" i="1"/>
  <c r="B100" i="1"/>
  <c r="C100" i="1"/>
  <c r="D100" i="1"/>
  <c r="F100" i="1"/>
  <c r="G100" i="1"/>
  <c r="G99" i="1" s="1"/>
  <c r="H100" i="1"/>
  <c r="H99" i="1" s="1"/>
  <c r="I100" i="1"/>
  <c r="A101" i="1"/>
  <c r="B101" i="1"/>
  <c r="C101" i="1"/>
  <c r="D101" i="1"/>
  <c r="F101" i="1" s="1"/>
  <c r="J101" i="1" s="1"/>
  <c r="G101" i="1"/>
  <c r="H101" i="1"/>
  <c r="I101" i="1"/>
  <c r="I99" i="1" s="1"/>
  <c r="A102" i="1"/>
  <c r="B102" i="1"/>
  <c r="C102" i="1"/>
  <c r="D102" i="1"/>
  <c r="F102" i="1"/>
  <c r="J102" i="1" s="1"/>
  <c r="G102" i="1"/>
  <c r="H102" i="1"/>
  <c r="I102" i="1"/>
  <c r="A103" i="1"/>
  <c r="B103" i="1"/>
  <c r="C103" i="1"/>
  <c r="D103" i="1"/>
  <c r="F103" i="1" s="1"/>
  <c r="J103" i="1" s="1"/>
  <c r="G103" i="1"/>
  <c r="H103" i="1"/>
  <c r="I103" i="1"/>
  <c r="A104" i="1"/>
  <c r="B104" i="1"/>
  <c r="C104" i="1"/>
  <c r="D104" i="1"/>
  <c r="F104" i="1"/>
  <c r="J104" i="1" s="1"/>
  <c r="G104" i="1"/>
  <c r="H104" i="1"/>
  <c r="I104" i="1"/>
  <c r="A105" i="1"/>
  <c r="B105" i="1"/>
  <c r="C105" i="1"/>
  <c r="D105" i="1"/>
  <c r="F105" i="1" s="1"/>
  <c r="J105" i="1" s="1"/>
  <c r="G105" i="1"/>
  <c r="H105" i="1"/>
  <c r="I105" i="1"/>
  <c r="A106" i="1"/>
  <c r="B106" i="1"/>
  <c r="C106" i="1"/>
  <c r="D106" i="1"/>
  <c r="F106" i="1"/>
  <c r="J106" i="1" s="1"/>
  <c r="G106" i="1"/>
  <c r="H106" i="1"/>
  <c r="I106" i="1"/>
  <c r="A107" i="1"/>
  <c r="B107" i="1"/>
  <c r="C107" i="1"/>
  <c r="D107" i="1"/>
  <c r="F107" i="1" s="1"/>
  <c r="J107" i="1" s="1"/>
  <c r="G107" i="1"/>
  <c r="H107" i="1"/>
  <c r="I107" i="1"/>
  <c r="A108" i="1"/>
  <c r="B108" i="1"/>
  <c r="C108" i="1"/>
  <c r="A109" i="1"/>
  <c r="B109" i="1"/>
  <c r="C109" i="1"/>
  <c r="D109" i="1"/>
  <c r="I109" i="1"/>
  <c r="I108" i="1" s="1"/>
  <c r="A110" i="1"/>
  <c r="B110" i="1"/>
  <c r="C110" i="1"/>
  <c r="E110" i="1"/>
  <c r="E109" i="1" s="1"/>
  <c r="F110" i="1"/>
  <c r="G110" i="1"/>
  <c r="H110" i="1"/>
  <c r="I110" i="1"/>
  <c r="A111" i="1"/>
  <c r="B111" i="1"/>
  <c r="C111" i="1"/>
  <c r="E111" i="1"/>
  <c r="F111" i="1" s="1"/>
  <c r="J111" i="1" s="1"/>
  <c r="G111" i="1"/>
  <c r="G109" i="1" s="1"/>
  <c r="H111" i="1"/>
  <c r="H109" i="1" s="1"/>
  <c r="I111" i="1"/>
  <c r="A118" i="1"/>
  <c r="B118" i="1"/>
  <c r="C118" i="1"/>
  <c r="D118" i="1"/>
  <c r="A119" i="1"/>
  <c r="B119" i="1"/>
  <c r="C119" i="1"/>
  <c r="E119" i="1"/>
  <c r="F119" i="1"/>
  <c r="G119" i="1"/>
  <c r="G118" i="1" s="1"/>
  <c r="H119" i="1"/>
  <c r="H118" i="1" s="1"/>
  <c r="I119" i="1"/>
  <c r="A120" i="1"/>
  <c r="B120" i="1"/>
  <c r="C120" i="1"/>
  <c r="E120" i="1"/>
  <c r="F120" i="1" s="1"/>
  <c r="J120" i="1" s="1"/>
  <c r="G120" i="1"/>
  <c r="H120" i="1"/>
  <c r="I120" i="1"/>
  <c r="I118" i="1" s="1"/>
  <c r="A121" i="1"/>
  <c r="B121" i="1"/>
  <c r="E121" i="1"/>
  <c r="F121" i="1" s="1"/>
  <c r="J121" i="1" s="1"/>
  <c r="G121" i="1"/>
  <c r="H121" i="1"/>
  <c r="I121" i="1"/>
  <c r="A122" i="1"/>
  <c r="B122" i="1"/>
  <c r="C122" i="1"/>
  <c r="E122" i="1"/>
  <c r="F122" i="1"/>
  <c r="J122" i="1" s="1"/>
  <c r="G122" i="1"/>
  <c r="H122" i="1"/>
  <c r="I122" i="1"/>
  <c r="A123" i="1"/>
  <c r="B123" i="1"/>
  <c r="C123" i="1"/>
  <c r="E123" i="1"/>
  <c r="F123" i="1" s="1"/>
  <c r="J123" i="1" s="1"/>
  <c r="G123" i="1"/>
  <c r="H123" i="1"/>
  <c r="I123" i="1"/>
  <c r="I81" i="1"/>
  <c r="H81" i="1"/>
  <c r="G81" i="1"/>
  <c r="E81" i="1"/>
  <c r="C81" i="1"/>
  <c r="B81" i="1"/>
  <c r="A81" i="1"/>
  <c r="I80" i="1"/>
  <c r="H80" i="1"/>
  <c r="G80" i="1"/>
  <c r="E80" i="1"/>
  <c r="D80" i="1"/>
  <c r="C80" i="1"/>
  <c r="B80" i="1"/>
  <c r="A80" i="1"/>
  <c r="K79" i="1"/>
  <c r="C79" i="1"/>
  <c r="B79" i="1"/>
  <c r="A79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I71" i="1"/>
  <c r="H71" i="1"/>
  <c r="G71" i="1"/>
  <c r="F71" i="1"/>
  <c r="J71" i="1" s="1"/>
  <c r="E71" i="1"/>
  <c r="D71" i="1"/>
  <c r="C71" i="1"/>
  <c r="B71" i="1"/>
  <c r="I70" i="1"/>
  <c r="H70" i="1"/>
  <c r="H68" i="1" s="1"/>
  <c r="G70" i="1"/>
  <c r="F70" i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C68" i="1"/>
  <c r="B68" i="1"/>
  <c r="A68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E65" i="1"/>
  <c r="E54" i="1" s="1"/>
  <c r="D65" i="1"/>
  <c r="F65" i="1" s="1"/>
  <c r="J65" i="1" s="1"/>
  <c r="C65" i="1"/>
  <c r="B65" i="1"/>
  <c r="A65" i="1"/>
  <c r="I64" i="1"/>
  <c r="H64" i="1"/>
  <c r="G64" i="1"/>
  <c r="F64" i="1"/>
  <c r="C64" i="1"/>
  <c r="B64" i="1"/>
  <c r="A64" i="1"/>
  <c r="I63" i="1"/>
  <c r="H63" i="1"/>
  <c r="G63" i="1"/>
  <c r="D63" i="1"/>
  <c r="F63" i="1" s="1"/>
  <c r="C63" i="1"/>
  <c r="B63" i="1"/>
  <c r="A63" i="1"/>
  <c r="I62" i="1"/>
  <c r="H62" i="1"/>
  <c r="G62" i="1"/>
  <c r="D62" i="1"/>
  <c r="F62" i="1" s="1"/>
  <c r="C62" i="1"/>
  <c r="B62" i="1"/>
  <c r="A62" i="1"/>
  <c r="I61" i="1"/>
  <c r="H61" i="1"/>
  <c r="G61" i="1"/>
  <c r="D61" i="1"/>
  <c r="F61" i="1" s="1"/>
  <c r="J61" i="1" s="1"/>
  <c r="C61" i="1"/>
  <c r="B61" i="1"/>
  <c r="A61" i="1"/>
  <c r="I60" i="1"/>
  <c r="H60" i="1"/>
  <c r="G60" i="1"/>
  <c r="F60" i="1"/>
  <c r="J60" i="1" s="1"/>
  <c r="D60" i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B58" i="1"/>
  <c r="A58" i="1"/>
  <c r="I57" i="1"/>
  <c r="H57" i="1"/>
  <c r="G57" i="1"/>
  <c r="D57" i="1"/>
  <c r="F57" i="1" s="1"/>
  <c r="C57" i="1"/>
  <c r="C58" i="1" s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D55" i="1"/>
  <c r="C55" i="1"/>
  <c r="B55" i="1"/>
  <c r="A55" i="1"/>
  <c r="C54" i="1"/>
  <c r="B54" i="1"/>
  <c r="A54" i="1"/>
  <c r="C53" i="1"/>
  <c r="B53" i="1"/>
  <c r="C52" i="1"/>
  <c r="C51" i="1"/>
  <c r="B51" i="1"/>
  <c r="A51" i="1"/>
  <c r="C50" i="1"/>
  <c r="B50" i="1"/>
  <c r="A50" i="1"/>
  <c r="I49" i="1"/>
  <c r="H49" i="1"/>
  <c r="G49" i="1"/>
  <c r="E49" i="1"/>
  <c r="F49" i="1" s="1"/>
  <c r="C49" i="1"/>
  <c r="B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C42" i="1"/>
  <c r="B42" i="1"/>
  <c r="I41" i="1"/>
  <c r="I40" i="1" s="1"/>
  <c r="H41" i="1"/>
  <c r="G41" i="1"/>
  <c r="E41" i="1"/>
  <c r="F41" i="1" s="1"/>
  <c r="C41" i="1"/>
  <c r="C40" i="1"/>
  <c r="B40" i="1"/>
  <c r="F39" i="1"/>
  <c r="D38" i="1"/>
  <c r="F38" i="1" s="1"/>
  <c r="C38" i="1"/>
  <c r="B38" i="1"/>
  <c r="D37" i="1"/>
  <c r="F37" i="1" s="1"/>
  <c r="C37" i="1"/>
  <c r="B37" i="1"/>
  <c r="D36" i="1"/>
  <c r="F36" i="1" s="1"/>
  <c r="C36" i="1"/>
  <c r="B36" i="1"/>
  <c r="I35" i="1"/>
  <c r="H35" i="1"/>
  <c r="G35" i="1"/>
  <c r="E35" i="1"/>
  <c r="F35" i="1" s="1"/>
  <c r="B35" i="1"/>
  <c r="I34" i="1"/>
  <c r="H34" i="1"/>
  <c r="G34" i="1"/>
  <c r="E34" i="1"/>
  <c r="F34" i="1" s="1"/>
  <c r="B34" i="1"/>
  <c r="I33" i="1"/>
  <c r="H33" i="1"/>
  <c r="G33" i="1"/>
  <c r="E33" i="1"/>
  <c r="F33" i="1" s="1"/>
  <c r="B33" i="1"/>
  <c r="I32" i="1"/>
  <c r="H32" i="1"/>
  <c r="G32" i="1"/>
  <c r="E32" i="1"/>
  <c r="F32" i="1" s="1"/>
  <c r="B32" i="1"/>
  <c r="I31" i="1"/>
  <c r="H31" i="1"/>
  <c r="G31" i="1"/>
  <c r="E31" i="1"/>
  <c r="F31" i="1" s="1"/>
  <c r="B31" i="1"/>
  <c r="I30" i="1"/>
  <c r="H30" i="1"/>
  <c r="G30" i="1"/>
  <c r="E30" i="1"/>
  <c r="B30" i="1"/>
  <c r="C29" i="1"/>
  <c r="B29" i="1"/>
  <c r="K28" i="1"/>
  <c r="D28" i="1"/>
  <c r="C28" i="1"/>
  <c r="B28" i="1"/>
  <c r="I26" i="1"/>
  <c r="H26" i="1"/>
  <c r="G26" i="1"/>
  <c r="E26" i="1"/>
  <c r="E13" i="1" s="1"/>
  <c r="D26" i="1"/>
  <c r="C26" i="1"/>
  <c r="B26" i="1"/>
  <c r="A26" i="1"/>
  <c r="I25" i="1"/>
  <c r="H25" i="1"/>
  <c r="G25" i="1"/>
  <c r="D25" i="1"/>
  <c r="F25" i="1" s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C23" i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D21" i="1"/>
  <c r="F21" i="1" s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D17" i="1"/>
  <c r="F17" i="1" s="1"/>
  <c r="C17" i="1"/>
  <c r="B17" i="1"/>
  <c r="A17" i="1"/>
  <c r="D16" i="1"/>
  <c r="C16" i="1"/>
  <c r="B16" i="1"/>
  <c r="I15" i="1"/>
  <c r="H15" i="1"/>
  <c r="G15" i="1"/>
  <c r="D15" i="1"/>
  <c r="F15" i="1" s="1"/>
  <c r="C15" i="1"/>
  <c r="B15" i="1"/>
  <c r="A15" i="1"/>
  <c r="C14" i="1"/>
  <c r="B14" i="1"/>
  <c r="B13" i="1"/>
  <c r="C12" i="1"/>
  <c r="B12" i="1"/>
  <c r="C11" i="1"/>
  <c r="C10" i="1"/>
  <c r="B10" i="1"/>
  <c r="C9" i="1"/>
  <c r="B9" i="1"/>
  <c r="B8" i="1"/>
  <c r="A8" i="1"/>
  <c r="H5" i="1"/>
  <c r="G373" i="2"/>
  <c r="F373" i="2"/>
  <c r="E373" i="2"/>
  <c r="D373" i="2"/>
  <c r="C373" i="2"/>
  <c r="B373" i="2"/>
  <c r="A373" i="2"/>
  <c r="G372" i="2"/>
  <c r="F372" i="2"/>
  <c r="E372" i="2"/>
  <c r="D372" i="2"/>
  <c r="C372" i="2"/>
  <c r="B372" i="2"/>
  <c r="A372" i="2"/>
  <c r="G371" i="2"/>
  <c r="F371" i="2"/>
  <c r="E371" i="2"/>
  <c r="D371" i="2"/>
  <c r="C371" i="2"/>
  <c r="B371" i="2"/>
  <c r="G370" i="2"/>
  <c r="F370" i="2"/>
  <c r="E370" i="2"/>
  <c r="D370" i="2"/>
  <c r="C370" i="2"/>
  <c r="B370" i="2"/>
  <c r="A370" i="2"/>
  <c r="G368" i="2"/>
  <c r="F368" i="2"/>
  <c r="E368" i="2"/>
  <c r="D368" i="2"/>
  <c r="C368" i="2"/>
  <c r="B368" i="2"/>
  <c r="A368" i="2"/>
  <c r="C367" i="2"/>
  <c r="B367" i="2"/>
  <c r="C366" i="2"/>
  <c r="B366" i="2"/>
  <c r="A366" i="2"/>
  <c r="G365" i="2"/>
  <c r="F365" i="2"/>
  <c r="E365" i="2"/>
  <c r="D365" i="2"/>
  <c r="C365" i="2"/>
  <c r="B365" i="2"/>
  <c r="A365" i="2"/>
  <c r="G364" i="2"/>
  <c r="F364" i="2"/>
  <c r="E364" i="2"/>
  <c r="E363" i="2" s="1"/>
  <c r="E362" i="2" s="1"/>
  <c r="D364" i="2"/>
  <c r="C364" i="2"/>
  <c r="B364" i="2"/>
  <c r="A364" i="2"/>
  <c r="C363" i="2"/>
  <c r="B363" i="2"/>
  <c r="C362" i="2"/>
  <c r="B362" i="2"/>
  <c r="A362" i="2"/>
  <c r="G361" i="2"/>
  <c r="F361" i="2"/>
  <c r="E361" i="2"/>
  <c r="D361" i="2"/>
  <c r="C361" i="2"/>
  <c r="B361" i="2"/>
  <c r="A361" i="2"/>
  <c r="G360" i="2"/>
  <c r="F360" i="2"/>
  <c r="E360" i="2"/>
  <c r="D360" i="2"/>
  <c r="C360" i="2"/>
  <c r="B360" i="2"/>
  <c r="A360" i="2"/>
  <c r="G359" i="2"/>
  <c r="F359" i="2"/>
  <c r="E359" i="2"/>
  <c r="D359" i="2"/>
  <c r="C359" i="2"/>
  <c r="B359" i="2"/>
  <c r="A359" i="2"/>
  <c r="G358" i="2"/>
  <c r="F358" i="2"/>
  <c r="E358" i="2"/>
  <c r="D358" i="2"/>
  <c r="C358" i="2"/>
  <c r="B358" i="2"/>
  <c r="A358" i="2"/>
  <c r="B357" i="2"/>
  <c r="I356" i="2"/>
  <c r="C356" i="2"/>
  <c r="B356" i="2"/>
  <c r="A356" i="2"/>
  <c r="B355" i="2"/>
  <c r="C354" i="2"/>
  <c r="B354" i="2"/>
  <c r="A354" i="2"/>
  <c r="C353" i="2"/>
  <c r="B353" i="2"/>
  <c r="A353" i="2"/>
  <c r="C348" i="2"/>
  <c r="G347" i="2"/>
  <c r="F347" i="2"/>
  <c r="E347" i="2"/>
  <c r="C347" i="2"/>
  <c r="B347" i="2"/>
  <c r="A347" i="2"/>
  <c r="C346" i="2"/>
  <c r="G345" i="2"/>
  <c r="F345" i="2"/>
  <c r="E345" i="2"/>
  <c r="D345" i="2"/>
  <c r="C345" i="2"/>
  <c r="B345" i="2"/>
  <c r="A345" i="2"/>
  <c r="C344" i="2"/>
  <c r="G343" i="2"/>
  <c r="F343" i="2"/>
  <c r="E343" i="2"/>
  <c r="D343" i="2"/>
  <c r="C343" i="2"/>
  <c r="B343" i="2"/>
  <c r="A343" i="2"/>
  <c r="G341" i="2"/>
  <c r="F341" i="2"/>
  <c r="E341" i="2"/>
  <c r="D341" i="2"/>
  <c r="C341" i="2"/>
  <c r="B341" i="2"/>
  <c r="A341" i="2"/>
  <c r="G340" i="2"/>
  <c r="F340" i="2"/>
  <c r="E340" i="2"/>
  <c r="D340" i="2"/>
  <c r="C340" i="2"/>
  <c r="B340" i="2"/>
  <c r="A340" i="2"/>
  <c r="C339" i="2"/>
  <c r="B339" i="2"/>
  <c r="C338" i="2"/>
  <c r="B338" i="2"/>
  <c r="A338" i="2"/>
  <c r="C337" i="2"/>
  <c r="B337" i="2"/>
  <c r="A337" i="2"/>
  <c r="C336" i="2"/>
  <c r="B336" i="2"/>
  <c r="A336" i="2"/>
  <c r="G335" i="2"/>
  <c r="F335" i="2"/>
  <c r="E335" i="2"/>
  <c r="D335" i="2"/>
  <c r="G334" i="2"/>
  <c r="G333" i="2" s="1"/>
  <c r="G332" i="2" s="1"/>
  <c r="F334" i="2"/>
  <c r="F333" i="2" s="1"/>
  <c r="F332" i="2" s="1"/>
  <c r="E334" i="2"/>
  <c r="E333" i="2" s="1"/>
  <c r="E332" i="2" s="1"/>
  <c r="D334" i="2"/>
  <c r="D333" i="2" s="1"/>
  <c r="D332" i="2" s="1"/>
  <c r="C334" i="2"/>
  <c r="B334" i="2"/>
  <c r="C333" i="2"/>
  <c r="B333" i="2"/>
  <c r="C332" i="2"/>
  <c r="B332" i="2"/>
  <c r="G331" i="2"/>
  <c r="G330" i="2" s="1"/>
  <c r="G329" i="2" s="1"/>
  <c r="F331" i="2"/>
  <c r="F330" i="2" s="1"/>
  <c r="F329" i="2" s="1"/>
  <c r="E331" i="2"/>
  <c r="E330" i="2" s="1"/>
  <c r="E329" i="2" s="1"/>
  <c r="D331" i="2"/>
  <c r="C331" i="2"/>
  <c r="B331" i="2"/>
  <c r="A331" i="2"/>
  <c r="C330" i="2"/>
  <c r="B330" i="2"/>
  <c r="C329" i="2"/>
  <c r="B329" i="2"/>
  <c r="A329" i="2"/>
  <c r="C328" i="2"/>
  <c r="B328" i="2"/>
  <c r="A328" i="2"/>
  <c r="G327" i="2"/>
  <c r="G326" i="2" s="1"/>
  <c r="G325" i="2" s="1"/>
  <c r="F327" i="2"/>
  <c r="F326" i="2" s="1"/>
  <c r="F325" i="2" s="1"/>
  <c r="E327" i="2"/>
  <c r="E326" i="2" s="1"/>
  <c r="E325" i="2" s="1"/>
  <c r="D327" i="2"/>
  <c r="C327" i="2"/>
  <c r="B327" i="2"/>
  <c r="C326" i="2"/>
  <c r="B326" i="2"/>
  <c r="D325" i="2"/>
  <c r="C325" i="2"/>
  <c r="B325" i="2"/>
  <c r="G324" i="2"/>
  <c r="F324" i="2"/>
  <c r="E324" i="2"/>
  <c r="D324" i="2"/>
  <c r="A324" i="2"/>
  <c r="G323" i="2"/>
  <c r="F323" i="2"/>
  <c r="E323" i="2"/>
  <c r="D323" i="2"/>
  <c r="A323" i="2"/>
  <c r="G322" i="2"/>
  <c r="F322" i="2"/>
  <c r="E322" i="2"/>
  <c r="D322" i="2"/>
  <c r="A322" i="2"/>
  <c r="G321" i="2"/>
  <c r="F321" i="2"/>
  <c r="E321" i="2"/>
  <c r="D321" i="2"/>
  <c r="A321" i="2"/>
  <c r="G320" i="2"/>
  <c r="F320" i="2"/>
  <c r="E320" i="2"/>
  <c r="D320" i="2"/>
  <c r="C320" i="2"/>
  <c r="B320" i="2"/>
  <c r="A320" i="2"/>
  <c r="G319" i="2"/>
  <c r="F319" i="2"/>
  <c r="E319" i="2"/>
  <c r="D319" i="2"/>
  <c r="C319" i="2"/>
  <c r="B319" i="2"/>
  <c r="A319" i="2"/>
  <c r="B318" i="2"/>
  <c r="C317" i="2"/>
  <c r="B317" i="2"/>
  <c r="G316" i="2"/>
  <c r="G315" i="2" s="1"/>
  <c r="G314" i="2" s="1"/>
  <c r="F316" i="2"/>
  <c r="F315" i="2" s="1"/>
  <c r="F314" i="2" s="1"/>
  <c r="E316" i="2"/>
  <c r="E315" i="2" s="1"/>
  <c r="E314" i="2" s="1"/>
  <c r="D316" i="2"/>
  <c r="D315" i="2" s="1"/>
  <c r="D314" i="2" s="1"/>
  <c r="C316" i="2"/>
  <c r="B316" i="2"/>
  <c r="B315" i="2"/>
  <c r="C314" i="2"/>
  <c r="B314" i="2"/>
  <c r="A314" i="2"/>
  <c r="G310" i="2"/>
  <c r="F310" i="2"/>
  <c r="E310" i="2"/>
  <c r="D310" i="2"/>
  <c r="A310" i="2"/>
  <c r="G309" i="2"/>
  <c r="F309" i="2"/>
  <c r="E309" i="2"/>
  <c r="D309" i="2"/>
  <c r="A309" i="2"/>
  <c r="G308" i="2"/>
  <c r="F308" i="2"/>
  <c r="E308" i="2"/>
  <c r="D308" i="2"/>
  <c r="A308" i="2"/>
  <c r="G307" i="2"/>
  <c r="F307" i="2"/>
  <c r="E307" i="2"/>
  <c r="D307" i="2"/>
  <c r="C307" i="2"/>
  <c r="B307" i="2"/>
  <c r="A307" i="2"/>
  <c r="G306" i="2"/>
  <c r="F306" i="2"/>
  <c r="E306" i="2"/>
  <c r="D306" i="2"/>
  <c r="C306" i="2"/>
  <c r="B306" i="2"/>
  <c r="A306" i="2"/>
  <c r="G305" i="2"/>
  <c r="F305" i="2"/>
  <c r="E305" i="2"/>
  <c r="D305" i="2"/>
  <c r="C305" i="2"/>
  <c r="B305" i="2"/>
  <c r="A305" i="2"/>
  <c r="G304" i="2"/>
  <c r="F304" i="2"/>
  <c r="E304" i="2"/>
  <c r="D304" i="2"/>
  <c r="C304" i="2"/>
  <c r="B304" i="2"/>
  <c r="A304" i="2"/>
  <c r="B303" i="2"/>
  <c r="C302" i="2"/>
  <c r="B302" i="2"/>
  <c r="A302" i="2"/>
  <c r="G301" i="2"/>
  <c r="F301" i="2"/>
  <c r="E301" i="2"/>
  <c r="D301" i="2"/>
  <c r="C301" i="2"/>
  <c r="B301" i="2"/>
  <c r="A301" i="2"/>
  <c r="G300" i="2"/>
  <c r="F300" i="2"/>
  <c r="F299" i="2" s="1"/>
  <c r="F298" i="2" s="1"/>
  <c r="E300" i="2"/>
  <c r="D300" i="2"/>
  <c r="C300" i="2"/>
  <c r="B300" i="2"/>
  <c r="A300" i="2"/>
  <c r="G299" i="2"/>
  <c r="G298" i="2" s="1"/>
  <c r="C299" i="2"/>
  <c r="B299" i="2"/>
  <c r="C298" i="2"/>
  <c r="B298" i="2"/>
  <c r="A298" i="2"/>
  <c r="G297" i="2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F295" i="2"/>
  <c r="E295" i="2"/>
  <c r="D295" i="2"/>
  <c r="C295" i="2"/>
  <c r="B295" i="2"/>
  <c r="A295" i="2"/>
  <c r="C294" i="2"/>
  <c r="B294" i="2"/>
  <c r="C293" i="2"/>
  <c r="B293" i="2"/>
  <c r="A293" i="2"/>
  <c r="G292" i="2"/>
  <c r="F292" i="2"/>
  <c r="E292" i="2"/>
  <c r="D292" i="2"/>
  <c r="C292" i="2"/>
  <c r="B292" i="2"/>
  <c r="A292" i="2"/>
  <c r="G291" i="2"/>
  <c r="F291" i="2"/>
  <c r="E291" i="2"/>
  <c r="D291" i="2"/>
  <c r="C291" i="2"/>
  <c r="B291" i="2"/>
  <c r="A291" i="2"/>
  <c r="G290" i="2"/>
  <c r="F290" i="2"/>
  <c r="E290" i="2"/>
  <c r="D290" i="2"/>
  <c r="C290" i="2"/>
  <c r="B290" i="2"/>
  <c r="A290" i="2"/>
  <c r="G289" i="2"/>
  <c r="F289" i="2"/>
  <c r="E289" i="2"/>
  <c r="D289" i="2"/>
  <c r="C289" i="2"/>
  <c r="B289" i="2"/>
  <c r="A289" i="2"/>
  <c r="C288" i="2"/>
  <c r="B288" i="2"/>
  <c r="A288" i="2"/>
  <c r="C287" i="2"/>
  <c r="B287" i="2"/>
  <c r="A287" i="2"/>
  <c r="G286" i="2"/>
  <c r="G285" i="2" s="1"/>
  <c r="G284" i="2" s="1"/>
  <c r="F286" i="2"/>
  <c r="F285" i="2" s="1"/>
  <c r="F284" i="2" s="1"/>
  <c r="E286" i="2"/>
  <c r="E285" i="2" s="1"/>
  <c r="E284" i="2" s="1"/>
  <c r="D286" i="2"/>
  <c r="C285" i="2"/>
  <c r="B285" i="2"/>
  <c r="A285" i="2"/>
  <c r="C284" i="2"/>
  <c r="B284" i="2"/>
  <c r="A284" i="2"/>
  <c r="G283" i="2"/>
  <c r="F283" i="2"/>
  <c r="E283" i="2"/>
  <c r="D283" i="2"/>
  <c r="C283" i="2"/>
  <c r="B283" i="2"/>
  <c r="A283" i="2"/>
  <c r="G282" i="2"/>
  <c r="F282" i="2"/>
  <c r="E282" i="2"/>
  <c r="D282" i="2"/>
  <c r="C282" i="2"/>
  <c r="B282" i="2"/>
  <c r="A282" i="2"/>
  <c r="G281" i="2"/>
  <c r="F281" i="2"/>
  <c r="E281" i="2"/>
  <c r="D281" i="2"/>
  <c r="C281" i="2"/>
  <c r="B281" i="2"/>
  <c r="A281" i="2"/>
  <c r="C280" i="2"/>
  <c r="B280" i="2"/>
  <c r="A280" i="2"/>
  <c r="C279" i="2"/>
  <c r="B279" i="2"/>
  <c r="A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G259" i="2"/>
  <c r="F259" i="2"/>
  <c r="E259" i="2"/>
  <c r="D259" i="2"/>
  <c r="C259" i="2"/>
  <c r="B259" i="2"/>
  <c r="A259" i="2"/>
  <c r="C258" i="2"/>
  <c r="B258" i="2"/>
  <c r="A258" i="2"/>
  <c r="C257" i="2"/>
  <c r="B257" i="2"/>
  <c r="A257" i="2"/>
  <c r="G254" i="2"/>
  <c r="F254" i="2"/>
  <c r="E254" i="2"/>
  <c r="D254" i="2"/>
  <c r="C254" i="2"/>
  <c r="B254" i="2"/>
  <c r="A254" i="2"/>
  <c r="G253" i="2"/>
  <c r="F253" i="2"/>
  <c r="E253" i="2"/>
  <c r="D253" i="2"/>
  <c r="C253" i="2"/>
  <c r="B253" i="2"/>
  <c r="A253" i="2"/>
  <c r="G252" i="2"/>
  <c r="F252" i="2"/>
  <c r="E252" i="2"/>
  <c r="D252" i="2"/>
  <c r="C252" i="2"/>
  <c r="B252" i="2"/>
  <c r="A252" i="2"/>
  <c r="G251" i="2"/>
  <c r="F251" i="2"/>
  <c r="E251" i="2"/>
  <c r="D251" i="2"/>
  <c r="C251" i="2"/>
  <c r="B251" i="2"/>
  <c r="A251" i="2"/>
  <c r="C250" i="2"/>
  <c r="B250" i="2"/>
  <c r="A250" i="2"/>
  <c r="C249" i="2"/>
  <c r="B249" i="2"/>
  <c r="A249" i="2"/>
  <c r="G248" i="2"/>
  <c r="F248" i="2"/>
  <c r="E248" i="2"/>
  <c r="D248" i="2"/>
  <c r="G247" i="2"/>
  <c r="F247" i="2"/>
  <c r="E247" i="2"/>
  <c r="D247" i="2"/>
  <c r="I246" i="2"/>
  <c r="C246" i="2"/>
  <c r="B246" i="2"/>
  <c r="C245" i="2"/>
  <c r="B245" i="2"/>
  <c r="A245" i="2"/>
  <c r="G244" i="2"/>
  <c r="F244" i="2"/>
  <c r="E244" i="2"/>
  <c r="D244" i="2"/>
  <c r="C244" i="2"/>
  <c r="B244" i="2"/>
  <c r="A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C241" i="2"/>
  <c r="B241" i="2"/>
  <c r="A241" i="2"/>
  <c r="C240" i="2"/>
  <c r="B240" i="2"/>
  <c r="I239" i="2"/>
  <c r="C239" i="2"/>
  <c r="B239" i="2"/>
  <c r="A239" i="2"/>
  <c r="G238" i="2"/>
  <c r="G237" i="2" s="1"/>
  <c r="G236" i="2" s="1"/>
  <c r="F238" i="2"/>
  <c r="F237" i="2" s="1"/>
  <c r="F236" i="2" s="1"/>
  <c r="E238" i="2"/>
  <c r="E237" i="2" s="1"/>
  <c r="E236" i="2" s="1"/>
  <c r="D238" i="2"/>
  <c r="D237" i="2" s="1"/>
  <c r="D236" i="2" s="1"/>
  <c r="C238" i="2"/>
  <c r="B238" i="2"/>
  <c r="A238" i="2"/>
  <c r="C237" i="2"/>
  <c r="B237" i="2"/>
  <c r="C236" i="2"/>
  <c r="B236" i="2"/>
  <c r="A236" i="2"/>
  <c r="G235" i="2"/>
  <c r="F235" i="2"/>
  <c r="E235" i="2"/>
  <c r="D235" i="2"/>
  <c r="B235" i="2"/>
  <c r="A235" i="2"/>
  <c r="G234" i="2"/>
  <c r="F234" i="2"/>
  <c r="E234" i="2"/>
  <c r="D234" i="2"/>
  <c r="B234" i="2"/>
  <c r="A234" i="2"/>
  <c r="G233" i="2"/>
  <c r="F233" i="2"/>
  <c r="E233" i="2"/>
  <c r="D233" i="2"/>
  <c r="B233" i="2"/>
  <c r="A233" i="2"/>
  <c r="G232" i="2"/>
  <c r="F232" i="2"/>
  <c r="E232" i="2"/>
  <c r="D232" i="2"/>
  <c r="C232" i="2"/>
  <c r="B232" i="2"/>
  <c r="A232" i="2"/>
  <c r="C231" i="2"/>
  <c r="C235" i="2" s="1"/>
  <c r="B231" i="2"/>
  <c r="A231" i="2"/>
  <c r="G230" i="2"/>
  <c r="F230" i="2"/>
  <c r="E230" i="2"/>
  <c r="D230" i="2"/>
  <c r="A230" i="2"/>
  <c r="G229" i="2"/>
  <c r="F229" i="2"/>
  <c r="E229" i="2"/>
  <c r="D229" i="2"/>
  <c r="C229" i="2"/>
  <c r="B229" i="2"/>
  <c r="A229" i="2"/>
  <c r="G228" i="2"/>
  <c r="F228" i="2"/>
  <c r="E228" i="2"/>
  <c r="D228" i="2"/>
  <c r="C228" i="2"/>
  <c r="B228" i="2"/>
  <c r="A228" i="2"/>
  <c r="G227" i="2"/>
  <c r="F227" i="2"/>
  <c r="E227" i="2"/>
  <c r="D227" i="2"/>
  <c r="C227" i="2"/>
  <c r="B227" i="2"/>
  <c r="A227" i="2"/>
  <c r="B226" i="2"/>
  <c r="C225" i="2"/>
  <c r="B225" i="2"/>
  <c r="A225" i="2"/>
  <c r="C224" i="2"/>
  <c r="C226" i="2" s="1"/>
  <c r="B224" i="2"/>
  <c r="A224" i="2"/>
  <c r="F223" i="2"/>
  <c r="E223" i="2"/>
  <c r="G222" i="2"/>
  <c r="G221" i="2" s="1"/>
  <c r="G220" i="2" s="1"/>
  <c r="F222" i="2"/>
  <c r="E222" i="2"/>
  <c r="E221" i="2" s="1"/>
  <c r="E220" i="2" s="1"/>
  <c r="D222" i="2"/>
  <c r="D221" i="2" s="1"/>
  <c r="D220" i="2" s="1"/>
  <c r="C222" i="2"/>
  <c r="B222" i="2"/>
  <c r="A222" i="2"/>
  <c r="F221" i="2"/>
  <c r="F220" i="2" s="1"/>
  <c r="C221" i="2"/>
  <c r="B221" i="2"/>
  <c r="C220" i="2"/>
  <c r="B220" i="2"/>
  <c r="A220" i="2"/>
  <c r="G219" i="2"/>
  <c r="G218" i="2" s="1"/>
  <c r="F219" i="2"/>
  <c r="F218" i="2" s="1"/>
  <c r="E219" i="2"/>
  <c r="E217" i="2" s="1"/>
  <c r="D219" i="2"/>
  <c r="D217" i="2" s="1"/>
  <c r="C219" i="2"/>
  <c r="C218" i="2"/>
  <c r="B218" i="2"/>
  <c r="C217" i="2"/>
  <c r="B217" i="2"/>
  <c r="A217" i="2"/>
  <c r="B216" i="2"/>
  <c r="A216" i="2"/>
  <c r="B215" i="2"/>
  <c r="C214" i="2"/>
  <c r="B214" i="2"/>
  <c r="A214" i="2"/>
  <c r="B213" i="2"/>
  <c r="A213" i="2"/>
  <c r="G212" i="2"/>
  <c r="F212" i="2"/>
  <c r="F211" i="2" s="1"/>
  <c r="F210" i="2" s="1"/>
  <c r="E212" i="2"/>
  <c r="E211" i="2" s="1"/>
  <c r="E210" i="2" s="1"/>
  <c r="D212" i="2"/>
  <c r="D211" i="2" s="1"/>
  <c r="D210" i="2" s="1"/>
  <c r="C212" i="2"/>
  <c r="B212" i="2"/>
  <c r="A212" i="2"/>
  <c r="G211" i="2"/>
  <c r="G210" i="2" s="1"/>
  <c r="C211" i="2"/>
  <c r="B211" i="2"/>
  <c r="C210" i="2"/>
  <c r="B210" i="2"/>
  <c r="A210" i="2"/>
  <c r="G209" i="2"/>
  <c r="F209" i="2"/>
  <c r="E209" i="2"/>
  <c r="D209" i="2"/>
  <c r="C209" i="2"/>
  <c r="B209" i="2"/>
  <c r="G206" i="2"/>
  <c r="G205" i="2" s="1"/>
  <c r="G204" i="2" s="1"/>
  <c r="F206" i="2"/>
  <c r="E206" i="2"/>
  <c r="D206" i="2"/>
  <c r="C206" i="2"/>
  <c r="B206" i="2"/>
  <c r="A206" i="2"/>
  <c r="F205" i="2"/>
  <c r="F204" i="2" s="1"/>
  <c r="C205" i="2"/>
  <c r="B205" i="2"/>
  <c r="C204" i="2"/>
  <c r="B204" i="2"/>
  <c r="A204" i="2"/>
  <c r="C203" i="2"/>
  <c r="B203" i="2"/>
  <c r="A203" i="2"/>
  <c r="G202" i="2"/>
  <c r="G201" i="2" s="1"/>
  <c r="F202" i="2"/>
  <c r="F201" i="2" s="1"/>
  <c r="F199" i="2" s="1"/>
  <c r="E202" i="2"/>
  <c r="E201" i="2" s="1"/>
  <c r="D202" i="2"/>
  <c r="D201" i="2" s="1"/>
  <c r="D199" i="2" s="1"/>
  <c r="C202" i="2"/>
  <c r="B202" i="2"/>
  <c r="A202" i="2"/>
  <c r="C201" i="2"/>
  <c r="B201" i="2"/>
  <c r="A201" i="2"/>
  <c r="C200" i="2"/>
  <c r="B200" i="2"/>
  <c r="A200" i="2"/>
  <c r="B199" i="2"/>
  <c r="C198" i="2"/>
  <c r="B198" i="2"/>
  <c r="A198" i="2"/>
  <c r="G197" i="2"/>
  <c r="G196" i="2" s="1"/>
  <c r="F197" i="2"/>
  <c r="F196" i="2" s="1"/>
  <c r="E197" i="2"/>
  <c r="E196" i="2" s="1"/>
  <c r="D197" i="2"/>
  <c r="C197" i="2"/>
  <c r="B197" i="2"/>
  <c r="A197" i="2"/>
  <c r="I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G192" i="2" s="1"/>
  <c r="F194" i="2"/>
  <c r="E194" i="2"/>
  <c r="D194" i="2"/>
  <c r="C194" i="2"/>
  <c r="B194" i="2"/>
  <c r="A194" i="2"/>
  <c r="G193" i="2"/>
  <c r="F193" i="2"/>
  <c r="E193" i="2"/>
  <c r="D193" i="2"/>
  <c r="C193" i="2"/>
  <c r="B193" i="2"/>
  <c r="A193" i="2"/>
  <c r="I192" i="2"/>
  <c r="C192" i="2"/>
  <c r="B192" i="2"/>
  <c r="A192" i="2"/>
  <c r="G191" i="2"/>
  <c r="F191" i="2"/>
  <c r="E191" i="2"/>
  <c r="D191" i="2"/>
  <c r="C191" i="2"/>
  <c r="B191" i="2"/>
  <c r="A191" i="2"/>
  <c r="G190" i="2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I188" i="2"/>
  <c r="C188" i="2"/>
  <c r="B188" i="2"/>
  <c r="A188" i="2"/>
  <c r="G187" i="2"/>
  <c r="F187" i="2"/>
  <c r="E187" i="2"/>
  <c r="D187" i="2"/>
  <c r="C187" i="2"/>
  <c r="B187" i="2"/>
  <c r="A187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I184" i="2"/>
  <c r="C184" i="2"/>
  <c r="B184" i="2"/>
  <c r="A184" i="2"/>
  <c r="G183" i="2"/>
  <c r="F183" i="2"/>
  <c r="E183" i="2"/>
  <c r="D183" i="2"/>
  <c r="C183" i="2"/>
  <c r="B183" i="2"/>
  <c r="A183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I178" i="2"/>
  <c r="C178" i="2"/>
  <c r="B178" i="2"/>
  <c r="A178" i="2"/>
  <c r="C177" i="2"/>
  <c r="B177" i="2"/>
  <c r="A177" i="2"/>
  <c r="C176" i="2"/>
  <c r="B176" i="2"/>
  <c r="C175" i="2"/>
  <c r="B175" i="2"/>
  <c r="A175" i="2"/>
  <c r="C174" i="2"/>
  <c r="B174" i="2"/>
  <c r="A174" i="2"/>
  <c r="B173" i="2"/>
  <c r="A173" i="2"/>
  <c r="G172" i="2"/>
  <c r="G171" i="2" s="1"/>
  <c r="G170" i="2" s="1"/>
  <c r="F172" i="2"/>
  <c r="E172" i="2"/>
  <c r="E171" i="2" s="1"/>
  <c r="E170" i="2" s="1"/>
  <c r="D172" i="2"/>
  <c r="D171" i="2" s="1"/>
  <c r="D170" i="2" s="1"/>
  <c r="C172" i="2"/>
  <c r="B172" i="2"/>
  <c r="A172" i="2"/>
  <c r="F171" i="2"/>
  <c r="F170" i="2" s="1"/>
  <c r="C171" i="2"/>
  <c r="B171" i="2"/>
  <c r="A171" i="2"/>
  <c r="C170" i="2"/>
  <c r="B170" i="2"/>
  <c r="A170" i="2"/>
  <c r="G169" i="2"/>
  <c r="G168" i="2" s="1"/>
  <c r="G167" i="2" s="1"/>
  <c r="F169" i="2"/>
  <c r="F168" i="2" s="1"/>
  <c r="F167" i="2" s="1"/>
  <c r="E169" i="2"/>
  <c r="E168" i="2" s="1"/>
  <c r="E167" i="2" s="1"/>
  <c r="D169" i="2"/>
  <c r="D168" i="2" s="1"/>
  <c r="D167" i="2" s="1"/>
  <c r="C169" i="2"/>
  <c r="B169" i="2"/>
  <c r="C168" i="2"/>
  <c r="B168" i="2"/>
  <c r="C167" i="2"/>
  <c r="B167" i="2"/>
  <c r="G166" i="2"/>
  <c r="F166" i="2"/>
  <c r="E166" i="2"/>
  <c r="D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C163" i="2"/>
  <c r="B163" i="2"/>
  <c r="A163" i="2"/>
  <c r="C162" i="2"/>
  <c r="B162" i="2"/>
  <c r="A162" i="2"/>
  <c r="I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C157" i="2"/>
  <c r="B157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C153" i="2"/>
  <c r="B153" i="2"/>
  <c r="C152" i="2"/>
  <c r="B152" i="2"/>
  <c r="A152" i="2"/>
  <c r="C151" i="2"/>
  <c r="B151" i="2"/>
  <c r="A151" i="2"/>
  <c r="G150" i="2"/>
  <c r="G149" i="2" s="1"/>
  <c r="G148" i="2" s="1"/>
  <c r="F150" i="2"/>
  <c r="F149" i="2" s="1"/>
  <c r="F148" i="2" s="1"/>
  <c r="E150" i="2"/>
  <c r="D150" i="2"/>
  <c r="C150" i="2"/>
  <c r="B150" i="2"/>
  <c r="A150" i="2"/>
  <c r="I149" i="2"/>
  <c r="I148" i="2" s="1"/>
  <c r="E149" i="2"/>
  <c r="E148" i="2" s="1"/>
  <c r="D149" i="2"/>
  <c r="D148" i="2" s="1"/>
  <c r="C149" i="2"/>
  <c r="B149" i="2"/>
  <c r="A149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C145" i="2"/>
  <c r="B145" i="2"/>
  <c r="A145" i="2"/>
  <c r="C144" i="2"/>
  <c r="B144" i="2"/>
  <c r="C143" i="2"/>
  <c r="B143" i="2"/>
  <c r="G142" i="2"/>
  <c r="F142" i="2"/>
  <c r="E142" i="2"/>
  <c r="D142" i="2"/>
  <c r="C142" i="2"/>
  <c r="B142" i="2"/>
  <c r="A142" i="2"/>
  <c r="C141" i="2"/>
  <c r="B141" i="2"/>
  <c r="A141" i="2"/>
  <c r="C140" i="2"/>
  <c r="B140" i="2"/>
  <c r="G139" i="2"/>
  <c r="F139" i="2"/>
  <c r="E139" i="2"/>
  <c r="D139" i="2"/>
  <c r="C139" i="2"/>
  <c r="B139" i="2"/>
  <c r="A139" i="2"/>
  <c r="I138" i="2"/>
  <c r="I137" i="2" s="1"/>
  <c r="C138" i="2"/>
  <c r="B138" i="2"/>
  <c r="A138" i="2"/>
  <c r="C137" i="2"/>
  <c r="B137" i="2"/>
  <c r="A137" i="2"/>
  <c r="C136" i="2"/>
  <c r="B136" i="2"/>
  <c r="A136" i="2"/>
  <c r="C135" i="2"/>
  <c r="B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C132" i="2"/>
  <c r="B132" i="2"/>
  <c r="A132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C128" i="2"/>
  <c r="B128" i="2"/>
  <c r="A128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C123" i="2"/>
  <c r="B123" i="2"/>
  <c r="A123" i="2"/>
  <c r="C122" i="2"/>
  <c r="B122" i="2"/>
  <c r="A122" i="2"/>
  <c r="G121" i="2"/>
  <c r="F121" i="2"/>
  <c r="E121" i="2"/>
  <c r="D121" i="2"/>
  <c r="C121" i="2"/>
  <c r="B121" i="2"/>
  <c r="A121" i="2"/>
  <c r="I120" i="2"/>
  <c r="I119" i="2" s="1"/>
  <c r="C120" i="2"/>
  <c r="B120" i="2"/>
  <c r="A120" i="2"/>
  <c r="C119" i="2"/>
  <c r="B119" i="2"/>
  <c r="A119" i="2"/>
  <c r="B118" i="2"/>
  <c r="A118" i="2"/>
  <c r="B117" i="2"/>
  <c r="A117" i="2"/>
  <c r="G116" i="2"/>
  <c r="F116" i="2"/>
  <c r="E116" i="2"/>
  <c r="D116" i="2"/>
  <c r="C116" i="2"/>
  <c r="B116" i="2"/>
  <c r="A116" i="2"/>
  <c r="G115" i="2"/>
  <c r="E115" i="2"/>
  <c r="B115" i="2"/>
  <c r="A115" i="2"/>
  <c r="G114" i="2"/>
  <c r="F114" i="2"/>
  <c r="E114" i="2"/>
  <c r="D114" i="2"/>
  <c r="C114" i="2"/>
  <c r="B114" i="2"/>
  <c r="A114" i="2"/>
  <c r="I113" i="2"/>
  <c r="I112" i="2" s="1"/>
  <c r="C113" i="2"/>
  <c r="B113" i="2"/>
  <c r="A113" i="2"/>
  <c r="C112" i="2"/>
  <c r="B112" i="2"/>
  <c r="A112" i="2"/>
  <c r="C111" i="2"/>
  <c r="B111" i="2"/>
  <c r="A111" i="2"/>
  <c r="C110" i="2"/>
  <c r="B110" i="2"/>
  <c r="A110" i="2"/>
  <c r="C109" i="2"/>
  <c r="B109" i="2"/>
  <c r="A109" i="2"/>
  <c r="G108" i="2"/>
  <c r="G107" i="2" s="1"/>
  <c r="G106" i="2" s="1"/>
  <c r="F108" i="2"/>
  <c r="F107" i="2" s="1"/>
  <c r="F106" i="2" s="1"/>
  <c r="E108" i="2"/>
  <c r="E107" i="2" s="1"/>
  <c r="E106" i="2" s="1"/>
  <c r="D108" i="2"/>
  <c r="C108" i="2"/>
  <c r="B108" i="2"/>
  <c r="A108" i="2"/>
  <c r="I107" i="2"/>
  <c r="I106" i="2" s="1"/>
  <c r="C107" i="2"/>
  <c r="B107" i="2"/>
  <c r="A107" i="2"/>
  <c r="C106" i="2"/>
  <c r="B106" i="2"/>
  <c r="A106" i="2"/>
  <c r="G105" i="2"/>
  <c r="G104" i="2" s="1"/>
  <c r="G103" i="2" s="1"/>
  <c r="F105" i="2"/>
  <c r="F104" i="2" s="1"/>
  <c r="F103" i="2" s="1"/>
  <c r="E105" i="2"/>
  <c r="E104" i="2" s="1"/>
  <c r="E103" i="2" s="1"/>
  <c r="D105" i="2"/>
  <c r="D104" i="2" s="1"/>
  <c r="D103" i="2" s="1"/>
  <c r="C105" i="2"/>
  <c r="B105" i="2"/>
  <c r="A105" i="2"/>
  <c r="I104" i="2"/>
  <c r="I103" i="2" s="1"/>
  <c r="C104" i="2"/>
  <c r="B104" i="2"/>
  <c r="A104" i="2"/>
  <c r="C103" i="2"/>
  <c r="B103" i="2"/>
  <c r="A103" i="2"/>
  <c r="G101" i="2"/>
  <c r="G100" i="2" s="1"/>
  <c r="G99" i="2" s="1"/>
  <c r="F101" i="2"/>
  <c r="F100" i="2" s="1"/>
  <c r="F99" i="2" s="1"/>
  <c r="E101" i="2"/>
  <c r="D101" i="2"/>
  <c r="D100" i="2" s="1"/>
  <c r="D99" i="2" s="1"/>
  <c r="C101" i="2"/>
  <c r="B101" i="2"/>
  <c r="A101" i="2"/>
  <c r="I100" i="2"/>
  <c r="I99" i="2" s="1"/>
  <c r="H100" i="2"/>
  <c r="H99" i="2" s="1"/>
  <c r="E100" i="2"/>
  <c r="E99" i="2" s="1"/>
  <c r="C100" i="2"/>
  <c r="B100" i="2"/>
  <c r="A100" i="2"/>
  <c r="C99" i="2"/>
  <c r="B99" i="2"/>
  <c r="A99" i="2"/>
  <c r="G98" i="2"/>
  <c r="G97" i="2" s="1"/>
  <c r="G96" i="2" s="1"/>
  <c r="F98" i="2"/>
  <c r="F97" i="2" s="1"/>
  <c r="F96" i="2" s="1"/>
  <c r="E98" i="2"/>
  <c r="E97" i="2" s="1"/>
  <c r="E96" i="2" s="1"/>
  <c r="D98" i="2"/>
  <c r="C98" i="2"/>
  <c r="B98" i="2"/>
  <c r="A98" i="2"/>
  <c r="I97" i="2"/>
  <c r="I96" i="2" s="1"/>
  <c r="I67" i="2" s="1"/>
  <c r="I19" i="2" s="1"/>
  <c r="I378" i="2" s="1"/>
  <c r="C97" i="2"/>
  <c r="B97" i="2"/>
  <c r="A97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I86" i="2"/>
  <c r="I85" i="2" s="1"/>
  <c r="C86" i="2"/>
  <c r="B86" i="2"/>
  <c r="A86" i="2"/>
  <c r="C85" i="2"/>
  <c r="B85" i="2"/>
  <c r="A85" i="2"/>
  <c r="G84" i="2"/>
  <c r="G83" i="2" s="1"/>
  <c r="G82" i="2" s="1"/>
  <c r="F84" i="2"/>
  <c r="F83" i="2" s="1"/>
  <c r="F82" i="2" s="1"/>
  <c r="E84" i="2"/>
  <c r="H84" i="2" s="1"/>
  <c r="H83" i="2" s="1"/>
  <c r="H82" i="2" s="1"/>
  <c r="C84" i="2"/>
  <c r="B84" i="2"/>
  <c r="A84" i="2"/>
  <c r="I83" i="2"/>
  <c r="I82" i="2" s="1"/>
  <c r="D83" i="2"/>
  <c r="D82" i="2" s="1"/>
  <c r="C83" i="2"/>
  <c r="B83" i="2"/>
  <c r="A83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H78" i="2" s="1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I75" i="2"/>
  <c r="I74" i="2" s="1"/>
  <c r="C75" i="2"/>
  <c r="B75" i="2"/>
  <c r="C74" i="2"/>
  <c r="B74" i="2"/>
  <c r="A74" i="2"/>
  <c r="G73" i="2"/>
  <c r="G72" i="2" s="1"/>
  <c r="G71" i="2" s="1"/>
  <c r="F73" i="2"/>
  <c r="E73" i="2"/>
  <c r="E72" i="2" s="1"/>
  <c r="E71" i="2" s="1"/>
  <c r="D73" i="2"/>
  <c r="H73" i="2" s="1"/>
  <c r="H72" i="2" s="1"/>
  <c r="H71" i="2" s="1"/>
  <c r="C73" i="2"/>
  <c r="B73" i="2"/>
  <c r="A73" i="2"/>
  <c r="I72" i="2"/>
  <c r="I71" i="2" s="1"/>
  <c r="F72" i="2"/>
  <c r="D72" i="2"/>
  <c r="D71" i="2" s="1"/>
  <c r="C72" i="2"/>
  <c r="B72" i="2"/>
  <c r="A72" i="2"/>
  <c r="F71" i="2"/>
  <c r="C71" i="2"/>
  <c r="B71" i="2"/>
  <c r="A71" i="2"/>
  <c r="G70" i="2"/>
  <c r="G69" i="2" s="1"/>
  <c r="G68" i="2" s="1"/>
  <c r="F70" i="2"/>
  <c r="E70" i="2"/>
  <c r="D70" i="2"/>
  <c r="C70" i="2"/>
  <c r="B70" i="2"/>
  <c r="A70" i="2"/>
  <c r="F69" i="2"/>
  <c r="F68" i="2" s="1"/>
  <c r="E69" i="2"/>
  <c r="E68" i="2" s="1"/>
  <c r="C69" i="2"/>
  <c r="B69" i="2"/>
  <c r="A69" i="2"/>
  <c r="C68" i="2"/>
  <c r="B68" i="2"/>
  <c r="A68" i="2"/>
  <c r="C67" i="2"/>
  <c r="B67" i="2"/>
  <c r="A67" i="2"/>
  <c r="G65" i="2"/>
  <c r="F65" i="2"/>
  <c r="F64" i="2" s="1"/>
  <c r="F63" i="2" s="1"/>
  <c r="E65" i="2"/>
  <c r="E64" i="2" s="1"/>
  <c r="E63" i="2" s="1"/>
  <c r="D65" i="2"/>
  <c r="C65" i="2"/>
  <c r="B65" i="2"/>
  <c r="A65" i="2"/>
  <c r="G64" i="2"/>
  <c r="G63" i="2" s="1"/>
  <c r="C64" i="2"/>
  <c r="B64" i="2"/>
  <c r="A64" i="2"/>
  <c r="C63" i="2"/>
  <c r="B63" i="2"/>
  <c r="A63" i="2"/>
  <c r="G62" i="2"/>
  <c r="G61" i="2" s="1"/>
  <c r="G60" i="2" s="1"/>
  <c r="F62" i="2"/>
  <c r="F61" i="2" s="1"/>
  <c r="F60" i="2" s="1"/>
  <c r="E62" i="2"/>
  <c r="E61" i="2" s="1"/>
  <c r="E60" i="2" s="1"/>
  <c r="D62" i="2"/>
  <c r="C62" i="2"/>
  <c r="B62" i="2"/>
  <c r="A62" i="2"/>
  <c r="C61" i="2"/>
  <c r="B61" i="2"/>
  <c r="C60" i="2"/>
  <c r="B60" i="2"/>
  <c r="A60" i="2"/>
  <c r="G59" i="2"/>
  <c r="G58" i="2" s="1"/>
  <c r="G57" i="2" s="1"/>
  <c r="F59" i="2"/>
  <c r="F58" i="2" s="1"/>
  <c r="F57" i="2" s="1"/>
  <c r="E59" i="2"/>
  <c r="E58" i="2" s="1"/>
  <c r="E57" i="2" s="1"/>
  <c r="D59" i="2"/>
  <c r="D58" i="2" s="1"/>
  <c r="C59" i="2"/>
  <c r="B59" i="2"/>
  <c r="C58" i="2"/>
  <c r="B58" i="2"/>
  <c r="C57" i="2"/>
  <c r="B57" i="2"/>
  <c r="A57" i="2"/>
  <c r="G56" i="2"/>
  <c r="G55" i="2" s="1"/>
  <c r="G54" i="2" s="1"/>
  <c r="F56" i="2"/>
  <c r="F55" i="2" s="1"/>
  <c r="F54" i="2" s="1"/>
  <c r="D56" i="2"/>
  <c r="D55" i="2" s="1"/>
  <c r="D54" i="2" s="1"/>
  <c r="C56" i="2"/>
  <c r="B56" i="2"/>
  <c r="I55" i="2"/>
  <c r="I54" i="2" s="1"/>
  <c r="I53" i="2" s="1"/>
  <c r="E55" i="2"/>
  <c r="B55" i="2"/>
  <c r="E54" i="2"/>
  <c r="C54" i="2"/>
  <c r="B54" i="2"/>
  <c r="A54" i="2"/>
  <c r="C53" i="2"/>
  <c r="A53" i="2"/>
  <c r="G52" i="2"/>
  <c r="G51" i="2" s="1"/>
  <c r="G50" i="2" s="1"/>
  <c r="F52" i="2"/>
  <c r="F51" i="2" s="1"/>
  <c r="F50" i="2" s="1"/>
  <c r="E52" i="2"/>
  <c r="E51" i="2" s="1"/>
  <c r="E50" i="2" s="1"/>
  <c r="D52" i="2"/>
  <c r="D51" i="2" s="1"/>
  <c r="D50" i="2" s="1"/>
  <c r="C52" i="2"/>
  <c r="B52" i="2"/>
  <c r="A52" i="2"/>
  <c r="C51" i="2"/>
  <c r="B51" i="2"/>
  <c r="C50" i="2"/>
  <c r="B50" i="2"/>
  <c r="A50" i="2"/>
  <c r="H48" i="2"/>
  <c r="G48" i="2"/>
  <c r="F48" i="2"/>
  <c r="E48" i="2"/>
  <c r="D48" i="2"/>
  <c r="C48" i="2"/>
  <c r="B48" i="2"/>
  <c r="A48" i="2"/>
  <c r="G46" i="2"/>
  <c r="F46" i="2"/>
  <c r="E46" i="2"/>
  <c r="D46" i="2"/>
  <c r="G45" i="2"/>
  <c r="F45" i="2"/>
  <c r="E45" i="2"/>
  <c r="D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C41" i="2"/>
  <c r="B41" i="2"/>
  <c r="C40" i="2"/>
  <c r="B40" i="2"/>
  <c r="A40" i="2"/>
  <c r="G39" i="2"/>
  <c r="F39" i="2"/>
  <c r="E39" i="2"/>
  <c r="D39" i="2"/>
  <c r="C39" i="2"/>
  <c r="B39" i="2"/>
  <c r="A39" i="2"/>
  <c r="G38" i="2"/>
  <c r="F38" i="2"/>
  <c r="F37" i="2" s="1"/>
  <c r="E38" i="2"/>
  <c r="D38" i="2"/>
  <c r="C38" i="2"/>
  <c r="B38" i="2"/>
  <c r="A38" i="2"/>
  <c r="C37" i="2"/>
  <c r="B37" i="2"/>
  <c r="G36" i="2"/>
  <c r="C36" i="2"/>
  <c r="B36" i="2"/>
  <c r="A36" i="2"/>
  <c r="G35" i="2"/>
  <c r="F35" i="2"/>
  <c r="E35" i="2"/>
  <c r="D35" i="2"/>
  <c r="G34" i="2"/>
  <c r="F34" i="2"/>
  <c r="E34" i="2"/>
  <c r="D34" i="2"/>
  <c r="C34" i="2"/>
  <c r="B34" i="2"/>
  <c r="A34" i="2"/>
  <c r="C33" i="2"/>
  <c r="B33" i="2"/>
  <c r="C32" i="2"/>
  <c r="B32" i="2"/>
  <c r="A32" i="2"/>
  <c r="G31" i="2"/>
  <c r="F31" i="2"/>
  <c r="E31" i="2"/>
  <c r="D31" i="2"/>
  <c r="C31" i="2"/>
  <c r="B31" i="2"/>
  <c r="A31" i="2"/>
  <c r="G30" i="2"/>
  <c r="F30" i="2"/>
  <c r="F29" i="2" s="1"/>
  <c r="F28" i="2" s="1"/>
  <c r="E30" i="2"/>
  <c r="D30" i="2"/>
  <c r="C30" i="2"/>
  <c r="B30" i="2"/>
  <c r="A30" i="2"/>
  <c r="C29" i="2"/>
  <c r="B29" i="2"/>
  <c r="C28" i="2"/>
  <c r="B28" i="2"/>
  <c r="A28" i="2"/>
  <c r="G27" i="2"/>
  <c r="F27" i="2"/>
  <c r="E27" i="2"/>
  <c r="D27" i="2"/>
  <c r="C27" i="2"/>
  <c r="B27" i="2"/>
  <c r="G26" i="2"/>
  <c r="G25" i="2" s="1"/>
  <c r="G24" i="2" s="1"/>
  <c r="F26" i="2"/>
  <c r="F25" i="2" s="1"/>
  <c r="F24" i="2" s="1"/>
  <c r="E26" i="2"/>
  <c r="E25" i="2" s="1"/>
  <c r="E24" i="2" s="1"/>
  <c r="D26" i="2"/>
  <c r="C26" i="2"/>
  <c r="B26" i="2"/>
  <c r="A26" i="2"/>
  <c r="C25" i="2"/>
  <c r="B25" i="2"/>
  <c r="C24" i="2"/>
  <c r="B24" i="2"/>
  <c r="A24" i="2"/>
  <c r="G23" i="2"/>
  <c r="F23" i="2"/>
  <c r="E23" i="2"/>
  <c r="D23" i="2"/>
  <c r="C23" i="2"/>
  <c r="B23" i="2"/>
  <c r="A23" i="2"/>
  <c r="C22" i="2"/>
  <c r="B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C16" i="2"/>
  <c r="B16" i="2"/>
  <c r="A16" i="2"/>
  <c r="D15" i="2"/>
  <c r="C15" i="2"/>
  <c r="B15" i="2"/>
  <c r="A15" i="2"/>
  <c r="D14" i="2"/>
  <c r="C14" i="2"/>
  <c r="B14" i="2"/>
  <c r="A14" i="2"/>
  <c r="G13" i="2"/>
  <c r="F13" i="2"/>
  <c r="E13" i="2"/>
  <c r="D13" i="2"/>
  <c r="C13" i="2"/>
  <c r="B13" i="2"/>
  <c r="A13" i="2"/>
  <c r="C12" i="2"/>
  <c r="B12" i="2"/>
  <c r="A12" i="2"/>
  <c r="C11" i="2"/>
  <c r="B11" i="2"/>
  <c r="A11" i="2"/>
  <c r="C10" i="2"/>
  <c r="B10" i="2"/>
  <c r="A10" i="2"/>
  <c r="G9" i="2"/>
  <c r="G8" i="2" s="1"/>
  <c r="F9" i="2"/>
  <c r="F8" i="2" s="1"/>
  <c r="E9" i="2"/>
  <c r="E8" i="2" s="1"/>
  <c r="D9" i="2"/>
  <c r="C9" i="2"/>
  <c r="B9" i="2"/>
  <c r="A9" i="2"/>
  <c r="C8" i="2"/>
  <c r="B8" i="2"/>
  <c r="C7" i="2"/>
  <c r="B7" i="2"/>
  <c r="A7" i="2"/>
  <c r="C6" i="2"/>
  <c r="B6" i="2"/>
  <c r="A6" i="2"/>
  <c r="C5" i="2"/>
  <c r="B5" i="2"/>
  <c r="A5" i="2"/>
  <c r="B3" i="2"/>
  <c r="K71" i="3"/>
  <c r="B71" i="3"/>
  <c r="B69" i="3"/>
  <c r="B68" i="3"/>
  <c r="B65" i="3"/>
  <c r="K64" i="3"/>
  <c r="K63" i="3" s="1"/>
  <c r="K62" i="3" s="1"/>
  <c r="J64" i="3"/>
  <c r="I64" i="3"/>
  <c r="I63" i="3" s="1"/>
  <c r="I62" i="3" s="1"/>
  <c r="H64" i="3"/>
  <c r="H63" i="3" s="1"/>
  <c r="H62" i="3" s="1"/>
  <c r="G64" i="3"/>
  <c r="F64" i="3"/>
  <c r="F63" i="3" s="1"/>
  <c r="F62" i="3" s="1"/>
  <c r="E64" i="3"/>
  <c r="E63" i="3" s="1"/>
  <c r="E62" i="3" s="1"/>
  <c r="E61" i="3" s="1"/>
  <c r="E60" i="3" s="1"/>
  <c r="D64" i="3"/>
  <c r="C64" i="3"/>
  <c r="B64" i="3"/>
  <c r="A64" i="3"/>
  <c r="J63" i="3"/>
  <c r="D63" i="3"/>
  <c r="D62" i="3" s="1"/>
  <c r="D61" i="3" s="1"/>
  <c r="D60" i="3" s="1"/>
  <c r="C63" i="3"/>
  <c r="B63" i="3"/>
  <c r="A63" i="3"/>
  <c r="J62" i="3"/>
  <c r="J61" i="3" s="1"/>
  <c r="J60" i="3" s="1"/>
  <c r="A62" i="3"/>
  <c r="C61" i="3"/>
  <c r="B61" i="3"/>
  <c r="A61" i="3"/>
  <c r="C60" i="3"/>
  <c r="B60" i="3"/>
  <c r="A60" i="3"/>
  <c r="K59" i="3"/>
  <c r="K58" i="3" s="1"/>
  <c r="J59" i="3"/>
  <c r="J58" i="3" s="1"/>
  <c r="I59" i="3"/>
  <c r="I58" i="3" s="1"/>
  <c r="H59" i="3"/>
  <c r="H58" i="3" s="1"/>
  <c r="G59" i="3"/>
  <c r="F59" i="3"/>
  <c r="E59" i="3"/>
  <c r="D59" i="3"/>
  <c r="D58" i="3" s="1"/>
  <c r="C59" i="3"/>
  <c r="B59" i="3"/>
  <c r="A59" i="3"/>
  <c r="F58" i="3"/>
  <c r="E58" i="3"/>
  <c r="C58" i="3"/>
  <c r="B58" i="3"/>
  <c r="A58" i="3"/>
  <c r="K57" i="3"/>
  <c r="J57" i="3"/>
  <c r="I57" i="3"/>
  <c r="H57" i="3"/>
  <c r="G57" i="3"/>
  <c r="F57" i="3"/>
  <c r="E57" i="3"/>
  <c r="D57" i="3"/>
  <c r="C57" i="3"/>
  <c r="B57" i="3"/>
  <c r="A57" i="3"/>
  <c r="K56" i="3"/>
  <c r="J56" i="3"/>
  <c r="I56" i="3"/>
  <c r="H56" i="3"/>
  <c r="G56" i="3"/>
  <c r="F56" i="3"/>
  <c r="E56" i="3"/>
  <c r="D56" i="3"/>
  <c r="C56" i="3"/>
  <c r="B56" i="3"/>
  <c r="A56" i="3"/>
  <c r="H55" i="3"/>
  <c r="C55" i="3"/>
  <c r="B55" i="3"/>
  <c r="A55" i="3"/>
  <c r="C54" i="3"/>
  <c r="B54" i="3"/>
  <c r="B67" i="3" s="1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K43" i="3" s="1"/>
  <c r="J44" i="3"/>
  <c r="J43" i="3" s="1"/>
  <c r="I44" i="3"/>
  <c r="I43" i="3" s="1"/>
  <c r="H44" i="3"/>
  <c r="H43" i="3" s="1"/>
  <c r="F44" i="3"/>
  <c r="F43" i="3" s="1"/>
  <c r="E44" i="3"/>
  <c r="E43" i="3" s="1"/>
  <c r="D44" i="3"/>
  <c r="D43" i="3" s="1"/>
  <c r="C44" i="3"/>
  <c r="B44" i="3"/>
  <c r="A44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D40" i="3"/>
  <c r="D39" i="3" s="1"/>
  <c r="C40" i="3"/>
  <c r="B40" i="3"/>
  <c r="A40" i="3"/>
  <c r="K39" i="3"/>
  <c r="J39" i="3"/>
  <c r="F39" i="3"/>
  <c r="E39" i="3"/>
  <c r="C39" i="3"/>
  <c r="B39" i="3"/>
  <c r="A39" i="3"/>
  <c r="K38" i="3"/>
  <c r="J38" i="3"/>
  <c r="I38" i="3"/>
  <c r="H38" i="3"/>
  <c r="F38" i="3"/>
  <c r="F31" i="3" s="1"/>
  <c r="E38" i="3"/>
  <c r="E31" i="3" s="1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K31" i="3" s="1"/>
  <c r="J32" i="3"/>
  <c r="I32" i="3"/>
  <c r="H32" i="3"/>
  <c r="F32" i="3"/>
  <c r="E32" i="3"/>
  <c r="D32" i="3"/>
  <c r="C32" i="3"/>
  <c r="B32" i="3"/>
  <c r="C31" i="3"/>
  <c r="B31" i="3"/>
  <c r="A31" i="3"/>
  <c r="C30" i="3"/>
  <c r="B30" i="3"/>
  <c r="G29" i="3"/>
  <c r="B29" i="3"/>
  <c r="K28" i="3"/>
  <c r="K27" i="3" s="1"/>
  <c r="J28" i="3"/>
  <c r="J27" i="3" s="1"/>
  <c r="I28" i="3"/>
  <c r="I27" i="3" s="1"/>
  <c r="H28" i="3"/>
  <c r="F28" i="3"/>
  <c r="F27" i="3" s="1"/>
  <c r="E28" i="3"/>
  <c r="E27" i="3" s="1"/>
  <c r="D28" i="3"/>
  <c r="D27" i="3" s="1"/>
  <c r="C28" i="3"/>
  <c r="B28" i="3"/>
  <c r="A28" i="3"/>
  <c r="H27" i="3"/>
  <c r="C27" i="3"/>
  <c r="B27" i="3"/>
  <c r="A27" i="3"/>
  <c r="K26" i="3"/>
  <c r="K25" i="3" s="1"/>
  <c r="J26" i="3"/>
  <c r="J25" i="3" s="1"/>
  <c r="I26" i="3"/>
  <c r="I25" i="3" s="1"/>
  <c r="H26" i="3"/>
  <c r="H25" i="3" s="1"/>
  <c r="F26" i="3"/>
  <c r="F25" i="3" s="1"/>
  <c r="E26" i="3"/>
  <c r="E25" i="3" s="1"/>
  <c r="D26" i="3"/>
  <c r="D25" i="3" s="1"/>
  <c r="C26" i="3"/>
  <c r="B26" i="3"/>
  <c r="A26" i="3"/>
  <c r="C25" i="3"/>
  <c r="B25" i="3"/>
  <c r="A25" i="3"/>
  <c r="K24" i="3"/>
  <c r="K23" i="3" s="1"/>
  <c r="J24" i="3"/>
  <c r="J23" i="3" s="1"/>
  <c r="I24" i="3"/>
  <c r="I23" i="3" s="1"/>
  <c r="H24" i="3"/>
  <c r="H23" i="3" s="1"/>
  <c r="F24" i="3"/>
  <c r="F23" i="3" s="1"/>
  <c r="E24" i="3"/>
  <c r="D24" i="3"/>
  <c r="D23" i="3" s="1"/>
  <c r="C24" i="3"/>
  <c r="B24" i="3"/>
  <c r="A24" i="3"/>
  <c r="E23" i="3"/>
  <c r="E22" i="3" s="1"/>
  <c r="C23" i="3"/>
  <c r="B23" i="3"/>
  <c r="A23" i="3"/>
  <c r="C22" i="3"/>
  <c r="B22" i="3"/>
  <c r="K21" i="3"/>
  <c r="K20" i="3" s="1"/>
  <c r="J21" i="3"/>
  <c r="I21" i="3"/>
  <c r="I20" i="3" s="1"/>
  <c r="H21" i="3"/>
  <c r="H20" i="3" s="1"/>
  <c r="G21" i="3"/>
  <c r="F21" i="3"/>
  <c r="F20" i="3" s="1"/>
  <c r="E21" i="3"/>
  <c r="E20" i="3" s="1"/>
  <c r="D21" i="3"/>
  <c r="C21" i="3"/>
  <c r="B21" i="3"/>
  <c r="A21" i="3"/>
  <c r="J20" i="3"/>
  <c r="D20" i="3"/>
  <c r="C20" i="3"/>
  <c r="B20" i="3"/>
  <c r="A20" i="3"/>
  <c r="K19" i="3"/>
  <c r="K18" i="3" s="1"/>
  <c r="J19" i="3"/>
  <c r="J18" i="3" s="1"/>
  <c r="I19" i="3"/>
  <c r="I18" i="3" s="1"/>
  <c r="H19" i="3"/>
  <c r="H18" i="3" s="1"/>
  <c r="F19" i="3"/>
  <c r="E19" i="3"/>
  <c r="E18" i="3" s="1"/>
  <c r="D19" i="3"/>
  <c r="D18" i="3" s="1"/>
  <c r="C19" i="3"/>
  <c r="B19" i="3"/>
  <c r="A19" i="3"/>
  <c r="F18" i="3"/>
  <c r="C18" i="3"/>
  <c r="B18" i="3"/>
  <c r="A18" i="3"/>
  <c r="K17" i="3"/>
  <c r="K16" i="3" s="1"/>
  <c r="J17" i="3"/>
  <c r="J16" i="3" s="1"/>
  <c r="I17" i="3"/>
  <c r="I16" i="3" s="1"/>
  <c r="I15" i="3" s="1"/>
  <c r="H17" i="3"/>
  <c r="H16" i="3" s="1"/>
  <c r="F17" i="3"/>
  <c r="F16" i="3" s="1"/>
  <c r="E17" i="3"/>
  <c r="E16" i="3" s="1"/>
  <c r="D17" i="3"/>
  <c r="D16" i="3" s="1"/>
  <c r="C17" i="3"/>
  <c r="B17" i="3"/>
  <c r="A17" i="3"/>
  <c r="C16" i="3"/>
  <c r="B16" i="3"/>
  <c r="A16" i="3"/>
  <c r="C15" i="3"/>
  <c r="B15" i="3"/>
  <c r="C14" i="3"/>
  <c r="B14" i="3"/>
  <c r="B66" i="3" s="1"/>
  <c r="J13" i="3"/>
  <c r="I13" i="3"/>
  <c r="H13" i="3"/>
  <c r="F13" i="3"/>
  <c r="E13" i="3"/>
  <c r="D13" i="3"/>
  <c r="B13" i="3"/>
  <c r="J12" i="3"/>
  <c r="I12" i="3"/>
  <c r="H12" i="3"/>
  <c r="G12" i="3"/>
  <c r="F12" i="3"/>
  <c r="E12" i="3"/>
  <c r="D12" i="3"/>
  <c r="B12" i="3"/>
  <c r="J11" i="3"/>
  <c r="I11" i="3"/>
  <c r="H11" i="3"/>
  <c r="G11" i="3"/>
  <c r="F11" i="3"/>
  <c r="E11" i="3"/>
  <c r="D11" i="3"/>
  <c r="B11" i="3"/>
  <c r="C10" i="3"/>
  <c r="B10" i="3"/>
  <c r="B9" i="3"/>
  <c r="C8" i="3"/>
  <c r="B8" i="3"/>
  <c r="C7" i="3"/>
  <c r="B7" i="3"/>
  <c r="B6" i="3"/>
  <c r="A2" i="3"/>
  <c r="A1" i="3"/>
  <c r="C308" i="4"/>
  <c r="J305" i="4"/>
  <c r="G305" i="4"/>
  <c r="F305" i="4"/>
  <c r="E305" i="4"/>
  <c r="D305" i="4"/>
  <c r="C305" i="4"/>
  <c r="B305" i="4"/>
  <c r="A305" i="4"/>
  <c r="G304" i="4"/>
  <c r="F304" i="4"/>
  <c r="E304" i="4"/>
  <c r="D304" i="4"/>
  <c r="J304" i="4" s="1"/>
  <c r="C304" i="4"/>
  <c r="B304" i="4"/>
  <c r="A304" i="4"/>
  <c r="G303" i="4"/>
  <c r="F303" i="4"/>
  <c r="E303" i="4"/>
  <c r="D303" i="4"/>
  <c r="C303" i="4"/>
  <c r="B303" i="4"/>
  <c r="A303" i="4"/>
  <c r="J302" i="4"/>
  <c r="G302" i="4"/>
  <c r="F302" i="4"/>
  <c r="E302" i="4"/>
  <c r="D302" i="4"/>
  <c r="C302" i="4"/>
  <c r="B302" i="4"/>
  <c r="A302" i="4"/>
  <c r="G301" i="4"/>
  <c r="F301" i="4"/>
  <c r="E301" i="4"/>
  <c r="D301" i="4"/>
  <c r="J301" i="4" s="1"/>
  <c r="C301" i="4"/>
  <c r="B301" i="4"/>
  <c r="A301" i="4"/>
  <c r="G300" i="4"/>
  <c r="F300" i="4"/>
  <c r="E300" i="4"/>
  <c r="D300" i="4"/>
  <c r="J300" i="4" s="1"/>
  <c r="C300" i="4"/>
  <c r="B300" i="4"/>
  <c r="A300" i="4"/>
  <c r="G299" i="4"/>
  <c r="J299" i="4" s="1"/>
  <c r="F299" i="4"/>
  <c r="E299" i="4"/>
  <c r="D299" i="4"/>
  <c r="C299" i="4"/>
  <c r="B299" i="4"/>
  <c r="A299" i="4"/>
  <c r="G298" i="4"/>
  <c r="F298" i="4"/>
  <c r="E298" i="4"/>
  <c r="D298" i="4"/>
  <c r="J298" i="4" s="1"/>
  <c r="C298" i="4"/>
  <c r="B298" i="4"/>
  <c r="A298" i="4"/>
  <c r="G297" i="4"/>
  <c r="F297" i="4"/>
  <c r="E297" i="4"/>
  <c r="D297" i="4"/>
  <c r="J297" i="4" s="1"/>
  <c r="C297" i="4"/>
  <c r="B297" i="4"/>
  <c r="A297" i="4"/>
  <c r="J296" i="4"/>
  <c r="G296" i="4"/>
  <c r="F296" i="4"/>
  <c r="E296" i="4"/>
  <c r="D296" i="4"/>
  <c r="C296" i="4"/>
  <c r="B296" i="4"/>
  <c r="A296" i="4"/>
  <c r="G295" i="4"/>
  <c r="F295" i="4"/>
  <c r="E295" i="4"/>
  <c r="D295" i="4"/>
  <c r="C295" i="4"/>
  <c r="B295" i="4"/>
  <c r="A295" i="4"/>
  <c r="K294" i="4"/>
  <c r="I294" i="4"/>
  <c r="I291" i="4" s="1"/>
  <c r="I290" i="4" s="1"/>
  <c r="I289" i="4" s="1"/>
  <c r="I288" i="4" s="1"/>
  <c r="H294" i="4"/>
  <c r="C294" i="4"/>
  <c r="B294" i="4"/>
  <c r="A294" i="4"/>
  <c r="K292" i="4"/>
  <c r="B292" i="4"/>
  <c r="H291" i="4"/>
  <c r="H290" i="4" s="1"/>
  <c r="H289" i="4" s="1"/>
  <c r="H288" i="4" s="1"/>
  <c r="C291" i="4"/>
  <c r="B291" i="4"/>
  <c r="C290" i="4"/>
  <c r="B290" i="4"/>
  <c r="A290" i="4"/>
  <c r="C289" i="4"/>
  <c r="B289" i="4"/>
  <c r="A289" i="4"/>
  <c r="K288" i="4"/>
  <c r="G287" i="4"/>
  <c r="J287" i="4" s="1"/>
  <c r="F287" i="4"/>
  <c r="E287" i="4"/>
  <c r="D287" i="4"/>
  <c r="B287" i="4"/>
  <c r="A287" i="4"/>
  <c r="J286" i="4"/>
  <c r="J285" i="4" s="1"/>
  <c r="J284" i="4" s="1"/>
  <c r="J259" i="4" s="1"/>
  <c r="G286" i="4"/>
  <c r="G285" i="4" s="1"/>
  <c r="G284" i="4" s="1"/>
  <c r="G259" i="4" s="1"/>
  <c r="F286" i="4"/>
  <c r="E286" i="4"/>
  <c r="D286" i="4"/>
  <c r="C286" i="4"/>
  <c r="B286" i="4"/>
  <c r="I285" i="4"/>
  <c r="H285" i="4"/>
  <c r="F285" i="4"/>
  <c r="F284" i="4" s="1"/>
  <c r="E285" i="4"/>
  <c r="E284" i="4" s="1"/>
  <c r="E259" i="4" s="1"/>
  <c r="D285" i="4"/>
  <c r="D284" i="4" s="1"/>
  <c r="D259" i="4" s="1"/>
  <c r="C285" i="4"/>
  <c r="B285" i="4"/>
  <c r="I284" i="4"/>
  <c r="I259" i="4" s="1"/>
  <c r="H284" i="4"/>
  <c r="H259" i="4" s="1"/>
  <c r="B284" i="4"/>
  <c r="J282" i="4"/>
  <c r="J280" i="4" s="1"/>
  <c r="J281" i="4"/>
  <c r="I280" i="4"/>
  <c r="H280" i="4"/>
  <c r="G278" i="4"/>
  <c r="G276" i="4" s="1"/>
  <c r="F278" i="4"/>
  <c r="E278" i="4"/>
  <c r="D278" i="4"/>
  <c r="C278" i="4"/>
  <c r="B278" i="4"/>
  <c r="A278" i="4"/>
  <c r="G277" i="4"/>
  <c r="F277" i="4"/>
  <c r="E277" i="4"/>
  <c r="D277" i="4"/>
  <c r="C277" i="4"/>
  <c r="B277" i="4"/>
  <c r="A277" i="4"/>
  <c r="I276" i="4"/>
  <c r="H276" i="4"/>
  <c r="F276" i="4"/>
  <c r="E276" i="4"/>
  <c r="C276" i="4"/>
  <c r="B276" i="4"/>
  <c r="A276" i="4"/>
  <c r="G275" i="4"/>
  <c r="F275" i="4"/>
  <c r="E275" i="4"/>
  <c r="D275" i="4"/>
  <c r="J275" i="4" s="1"/>
  <c r="C275" i="4"/>
  <c r="B275" i="4"/>
  <c r="A275" i="4"/>
  <c r="G274" i="4"/>
  <c r="F274" i="4"/>
  <c r="F273" i="4" s="1"/>
  <c r="E274" i="4"/>
  <c r="E273" i="4" s="1"/>
  <c r="D274" i="4"/>
  <c r="J274" i="4" s="1"/>
  <c r="C274" i="4"/>
  <c r="B274" i="4"/>
  <c r="A274" i="4"/>
  <c r="J273" i="4"/>
  <c r="I273" i="4"/>
  <c r="H273" i="4"/>
  <c r="G273" i="4"/>
  <c r="D273" i="4"/>
  <c r="C273" i="4"/>
  <c r="B273" i="4"/>
  <c r="A273" i="4"/>
  <c r="G272" i="4"/>
  <c r="F272" i="4"/>
  <c r="E272" i="4"/>
  <c r="E270" i="4" s="1"/>
  <c r="D272" i="4"/>
  <c r="J272" i="4" s="1"/>
  <c r="C272" i="4"/>
  <c r="B272" i="4"/>
  <c r="A272" i="4"/>
  <c r="G271" i="4"/>
  <c r="G270" i="4" s="1"/>
  <c r="F271" i="4"/>
  <c r="E271" i="4"/>
  <c r="D271" i="4"/>
  <c r="C271" i="4"/>
  <c r="B271" i="4"/>
  <c r="A271" i="4"/>
  <c r="I270" i="4"/>
  <c r="H270" i="4"/>
  <c r="F270" i="4"/>
  <c r="D270" i="4"/>
  <c r="C270" i="4"/>
  <c r="B270" i="4"/>
  <c r="A270" i="4"/>
  <c r="G269" i="4"/>
  <c r="J269" i="4" s="1"/>
  <c r="F269" i="4"/>
  <c r="E269" i="4"/>
  <c r="D269" i="4"/>
  <c r="C269" i="4"/>
  <c r="B269" i="4"/>
  <c r="A269" i="4"/>
  <c r="G268" i="4"/>
  <c r="F268" i="4"/>
  <c r="E268" i="4"/>
  <c r="D268" i="4"/>
  <c r="C268" i="4"/>
  <c r="B268" i="4"/>
  <c r="A268" i="4"/>
  <c r="G267" i="4"/>
  <c r="F267" i="4"/>
  <c r="F265" i="4" s="1"/>
  <c r="F264" i="4" s="1"/>
  <c r="E267" i="4"/>
  <c r="E265" i="4" s="1"/>
  <c r="E264" i="4" s="1"/>
  <c r="D267" i="4"/>
  <c r="C267" i="4"/>
  <c r="B267" i="4"/>
  <c r="A267" i="4"/>
  <c r="G266" i="4"/>
  <c r="G265" i="4" s="1"/>
  <c r="F266" i="4"/>
  <c r="E266" i="4"/>
  <c r="D266" i="4"/>
  <c r="C266" i="4"/>
  <c r="B266" i="4"/>
  <c r="A266" i="4"/>
  <c r="I265" i="4"/>
  <c r="H265" i="4"/>
  <c r="H264" i="4" s="1"/>
  <c r="H258" i="4" s="1"/>
  <c r="H257" i="4" s="1"/>
  <c r="C265" i="4"/>
  <c r="B265" i="4"/>
  <c r="A265" i="4"/>
  <c r="K264" i="4"/>
  <c r="B264" i="4"/>
  <c r="A264" i="4"/>
  <c r="G263" i="4"/>
  <c r="F263" i="4"/>
  <c r="E263" i="4"/>
  <c r="E261" i="4" s="1"/>
  <c r="E260" i="4" s="1"/>
  <c r="D263" i="4"/>
  <c r="J263" i="4" s="1"/>
  <c r="C263" i="4"/>
  <c r="B263" i="4"/>
  <c r="A263" i="4"/>
  <c r="G262" i="4"/>
  <c r="G261" i="4" s="1"/>
  <c r="G260" i="4" s="1"/>
  <c r="F262" i="4"/>
  <c r="E262" i="4"/>
  <c r="D262" i="4"/>
  <c r="C262" i="4"/>
  <c r="B262" i="4"/>
  <c r="A262" i="4"/>
  <c r="I261" i="4"/>
  <c r="H261" i="4"/>
  <c r="F261" i="4"/>
  <c r="F260" i="4" s="1"/>
  <c r="D261" i="4"/>
  <c r="C261" i="4"/>
  <c r="B261" i="4"/>
  <c r="A261" i="4"/>
  <c r="I260" i="4"/>
  <c r="H260" i="4"/>
  <c r="D260" i="4"/>
  <c r="B260" i="4"/>
  <c r="F259" i="4"/>
  <c r="B259" i="4"/>
  <c r="C257" i="4"/>
  <c r="B257" i="4"/>
  <c r="A257" i="4"/>
  <c r="G256" i="4"/>
  <c r="F256" i="4"/>
  <c r="E256" i="4"/>
  <c r="D256" i="4"/>
  <c r="G255" i="4"/>
  <c r="F255" i="4"/>
  <c r="E255" i="4"/>
  <c r="E254" i="4" s="1"/>
  <c r="D255" i="4"/>
  <c r="C255" i="4"/>
  <c r="B255" i="4"/>
  <c r="A255" i="4"/>
  <c r="I254" i="4"/>
  <c r="H254" i="4"/>
  <c r="G254" i="4"/>
  <c r="F254" i="4"/>
  <c r="C254" i="4"/>
  <c r="B254" i="4"/>
  <c r="G253" i="4"/>
  <c r="F253" i="4"/>
  <c r="E253" i="4"/>
  <c r="D253" i="4"/>
  <c r="C253" i="4"/>
  <c r="B253" i="4"/>
  <c r="A253" i="4"/>
  <c r="I252" i="4"/>
  <c r="H252" i="4"/>
  <c r="G252" i="4"/>
  <c r="F252" i="4"/>
  <c r="E252" i="4"/>
  <c r="C252" i="4"/>
  <c r="B252" i="4"/>
  <c r="J236" i="4"/>
  <c r="G236" i="4"/>
  <c r="F236" i="4"/>
  <c r="E236" i="4"/>
  <c r="I235" i="4"/>
  <c r="I179" i="4" s="1"/>
  <c r="H235" i="4"/>
  <c r="G235" i="4"/>
  <c r="F235" i="4"/>
  <c r="E235" i="4"/>
  <c r="D235" i="4"/>
  <c r="J235" i="4" s="1"/>
  <c r="C235" i="4"/>
  <c r="B235" i="4"/>
  <c r="G234" i="4"/>
  <c r="F234" i="4"/>
  <c r="E234" i="4"/>
  <c r="D234" i="4"/>
  <c r="J234" i="4" s="1"/>
  <c r="C234" i="4"/>
  <c r="B234" i="4"/>
  <c r="A234" i="4"/>
  <c r="G233" i="4"/>
  <c r="F233" i="4"/>
  <c r="E233" i="4"/>
  <c r="D233" i="4"/>
  <c r="J233" i="4" s="1"/>
  <c r="C233" i="4"/>
  <c r="B233" i="4"/>
  <c r="A233" i="4"/>
  <c r="C232" i="4"/>
  <c r="B232" i="4"/>
  <c r="A232" i="4"/>
  <c r="G231" i="4"/>
  <c r="F231" i="4"/>
  <c r="E231" i="4"/>
  <c r="D231" i="4"/>
  <c r="J231" i="4" s="1"/>
  <c r="C231" i="4"/>
  <c r="B231" i="4"/>
  <c r="A231" i="4"/>
  <c r="G230" i="4"/>
  <c r="G229" i="4" s="1"/>
  <c r="F230" i="4"/>
  <c r="E230" i="4"/>
  <c r="D230" i="4"/>
  <c r="C230" i="4"/>
  <c r="B230" i="4"/>
  <c r="A230" i="4"/>
  <c r="I229" i="4"/>
  <c r="H229" i="4"/>
  <c r="E229" i="4"/>
  <c r="D229" i="4"/>
  <c r="J229" i="4" s="1"/>
  <c r="C229" i="4"/>
  <c r="B229" i="4"/>
  <c r="A229" i="4"/>
  <c r="G228" i="4"/>
  <c r="F228" i="4"/>
  <c r="E228" i="4"/>
  <c r="J228" i="4" s="1"/>
  <c r="D228" i="4"/>
  <c r="C228" i="4"/>
  <c r="B228" i="4"/>
  <c r="G227" i="4"/>
  <c r="J227" i="4" s="1"/>
  <c r="F227" i="4"/>
  <c r="E227" i="4"/>
  <c r="D227" i="4"/>
  <c r="C227" i="4"/>
  <c r="B227" i="4"/>
  <c r="J226" i="4"/>
  <c r="J225" i="4" s="1"/>
  <c r="G226" i="4"/>
  <c r="F226" i="4"/>
  <c r="E226" i="4"/>
  <c r="D226" i="4"/>
  <c r="D225" i="4" s="1"/>
  <c r="C226" i="4"/>
  <c r="B226" i="4"/>
  <c r="A226" i="4"/>
  <c r="I225" i="4"/>
  <c r="H225" i="4"/>
  <c r="G225" i="4"/>
  <c r="F225" i="4"/>
  <c r="E225" i="4"/>
  <c r="C225" i="4"/>
  <c r="B225" i="4"/>
  <c r="A225" i="4"/>
  <c r="J224" i="4"/>
  <c r="G224" i="4"/>
  <c r="F224" i="4"/>
  <c r="E224" i="4"/>
  <c r="D224" i="4"/>
  <c r="C224" i="4"/>
  <c r="B224" i="4"/>
  <c r="A224" i="4"/>
  <c r="G223" i="4"/>
  <c r="F223" i="4"/>
  <c r="E223" i="4"/>
  <c r="D223" i="4"/>
  <c r="C223" i="4"/>
  <c r="B223" i="4"/>
  <c r="A223" i="4"/>
  <c r="G222" i="4"/>
  <c r="F222" i="4"/>
  <c r="J222" i="4" s="1"/>
  <c r="E222" i="4"/>
  <c r="D222" i="4"/>
  <c r="C222" i="4"/>
  <c r="B222" i="4"/>
  <c r="A222" i="4"/>
  <c r="J221" i="4"/>
  <c r="G221" i="4"/>
  <c r="F221" i="4"/>
  <c r="E221" i="4"/>
  <c r="D221" i="4"/>
  <c r="C221" i="4"/>
  <c r="B221" i="4"/>
  <c r="G220" i="4"/>
  <c r="F220" i="4"/>
  <c r="E220" i="4"/>
  <c r="D220" i="4"/>
  <c r="J220" i="4" s="1"/>
  <c r="C220" i="4"/>
  <c r="B220" i="4"/>
  <c r="A220" i="4"/>
  <c r="G219" i="4"/>
  <c r="F219" i="4"/>
  <c r="E219" i="4"/>
  <c r="D219" i="4"/>
  <c r="J219" i="4" s="1"/>
  <c r="C219" i="4"/>
  <c r="B219" i="4"/>
  <c r="G218" i="4"/>
  <c r="F218" i="4"/>
  <c r="E218" i="4"/>
  <c r="D218" i="4"/>
  <c r="J218" i="4" s="1"/>
  <c r="C218" i="4"/>
  <c r="B218" i="4"/>
  <c r="A218" i="4"/>
  <c r="J217" i="4"/>
  <c r="G217" i="4"/>
  <c r="F217" i="4"/>
  <c r="E217" i="4"/>
  <c r="D217" i="4"/>
  <c r="C217" i="4"/>
  <c r="B217" i="4"/>
  <c r="G216" i="4"/>
  <c r="F216" i="4"/>
  <c r="E216" i="4"/>
  <c r="D216" i="4"/>
  <c r="J216" i="4" s="1"/>
  <c r="C216" i="4"/>
  <c r="B216" i="4"/>
  <c r="A216" i="4"/>
  <c r="G215" i="4"/>
  <c r="F215" i="4"/>
  <c r="E215" i="4"/>
  <c r="D215" i="4"/>
  <c r="C215" i="4"/>
  <c r="B215" i="4"/>
  <c r="G214" i="4"/>
  <c r="F214" i="4"/>
  <c r="E214" i="4"/>
  <c r="D214" i="4"/>
  <c r="C214" i="4"/>
  <c r="B214" i="4"/>
  <c r="A214" i="4"/>
  <c r="B213" i="4"/>
  <c r="G212" i="4"/>
  <c r="F212" i="4"/>
  <c r="E212" i="4"/>
  <c r="D212" i="4"/>
  <c r="J212" i="4" s="1"/>
  <c r="C212" i="4"/>
  <c r="B212" i="4"/>
  <c r="G211" i="4"/>
  <c r="F211" i="4"/>
  <c r="E211" i="4"/>
  <c r="D211" i="4"/>
  <c r="J211" i="4" s="1"/>
  <c r="C211" i="4"/>
  <c r="B211" i="4"/>
  <c r="A211" i="4"/>
  <c r="G210" i="4"/>
  <c r="F210" i="4"/>
  <c r="E210" i="4"/>
  <c r="D210" i="4"/>
  <c r="J210" i="4" s="1"/>
  <c r="C210" i="4"/>
  <c r="B210" i="4"/>
  <c r="J209" i="4"/>
  <c r="G209" i="4"/>
  <c r="F209" i="4"/>
  <c r="E209" i="4"/>
  <c r="D209" i="4"/>
  <c r="C209" i="4"/>
  <c r="B209" i="4"/>
  <c r="A209" i="4"/>
  <c r="G208" i="4"/>
  <c r="F208" i="4"/>
  <c r="E208" i="4"/>
  <c r="D208" i="4"/>
  <c r="J208" i="4" s="1"/>
  <c r="C208" i="4"/>
  <c r="B208" i="4"/>
  <c r="G207" i="4"/>
  <c r="F207" i="4"/>
  <c r="E207" i="4"/>
  <c r="D207" i="4"/>
  <c r="C207" i="4"/>
  <c r="B207" i="4"/>
  <c r="A207" i="4"/>
  <c r="G206" i="4"/>
  <c r="F206" i="4"/>
  <c r="E206" i="4"/>
  <c r="D206" i="4"/>
  <c r="C206" i="4"/>
  <c r="B206" i="4"/>
  <c r="G205" i="4"/>
  <c r="J205" i="4" s="1"/>
  <c r="F205" i="4"/>
  <c r="E205" i="4"/>
  <c r="D205" i="4"/>
  <c r="C205" i="4"/>
  <c r="B205" i="4"/>
  <c r="A205" i="4"/>
  <c r="G204" i="4"/>
  <c r="F204" i="4"/>
  <c r="E204" i="4"/>
  <c r="D204" i="4"/>
  <c r="J204" i="4" s="1"/>
  <c r="C204" i="4"/>
  <c r="B204" i="4"/>
  <c r="G203" i="4"/>
  <c r="F203" i="4"/>
  <c r="E203" i="4"/>
  <c r="D203" i="4"/>
  <c r="J203" i="4" s="1"/>
  <c r="C203" i="4"/>
  <c r="B203" i="4"/>
  <c r="A203" i="4"/>
  <c r="G202" i="4"/>
  <c r="F202" i="4"/>
  <c r="E202" i="4"/>
  <c r="D202" i="4"/>
  <c r="J202" i="4" s="1"/>
  <c r="C202" i="4"/>
  <c r="B202" i="4"/>
  <c r="J201" i="4"/>
  <c r="G201" i="4"/>
  <c r="F201" i="4"/>
  <c r="E201" i="4"/>
  <c r="D201" i="4"/>
  <c r="C201" i="4"/>
  <c r="B201" i="4"/>
  <c r="A201" i="4"/>
  <c r="G200" i="4"/>
  <c r="F200" i="4"/>
  <c r="E200" i="4"/>
  <c r="D200" i="4"/>
  <c r="J200" i="4" s="1"/>
  <c r="C200" i="4"/>
  <c r="B200" i="4"/>
  <c r="G199" i="4"/>
  <c r="F199" i="4"/>
  <c r="E199" i="4"/>
  <c r="D199" i="4"/>
  <c r="C199" i="4"/>
  <c r="B199" i="4"/>
  <c r="A199" i="4"/>
  <c r="G198" i="4"/>
  <c r="F198" i="4"/>
  <c r="E198" i="4"/>
  <c r="D198" i="4"/>
  <c r="C198" i="4"/>
  <c r="B198" i="4"/>
  <c r="G197" i="4"/>
  <c r="J197" i="4" s="1"/>
  <c r="F197" i="4"/>
  <c r="E197" i="4"/>
  <c r="D197" i="4"/>
  <c r="C197" i="4"/>
  <c r="B197" i="4"/>
  <c r="A197" i="4"/>
  <c r="G196" i="4"/>
  <c r="F196" i="4"/>
  <c r="E196" i="4"/>
  <c r="D196" i="4"/>
  <c r="J196" i="4" s="1"/>
  <c r="C196" i="4"/>
  <c r="B196" i="4"/>
  <c r="G195" i="4"/>
  <c r="F195" i="4"/>
  <c r="E195" i="4"/>
  <c r="D195" i="4"/>
  <c r="J195" i="4" s="1"/>
  <c r="C195" i="4"/>
  <c r="B195" i="4"/>
  <c r="A195" i="4"/>
  <c r="G194" i="4"/>
  <c r="F194" i="4"/>
  <c r="E194" i="4"/>
  <c r="D194" i="4"/>
  <c r="J194" i="4" s="1"/>
  <c r="C194" i="4"/>
  <c r="B194" i="4"/>
  <c r="J193" i="4"/>
  <c r="G193" i="4"/>
  <c r="F193" i="4"/>
  <c r="E193" i="4"/>
  <c r="D193" i="4"/>
  <c r="C193" i="4"/>
  <c r="B193" i="4"/>
  <c r="J192" i="4"/>
  <c r="G192" i="4"/>
  <c r="F192" i="4"/>
  <c r="E192" i="4"/>
  <c r="D192" i="4"/>
  <c r="C192" i="4"/>
  <c r="B192" i="4"/>
  <c r="G191" i="4"/>
  <c r="F191" i="4"/>
  <c r="E191" i="4"/>
  <c r="D191" i="4"/>
  <c r="J191" i="4" s="1"/>
  <c r="C191" i="4"/>
  <c r="B191" i="4"/>
  <c r="A191" i="4"/>
  <c r="G190" i="4"/>
  <c r="F190" i="4"/>
  <c r="E190" i="4"/>
  <c r="D190" i="4"/>
  <c r="C190" i="4"/>
  <c r="B190" i="4"/>
  <c r="G189" i="4"/>
  <c r="F189" i="4"/>
  <c r="E189" i="4"/>
  <c r="D189" i="4"/>
  <c r="C189" i="4"/>
  <c r="B189" i="4"/>
  <c r="A189" i="4"/>
  <c r="J188" i="4"/>
  <c r="G188" i="4"/>
  <c r="F188" i="4"/>
  <c r="E188" i="4"/>
  <c r="D188" i="4"/>
  <c r="C188" i="4"/>
  <c r="B188" i="4"/>
  <c r="G187" i="4"/>
  <c r="F187" i="4"/>
  <c r="E187" i="4"/>
  <c r="D187" i="4"/>
  <c r="J187" i="4" s="1"/>
  <c r="C187" i="4"/>
  <c r="B187" i="4"/>
  <c r="A187" i="4"/>
  <c r="G186" i="4"/>
  <c r="F186" i="4"/>
  <c r="E186" i="4"/>
  <c r="E180" i="4" s="1"/>
  <c r="D186" i="4"/>
  <c r="J186" i="4" s="1"/>
  <c r="C186" i="4"/>
  <c r="B186" i="4"/>
  <c r="G185" i="4"/>
  <c r="F185" i="4"/>
  <c r="E185" i="4"/>
  <c r="D185" i="4"/>
  <c r="J185" i="4" s="1"/>
  <c r="C185" i="4"/>
  <c r="B185" i="4"/>
  <c r="A185" i="4"/>
  <c r="J184" i="4"/>
  <c r="G184" i="4"/>
  <c r="F184" i="4"/>
  <c r="E184" i="4"/>
  <c r="D184" i="4"/>
  <c r="C184" i="4"/>
  <c r="B184" i="4"/>
  <c r="G183" i="4"/>
  <c r="F183" i="4"/>
  <c r="E183" i="4"/>
  <c r="D183" i="4"/>
  <c r="J183" i="4" s="1"/>
  <c r="C183" i="4"/>
  <c r="B183" i="4"/>
  <c r="A183" i="4"/>
  <c r="G182" i="4"/>
  <c r="F182" i="4"/>
  <c r="E182" i="4"/>
  <c r="D182" i="4"/>
  <c r="C182" i="4"/>
  <c r="B182" i="4"/>
  <c r="G181" i="4"/>
  <c r="F181" i="4"/>
  <c r="F180" i="4" s="1"/>
  <c r="E181" i="4"/>
  <c r="D181" i="4"/>
  <c r="C181" i="4"/>
  <c r="B181" i="4"/>
  <c r="A181" i="4"/>
  <c r="I180" i="4"/>
  <c r="H180" i="4"/>
  <c r="C180" i="4"/>
  <c r="B180" i="4"/>
  <c r="A180" i="4"/>
  <c r="B179" i="4"/>
  <c r="C178" i="4"/>
  <c r="B178" i="4"/>
  <c r="A178" i="4"/>
  <c r="G174" i="4"/>
  <c r="G172" i="4" s="1"/>
  <c r="F174" i="4"/>
  <c r="F172" i="4" s="1"/>
  <c r="E174" i="4"/>
  <c r="D174" i="4"/>
  <c r="C174" i="4"/>
  <c r="B174" i="4"/>
  <c r="A174" i="4"/>
  <c r="J173" i="4"/>
  <c r="G173" i="4"/>
  <c r="F173" i="4"/>
  <c r="E173" i="4"/>
  <c r="E172" i="4" s="1"/>
  <c r="D173" i="4"/>
  <c r="C173" i="4"/>
  <c r="B173" i="4"/>
  <c r="A173" i="4"/>
  <c r="I172" i="4"/>
  <c r="H172" i="4"/>
  <c r="D172" i="4"/>
  <c r="C172" i="4"/>
  <c r="B172" i="4"/>
  <c r="A172" i="4"/>
  <c r="C171" i="4"/>
  <c r="B171" i="4"/>
  <c r="G170" i="4"/>
  <c r="G169" i="4" s="1"/>
  <c r="G163" i="4" s="1"/>
  <c r="G162" i="4" s="1"/>
  <c r="G161" i="4" s="1"/>
  <c r="F170" i="4"/>
  <c r="E170" i="4"/>
  <c r="E169" i="4" s="1"/>
  <c r="D170" i="4"/>
  <c r="C170" i="4"/>
  <c r="B170" i="4"/>
  <c r="A170" i="4"/>
  <c r="I169" i="4"/>
  <c r="H169" i="4"/>
  <c r="H163" i="4" s="1"/>
  <c r="H162" i="4" s="1"/>
  <c r="H161" i="4" s="1"/>
  <c r="F169" i="4"/>
  <c r="C169" i="4"/>
  <c r="B169" i="4"/>
  <c r="A169" i="4"/>
  <c r="G168" i="4"/>
  <c r="F168" i="4"/>
  <c r="E168" i="4"/>
  <c r="D168" i="4"/>
  <c r="J168" i="4" s="1"/>
  <c r="C168" i="4"/>
  <c r="B168" i="4"/>
  <c r="A168" i="4"/>
  <c r="G167" i="4"/>
  <c r="G166" i="4" s="1"/>
  <c r="F167" i="4"/>
  <c r="F166" i="4" s="1"/>
  <c r="E167" i="4"/>
  <c r="D167" i="4"/>
  <c r="J167" i="4" s="1"/>
  <c r="J166" i="4" s="1"/>
  <c r="C167" i="4"/>
  <c r="B167" i="4"/>
  <c r="A167" i="4"/>
  <c r="I166" i="4"/>
  <c r="H166" i="4"/>
  <c r="E166" i="4"/>
  <c r="C166" i="4"/>
  <c r="B166" i="4"/>
  <c r="G165" i="4"/>
  <c r="F165" i="4"/>
  <c r="F164" i="4" s="1"/>
  <c r="F163" i="4" s="1"/>
  <c r="F162" i="4" s="1"/>
  <c r="F161" i="4" s="1"/>
  <c r="E165" i="4"/>
  <c r="E164" i="4" s="1"/>
  <c r="E163" i="4" s="1"/>
  <c r="E162" i="4" s="1"/>
  <c r="E161" i="4" s="1"/>
  <c r="D165" i="4"/>
  <c r="C165" i="4"/>
  <c r="B165" i="4"/>
  <c r="A165" i="4"/>
  <c r="I164" i="4"/>
  <c r="I163" i="4" s="1"/>
  <c r="I162" i="4" s="1"/>
  <c r="I161" i="4" s="1"/>
  <c r="H164" i="4"/>
  <c r="G164" i="4"/>
  <c r="D164" i="4"/>
  <c r="C164" i="4"/>
  <c r="B164" i="4"/>
  <c r="K163" i="4"/>
  <c r="B163" i="4"/>
  <c r="K162" i="4"/>
  <c r="K161" i="4" s="1"/>
  <c r="B162" i="4"/>
  <c r="C161" i="4"/>
  <c r="B161" i="4"/>
  <c r="J159" i="4"/>
  <c r="J158" i="4" s="1"/>
  <c r="G159" i="4"/>
  <c r="F159" i="4"/>
  <c r="E159" i="4"/>
  <c r="D159" i="4"/>
  <c r="D158" i="4" s="1"/>
  <c r="D157" i="4" s="1"/>
  <c r="C159" i="4"/>
  <c r="B159" i="4"/>
  <c r="A159" i="4"/>
  <c r="I158" i="4"/>
  <c r="H158" i="4"/>
  <c r="H157" i="4" s="1"/>
  <c r="G158" i="4"/>
  <c r="G157" i="4" s="1"/>
  <c r="F158" i="4"/>
  <c r="F157" i="4" s="1"/>
  <c r="E158" i="4"/>
  <c r="C158" i="4"/>
  <c r="B158" i="4"/>
  <c r="K157" i="4"/>
  <c r="J157" i="4"/>
  <c r="I157" i="4"/>
  <c r="E157" i="4"/>
  <c r="B157" i="4"/>
  <c r="A157" i="4"/>
  <c r="G154" i="4"/>
  <c r="F154" i="4"/>
  <c r="E154" i="4"/>
  <c r="D154" i="4"/>
  <c r="J154" i="4" s="1"/>
  <c r="C154" i="4"/>
  <c r="B154" i="4"/>
  <c r="A154" i="4"/>
  <c r="I153" i="4"/>
  <c r="I152" i="4" s="1"/>
  <c r="H153" i="4"/>
  <c r="G153" i="4"/>
  <c r="F153" i="4"/>
  <c r="E153" i="4"/>
  <c r="E152" i="4" s="1"/>
  <c r="E151" i="4" s="1"/>
  <c r="E150" i="4" s="1"/>
  <c r="D153" i="4"/>
  <c r="D152" i="4" s="1"/>
  <c r="D151" i="4" s="1"/>
  <c r="D150" i="4" s="1"/>
  <c r="C153" i="4"/>
  <c r="B153" i="4"/>
  <c r="K152" i="4"/>
  <c r="H152" i="4"/>
  <c r="H151" i="4" s="1"/>
  <c r="H150" i="4" s="1"/>
  <c r="G152" i="4"/>
  <c r="G151" i="4" s="1"/>
  <c r="G150" i="4" s="1"/>
  <c r="F152" i="4"/>
  <c r="F151" i="4" s="1"/>
  <c r="F150" i="4" s="1"/>
  <c r="B152" i="4"/>
  <c r="I151" i="4"/>
  <c r="I150" i="4" s="1"/>
  <c r="C150" i="4"/>
  <c r="B150" i="4"/>
  <c r="A150" i="4"/>
  <c r="C149" i="4"/>
  <c r="B149" i="4"/>
  <c r="A149" i="4"/>
  <c r="G148" i="4"/>
  <c r="F148" i="4"/>
  <c r="F143" i="4" s="1"/>
  <c r="E148" i="4"/>
  <c r="D148" i="4"/>
  <c r="J148" i="4" s="1"/>
  <c r="C148" i="4"/>
  <c r="B148" i="4"/>
  <c r="A148" i="4"/>
  <c r="C147" i="4"/>
  <c r="B147" i="4"/>
  <c r="A147" i="4"/>
  <c r="G146" i="4"/>
  <c r="F146" i="4"/>
  <c r="E146" i="4"/>
  <c r="D146" i="4"/>
  <c r="J146" i="4" s="1"/>
  <c r="C146" i="4"/>
  <c r="B146" i="4"/>
  <c r="A146" i="4"/>
  <c r="C145" i="4"/>
  <c r="B145" i="4"/>
  <c r="A145" i="4"/>
  <c r="G144" i="4"/>
  <c r="F144" i="4"/>
  <c r="E144" i="4"/>
  <c r="D144" i="4"/>
  <c r="C144" i="4"/>
  <c r="B144" i="4"/>
  <c r="A144" i="4"/>
  <c r="I143" i="4"/>
  <c r="H143" i="4"/>
  <c r="G143" i="4"/>
  <c r="C143" i="4"/>
  <c r="B143" i="4"/>
  <c r="C142" i="4"/>
  <c r="B142" i="4"/>
  <c r="A142" i="4"/>
  <c r="G141" i="4"/>
  <c r="G140" i="4" s="1"/>
  <c r="F141" i="4"/>
  <c r="F140" i="4" s="1"/>
  <c r="E141" i="4"/>
  <c r="E140" i="4" s="1"/>
  <c r="D141" i="4"/>
  <c r="J141" i="4" s="1"/>
  <c r="J140" i="4" s="1"/>
  <c r="C141" i="4"/>
  <c r="B141" i="4"/>
  <c r="A141" i="4"/>
  <c r="I140" i="4"/>
  <c r="I139" i="4" s="1"/>
  <c r="H140" i="4"/>
  <c r="D140" i="4"/>
  <c r="C140" i="4"/>
  <c r="B140" i="4"/>
  <c r="K139" i="4"/>
  <c r="H139" i="4"/>
  <c r="G139" i="4"/>
  <c r="B139" i="4"/>
  <c r="C138" i="4"/>
  <c r="B138" i="4"/>
  <c r="A138" i="4"/>
  <c r="G137" i="4"/>
  <c r="F137" i="4"/>
  <c r="E137" i="4"/>
  <c r="D137" i="4"/>
  <c r="C137" i="4"/>
  <c r="B137" i="4"/>
  <c r="A137" i="4"/>
  <c r="C136" i="4"/>
  <c r="B136" i="4"/>
  <c r="A136" i="4"/>
  <c r="G135" i="4"/>
  <c r="F135" i="4"/>
  <c r="E135" i="4"/>
  <c r="E134" i="4" s="1"/>
  <c r="D135" i="4"/>
  <c r="C135" i="4"/>
  <c r="B135" i="4"/>
  <c r="A135" i="4"/>
  <c r="I134" i="4"/>
  <c r="H134" i="4"/>
  <c r="H130" i="4" s="1"/>
  <c r="H120" i="4" s="1"/>
  <c r="G134" i="4"/>
  <c r="F134" i="4"/>
  <c r="C134" i="4"/>
  <c r="B134" i="4"/>
  <c r="A134" i="4"/>
  <c r="C133" i="4"/>
  <c r="B133" i="4"/>
  <c r="A133" i="4"/>
  <c r="G132" i="4"/>
  <c r="G131" i="4" s="1"/>
  <c r="F132" i="4"/>
  <c r="F131" i="4" s="1"/>
  <c r="F130" i="4" s="1"/>
  <c r="E132" i="4"/>
  <c r="D132" i="4"/>
  <c r="J132" i="4" s="1"/>
  <c r="J131" i="4" s="1"/>
  <c r="C132" i="4"/>
  <c r="B132" i="4"/>
  <c r="A132" i="4"/>
  <c r="I131" i="4"/>
  <c r="H131" i="4"/>
  <c r="E131" i="4"/>
  <c r="E130" i="4" s="1"/>
  <c r="D131" i="4"/>
  <c r="C131" i="4"/>
  <c r="B131" i="4"/>
  <c r="A131" i="4"/>
  <c r="K130" i="4"/>
  <c r="I130" i="4"/>
  <c r="I120" i="4" s="1"/>
  <c r="B130" i="4"/>
  <c r="A130" i="4"/>
  <c r="C128" i="4"/>
  <c r="B128" i="4"/>
  <c r="A128" i="4"/>
  <c r="G127" i="4"/>
  <c r="J127" i="4" s="1"/>
  <c r="F127" i="4"/>
  <c r="E127" i="4"/>
  <c r="D127" i="4"/>
  <c r="C127" i="4"/>
  <c r="B127" i="4"/>
  <c r="A127" i="4"/>
  <c r="C126" i="4"/>
  <c r="B126" i="4"/>
  <c r="A126" i="4"/>
  <c r="G125" i="4"/>
  <c r="F125" i="4"/>
  <c r="E125" i="4"/>
  <c r="D125" i="4"/>
  <c r="C125" i="4"/>
  <c r="B125" i="4"/>
  <c r="A125" i="4"/>
  <c r="C124" i="4"/>
  <c r="B124" i="4"/>
  <c r="A124" i="4"/>
  <c r="G123" i="4"/>
  <c r="F123" i="4"/>
  <c r="E123" i="4"/>
  <c r="D123" i="4"/>
  <c r="C123" i="4"/>
  <c r="B123" i="4"/>
  <c r="A123" i="4"/>
  <c r="G122" i="4"/>
  <c r="G121" i="4" s="1"/>
  <c r="F122" i="4"/>
  <c r="E122" i="4"/>
  <c r="D122" i="4"/>
  <c r="C122" i="4"/>
  <c r="B122" i="4"/>
  <c r="A122" i="4"/>
  <c r="K121" i="4"/>
  <c r="I121" i="4"/>
  <c r="H121" i="4"/>
  <c r="F121" i="4"/>
  <c r="E121" i="4"/>
  <c r="D121" i="4"/>
  <c r="B121" i="4"/>
  <c r="A121" i="4"/>
  <c r="B120" i="4"/>
  <c r="C119" i="4"/>
  <c r="B119" i="4"/>
  <c r="B118" i="4"/>
  <c r="B117" i="4"/>
  <c r="B258" i="4" s="1"/>
  <c r="C116" i="4"/>
  <c r="B116" i="4"/>
  <c r="A116" i="4"/>
  <c r="J115" i="4"/>
  <c r="G115" i="4"/>
  <c r="F115" i="4"/>
  <c r="E115" i="4"/>
  <c r="D115" i="4"/>
  <c r="C115" i="4"/>
  <c r="B115" i="4"/>
  <c r="G114" i="4"/>
  <c r="F114" i="4"/>
  <c r="E114" i="4"/>
  <c r="D114" i="4"/>
  <c r="J114" i="4" s="1"/>
  <c r="C114" i="4"/>
  <c r="B114" i="4"/>
  <c r="A114" i="4"/>
  <c r="G113" i="4"/>
  <c r="F113" i="4"/>
  <c r="E113" i="4"/>
  <c r="J113" i="4" s="1"/>
  <c r="D113" i="4"/>
  <c r="C113" i="4"/>
  <c r="B113" i="4"/>
  <c r="G112" i="4"/>
  <c r="G111" i="4" s="1"/>
  <c r="F112" i="4"/>
  <c r="F111" i="4" s="1"/>
  <c r="E112" i="4"/>
  <c r="D112" i="4"/>
  <c r="J112" i="4" s="1"/>
  <c r="J111" i="4" s="1"/>
  <c r="C112" i="4"/>
  <c r="B112" i="4"/>
  <c r="A112" i="4"/>
  <c r="I111" i="4"/>
  <c r="H111" i="4"/>
  <c r="E111" i="4"/>
  <c r="D111" i="4"/>
  <c r="C111" i="4"/>
  <c r="B111" i="4"/>
  <c r="A111" i="4"/>
  <c r="G110" i="4"/>
  <c r="F110" i="4"/>
  <c r="E110" i="4"/>
  <c r="D110" i="4"/>
  <c r="C110" i="4"/>
  <c r="B110" i="4"/>
  <c r="G109" i="4"/>
  <c r="J109" i="4" s="1"/>
  <c r="F109" i="4"/>
  <c r="E109" i="4"/>
  <c r="D109" i="4"/>
  <c r="C109" i="4"/>
  <c r="B109" i="4"/>
  <c r="A109" i="4"/>
  <c r="G108" i="4"/>
  <c r="F108" i="4"/>
  <c r="E108" i="4"/>
  <c r="D108" i="4"/>
  <c r="J108" i="4" s="1"/>
  <c r="C108" i="4"/>
  <c r="B108" i="4"/>
  <c r="G107" i="4"/>
  <c r="F107" i="4"/>
  <c r="E107" i="4"/>
  <c r="D107" i="4"/>
  <c r="J107" i="4" s="1"/>
  <c r="C107" i="4"/>
  <c r="B107" i="4"/>
  <c r="A107" i="4"/>
  <c r="G106" i="4"/>
  <c r="F106" i="4"/>
  <c r="E106" i="4"/>
  <c r="D106" i="4"/>
  <c r="J106" i="4" s="1"/>
  <c r="C106" i="4"/>
  <c r="B106" i="4"/>
  <c r="J105" i="4"/>
  <c r="G105" i="4"/>
  <c r="F105" i="4"/>
  <c r="E105" i="4"/>
  <c r="D105" i="4"/>
  <c r="D104" i="4" s="1"/>
  <c r="D103" i="4" s="1"/>
  <c r="D102" i="4" s="1"/>
  <c r="D101" i="4" s="1"/>
  <c r="D100" i="4" s="1"/>
  <c r="C105" i="4"/>
  <c r="B105" i="4"/>
  <c r="A105" i="4"/>
  <c r="I104" i="4"/>
  <c r="H104" i="4"/>
  <c r="F104" i="4"/>
  <c r="F103" i="4" s="1"/>
  <c r="F102" i="4" s="1"/>
  <c r="F101" i="4" s="1"/>
  <c r="F100" i="4" s="1"/>
  <c r="E104" i="4"/>
  <c r="C104" i="4"/>
  <c r="B104" i="4"/>
  <c r="I103" i="4"/>
  <c r="I102" i="4" s="1"/>
  <c r="I101" i="4" s="1"/>
  <c r="I100" i="4" s="1"/>
  <c r="H103" i="4"/>
  <c r="H102" i="4" s="1"/>
  <c r="B103" i="4"/>
  <c r="B102" i="4"/>
  <c r="K101" i="4"/>
  <c r="H101" i="4"/>
  <c r="H100" i="4" s="1"/>
  <c r="C101" i="4"/>
  <c r="B101" i="4"/>
  <c r="K100" i="4"/>
  <c r="C100" i="4"/>
  <c r="B100" i="4"/>
  <c r="A100" i="4"/>
  <c r="K99" i="4"/>
  <c r="B99" i="4"/>
  <c r="A99" i="4"/>
  <c r="J98" i="4"/>
  <c r="C96" i="4"/>
  <c r="B96" i="4"/>
  <c r="J95" i="4"/>
  <c r="J94" i="4" s="1"/>
  <c r="J92" i="4" s="1"/>
  <c r="G95" i="4"/>
  <c r="F95" i="4"/>
  <c r="E95" i="4"/>
  <c r="D95" i="4"/>
  <c r="C95" i="4"/>
  <c r="B95" i="4"/>
  <c r="A95" i="4"/>
  <c r="I94" i="4"/>
  <c r="I92" i="4" s="1"/>
  <c r="H94" i="4"/>
  <c r="G94" i="4"/>
  <c r="F94" i="4"/>
  <c r="F93" i="4" s="1"/>
  <c r="E94" i="4"/>
  <c r="D94" i="4"/>
  <c r="C94" i="4"/>
  <c r="B94" i="4"/>
  <c r="J93" i="4"/>
  <c r="I93" i="4"/>
  <c r="H93" i="4"/>
  <c r="E93" i="4"/>
  <c r="D93" i="4"/>
  <c r="B93" i="4"/>
  <c r="H92" i="4"/>
  <c r="F92" i="4"/>
  <c r="E92" i="4"/>
  <c r="D92" i="4"/>
  <c r="C92" i="4"/>
  <c r="B92" i="4"/>
  <c r="B91" i="4"/>
  <c r="J90" i="4"/>
  <c r="J89" i="4" s="1"/>
  <c r="J88" i="4" s="1"/>
  <c r="J87" i="4" s="1"/>
  <c r="I90" i="4"/>
  <c r="H90" i="4"/>
  <c r="G90" i="4"/>
  <c r="F90" i="4"/>
  <c r="F89" i="4" s="1"/>
  <c r="E90" i="4"/>
  <c r="E89" i="4" s="1"/>
  <c r="D90" i="4"/>
  <c r="D89" i="4" s="1"/>
  <c r="D88" i="4" s="1"/>
  <c r="D87" i="4" s="1"/>
  <c r="C90" i="4"/>
  <c r="B90" i="4"/>
  <c r="A90" i="4"/>
  <c r="I89" i="4"/>
  <c r="I88" i="4" s="1"/>
  <c r="I87" i="4" s="1"/>
  <c r="H89" i="4"/>
  <c r="H88" i="4" s="1"/>
  <c r="H87" i="4" s="1"/>
  <c r="G89" i="4"/>
  <c r="G88" i="4" s="1"/>
  <c r="C89" i="4"/>
  <c r="B89" i="4"/>
  <c r="E88" i="4"/>
  <c r="E87" i="4" s="1"/>
  <c r="C87" i="4"/>
  <c r="B87" i="4"/>
  <c r="J86" i="4"/>
  <c r="G85" i="4"/>
  <c r="F85" i="4"/>
  <c r="E85" i="4"/>
  <c r="E84" i="4" s="1"/>
  <c r="D85" i="4"/>
  <c r="D84" i="4" s="1"/>
  <c r="C85" i="4"/>
  <c r="B85" i="4"/>
  <c r="A85" i="4"/>
  <c r="I84" i="4"/>
  <c r="I60" i="4" s="1"/>
  <c r="H84" i="4"/>
  <c r="G84" i="4"/>
  <c r="F84" i="4"/>
  <c r="C84" i="4"/>
  <c r="B84" i="4"/>
  <c r="A84" i="4"/>
  <c r="J83" i="4"/>
  <c r="B83" i="4"/>
  <c r="G82" i="4"/>
  <c r="F82" i="4"/>
  <c r="E82" i="4"/>
  <c r="E81" i="4" s="1"/>
  <c r="D82" i="4"/>
  <c r="J82" i="4" s="1"/>
  <c r="J81" i="4" s="1"/>
  <c r="C82" i="4"/>
  <c r="B82" i="4"/>
  <c r="A82" i="4"/>
  <c r="I81" i="4"/>
  <c r="H81" i="4"/>
  <c r="G81" i="4"/>
  <c r="F81" i="4"/>
  <c r="C81" i="4"/>
  <c r="B81" i="4"/>
  <c r="J80" i="4"/>
  <c r="G80" i="4"/>
  <c r="F80" i="4"/>
  <c r="E80" i="4"/>
  <c r="D80" i="4"/>
  <c r="B80" i="4"/>
  <c r="J79" i="4"/>
  <c r="J78" i="4" s="1"/>
  <c r="G79" i="4"/>
  <c r="F79" i="4"/>
  <c r="E79" i="4"/>
  <c r="D79" i="4"/>
  <c r="D78" i="4" s="1"/>
  <c r="C79" i="4"/>
  <c r="B79" i="4"/>
  <c r="A79" i="4"/>
  <c r="I78" i="4"/>
  <c r="H78" i="4"/>
  <c r="G78" i="4"/>
  <c r="F78" i="4"/>
  <c r="E78" i="4"/>
  <c r="C78" i="4"/>
  <c r="B78" i="4"/>
  <c r="B77" i="4"/>
  <c r="J76" i="4"/>
  <c r="G76" i="4"/>
  <c r="F76" i="4"/>
  <c r="E76" i="4"/>
  <c r="D76" i="4"/>
  <c r="C76" i="4"/>
  <c r="B76" i="4"/>
  <c r="A76" i="4"/>
  <c r="B75" i="4"/>
  <c r="G74" i="4"/>
  <c r="F74" i="4"/>
  <c r="E74" i="4"/>
  <c r="D74" i="4"/>
  <c r="J74" i="4" s="1"/>
  <c r="C74" i="4"/>
  <c r="B74" i="4"/>
  <c r="A74" i="4"/>
  <c r="B73" i="4"/>
  <c r="J72" i="4"/>
  <c r="G72" i="4"/>
  <c r="F72" i="4"/>
  <c r="E72" i="4"/>
  <c r="D72" i="4"/>
  <c r="C72" i="4"/>
  <c r="B72" i="4"/>
  <c r="A72" i="4"/>
  <c r="G71" i="4"/>
  <c r="F71" i="4"/>
  <c r="E71" i="4"/>
  <c r="D71" i="4"/>
  <c r="J71" i="4" s="1"/>
  <c r="B71" i="4"/>
  <c r="G70" i="4"/>
  <c r="F70" i="4"/>
  <c r="E70" i="4"/>
  <c r="D70" i="4"/>
  <c r="J70" i="4" s="1"/>
  <c r="C70" i="4"/>
  <c r="B70" i="4"/>
  <c r="A70" i="4"/>
  <c r="G69" i="4"/>
  <c r="F69" i="4"/>
  <c r="J69" i="4" s="1"/>
  <c r="E69" i="4"/>
  <c r="D69" i="4"/>
  <c r="B69" i="4"/>
  <c r="G68" i="4"/>
  <c r="F68" i="4"/>
  <c r="J68" i="4" s="1"/>
  <c r="E68" i="4"/>
  <c r="D68" i="4"/>
  <c r="C68" i="4"/>
  <c r="B68" i="4"/>
  <c r="A68" i="4"/>
  <c r="J67" i="4"/>
  <c r="G67" i="4"/>
  <c r="F67" i="4"/>
  <c r="E67" i="4"/>
  <c r="D67" i="4"/>
  <c r="B67" i="4"/>
  <c r="J66" i="4"/>
  <c r="G66" i="4"/>
  <c r="F66" i="4"/>
  <c r="E66" i="4"/>
  <c r="D66" i="4"/>
  <c r="C66" i="4"/>
  <c r="B66" i="4"/>
  <c r="A66" i="4"/>
  <c r="B65" i="4"/>
  <c r="G64" i="4"/>
  <c r="F64" i="4"/>
  <c r="E64" i="4"/>
  <c r="E61" i="4" s="1"/>
  <c r="E60" i="4" s="1"/>
  <c r="D64" i="4"/>
  <c r="J64" i="4" s="1"/>
  <c r="C64" i="4"/>
  <c r="B64" i="4"/>
  <c r="A64" i="4"/>
  <c r="B63" i="4"/>
  <c r="J62" i="4"/>
  <c r="J61" i="4" s="1"/>
  <c r="G62" i="4"/>
  <c r="F62" i="4"/>
  <c r="E62" i="4"/>
  <c r="D62" i="4"/>
  <c r="D61" i="4" s="1"/>
  <c r="C62" i="4"/>
  <c r="B62" i="4"/>
  <c r="A62" i="4"/>
  <c r="I61" i="4"/>
  <c r="H61" i="4"/>
  <c r="G61" i="4"/>
  <c r="F61" i="4"/>
  <c r="F60" i="4" s="1"/>
  <c r="C61" i="4"/>
  <c r="B61" i="4"/>
  <c r="B60" i="4"/>
  <c r="C59" i="4"/>
  <c r="B59" i="4"/>
  <c r="G58" i="4"/>
  <c r="F58" i="4"/>
  <c r="J58" i="4" s="1"/>
  <c r="E58" i="4"/>
  <c r="D58" i="4"/>
  <c r="C58" i="4"/>
  <c r="B58" i="4"/>
  <c r="A58" i="4"/>
  <c r="J57" i="4"/>
  <c r="G57" i="4"/>
  <c r="F57" i="4"/>
  <c r="E57" i="4"/>
  <c r="D57" i="4"/>
  <c r="C57" i="4"/>
  <c r="B57" i="4"/>
  <c r="B56" i="4"/>
  <c r="G55" i="4"/>
  <c r="G54" i="4" s="1"/>
  <c r="F55" i="4"/>
  <c r="F54" i="4" s="1"/>
  <c r="E55" i="4"/>
  <c r="E54" i="4" s="1"/>
  <c r="D55" i="4"/>
  <c r="J55" i="4" s="1"/>
  <c r="J54" i="4" s="1"/>
  <c r="C55" i="4"/>
  <c r="B55" i="4"/>
  <c r="A55" i="4"/>
  <c r="I54" i="4"/>
  <c r="H54" i="4"/>
  <c r="C54" i="4"/>
  <c r="B54" i="4"/>
  <c r="G53" i="4"/>
  <c r="F53" i="4"/>
  <c r="E53" i="4"/>
  <c r="D53" i="4"/>
  <c r="J53" i="4" s="1"/>
  <c r="C53" i="4"/>
  <c r="B53" i="4"/>
  <c r="G52" i="4"/>
  <c r="F52" i="4"/>
  <c r="E52" i="4"/>
  <c r="D52" i="4"/>
  <c r="J52" i="4" s="1"/>
  <c r="C52" i="4"/>
  <c r="B52" i="4"/>
  <c r="A52" i="4"/>
  <c r="G51" i="4"/>
  <c r="F51" i="4"/>
  <c r="J51" i="4" s="1"/>
  <c r="E51" i="4"/>
  <c r="D51" i="4"/>
  <c r="C51" i="4"/>
  <c r="B51" i="4"/>
  <c r="G50" i="4"/>
  <c r="G47" i="4" s="1"/>
  <c r="F50" i="4"/>
  <c r="E50" i="4"/>
  <c r="D50" i="4"/>
  <c r="C50" i="4"/>
  <c r="B50" i="4"/>
  <c r="A50" i="4"/>
  <c r="G49" i="4"/>
  <c r="F49" i="4"/>
  <c r="E49" i="4"/>
  <c r="D49" i="4"/>
  <c r="J49" i="4" s="1"/>
  <c r="C49" i="4"/>
  <c r="B49" i="4"/>
  <c r="G48" i="4"/>
  <c r="F48" i="4"/>
  <c r="F47" i="4" s="1"/>
  <c r="E48" i="4"/>
  <c r="E47" i="4" s="1"/>
  <c r="D48" i="4"/>
  <c r="J48" i="4" s="1"/>
  <c r="C48" i="4"/>
  <c r="B48" i="4"/>
  <c r="A48" i="4"/>
  <c r="K47" i="4"/>
  <c r="I47" i="4"/>
  <c r="H47" i="4"/>
  <c r="C47" i="4"/>
  <c r="B47" i="4"/>
  <c r="G46" i="4"/>
  <c r="F46" i="4"/>
  <c r="E46" i="4"/>
  <c r="D46" i="4"/>
  <c r="J46" i="4" s="1"/>
  <c r="B46" i="4"/>
  <c r="G45" i="4"/>
  <c r="F45" i="4"/>
  <c r="E45" i="4"/>
  <c r="D45" i="4"/>
  <c r="J45" i="4" s="1"/>
  <c r="C45" i="4"/>
  <c r="B45" i="4"/>
  <c r="A45" i="4"/>
  <c r="G44" i="4"/>
  <c r="F44" i="4"/>
  <c r="J44" i="4" s="1"/>
  <c r="E44" i="4"/>
  <c r="D44" i="4"/>
  <c r="B44" i="4"/>
  <c r="G43" i="4"/>
  <c r="G38" i="4" s="1"/>
  <c r="G34" i="4" s="1"/>
  <c r="F43" i="4"/>
  <c r="J43" i="4" s="1"/>
  <c r="E43" i="4"/>
  <c r="D43" i="4"/>
  <c r="C43" i="4"/>
  <c r="B43" i="4"/>
  <c r="A43" i="4"/>
  <c r="J42" i="4"/>
  <c r="G42" i="4"/>
  <c r="F42" i="4"/>
  <c r="E42" i="4"/>
  <c r="D42" i="4"/>
  <c r="B42" i="4"/>
  <c r="J41" i="4"/>
  <c r="G41" i="4"/>
  <c r="F41" i="4"/>
  <c r="E41" i="4"/>
  <c r="D41" i="4"/>
  <c r="C41" i="4"/>
  <c r="B41" i="4"/>
  <c r="A41" i="4"/>
  <c r="G40" i="4"/>
  <c r="F40" i="4"/>
  <c r="E40" i="4"/>
  <c r="D40" i="4"/>
  <c r="J40" i="4" s="1"/>
  <c r="B40" i="4"/>
  <c r="G39" i="4"/>
  <c r="F39" i="4"/>
  <c r="F38" i="4" s="1"/>
  <c r="E39" i="4"/>
  <c r="E38" i="4" s="1"/>
  <c r="D39" i="4"/>
  <c r="D38" i="4" s="1"/>
  <c r="C39" i="4"/>
  <c r="B39" i="4"/>
  <c r="A39" i="4"/>
  <c r="I38" i="4"/>
  <c r="H38" i="4"/>
  <c r="C38" i="4"/>
  <c r="B38" i="4"/>
  <c r="B37" i="4"/>
  <c r="G36" i="4"/>
  <c r="F36" i="4"/>
  <c r="F35" i="4" s="1"/>
  <c r="F34" i="4" s="1"/>
  <c r="E36" i="4"/>
  <c r="E35" i="4" s="1"/>
  <c r="D36" i="4"/>
  <c r="D35" i="4" s="1"/>
  <c r="C36" i="4"/>
  <c r="B36" i="4"/>
  <c r="A36" i="4"/>
  <c r="I35" i="4"/>
  <c r="I34" i="4" s="1"/>
  <c r="H35" i="4"/>
  <c r="H34" i="4" s="1"/>
  <c r="G35" i="4"/>
  <c r="C35" i="4"/>
  <c r="B35" i="4"/>
  <c r="B34" i="4"/>
  <c r="G33" i="4"/>
  <c r="G32" i="4" s="1"/>
  <c r="F33" i="4"/>
  <c r="F32" i="4" s="1"/>
  <c r="E33" i="4"/>
  <c r="E32" i="4" s="1"/>
  <c r="D33" i="4"/>
  <c r="J33" i="4" s="1"/>
  <c r="J32" i="4" s="1"/>
  <c r="C33" i="4"/>
  <c r="B33" i="4"/>
  <c r="I32" i="4"/>
  <c r="I29" i="4" s="1"/>
  <c r="I28" i="4" s="1"/>
  <c r="H32" i="4"/>
  <c r="D32" i="4"/>
  <c r="C32" i="4"/>
  <c r="B32" i="4"/>
  <c r="G31" i="4"/>
  <c r="F31" i="4"/>
  <c r="E31" i="4"/>
  <c r="E30" i="4" s="1"/>
  <c r="D31" i="4"/>
  <c r="J31" i="4" s="1"/>
  <c r="J30" i="4" s="1"/>
  <c r="J29" i="4" s="1"/>
  <c r="C31" i="4"/>
  <c r="B31" i="4"/>
  <c r="I30" i="4"/>
  <c r="H30" i="4"/>
  <c r="H29" i="4" s="1"/>
  <c r="H28" i="4" s="1"/>
  <c r="H27" i="4" s="1"/>
  <c r="G30" i="4"/>
  <c r="F30" i="4"/>
  <c r="F29" i="4" s="1"/>
  <c r="C30" i="4"/>
  <c r="B30" i="4"/>
  <c r="K29" i="4"/>
  <c r="B29" i="4"/>
  <c r="B28" i="4"/>
  <c r="B88" i="4" s="1"/>
  <c r="C27" i="4"/>
  <c r="B27" i="4"/>
  <c r="C26" i="4"/>
  <c r="B26" i="4"/>
  <c r="G25" i="4"/>
  <c r="G19" i="4" s="1"/>
  <c r="F25" i="4"/>
  <c r="J25" i="4" s="1"/>
  <c r="E25" i="4"/>
  <c r="D25" i="4"/>
  <c r="B25" i="4"/>
  <c r="A25" i="4"/>
  <c r="C24" i="4"/>
  <c r="C25" i="4" s="1"/>
  <c r="B24" i="4"/>
  <c r="A24" i="4"/>
  <c r="G23" i="4"/>
  <c r="F23" i="4"/>
  <c r="E23" i="4"/>
  <c r="D23" i="4"/>
  <c r="J23" i="4" s="1"/>
  <c r="B23" i="4"/>
  <c r="A23" i="4"/>
  <c r="C22" i="4"/>
  <c r="C23" i="4" s="1"/>
  <c r="B22" i="4"/>
  <c r="A22" i="4"/>
  <c r="G21" i="4"/>
  <c r="F21" i="4"/>
  <c r="E21" i="4"/>
  <c r="D21" i="4"/>
  <c r="D19" i="4" s="1"/>
  <c r="B21" i="4"/>
  <c r="A21" i="4"/>
  <c r="C20" i="4"/>
  <c r="C21" i="4" s="1"/>
  <c r="B20" i="4"/>
  <c r="A20" i="4"/>
  <c r="I19" i="4"/>
  <c r="H19" i="4"/>
  <c r="E19" i="4"/>
  <c r="C19" i="4"/>
  <c r="B19" i="4"/>
  <c r="A19" i="4"/>
  <c r="G18" i="4"/>
  <c r="J18" i="4" s="1"/>
  <c r="F18" i="4"/>
  <c r="E18" i="4"/>
  <c r="D18" i="4"/>
  <c r="C18" i="4"/>
  <c r="B18" i="4"/>
  <c r="A18" i="4"/>
  <c r="C17" i="4"/>
  <c r="B17" i="4"/>
  <c r="A17" i="4"/>
  <c r="G16" i="4"/>
  <c r="F16" i="4"/>
  <c r="J16" i="4" s="1"/>
  <c r="E16" i="4"/>
  <c r="D16" i="4"/>
  <c r="C16" i="4"/>
  <c r="B16" i="4"/>
  <c r="A16" i="4"/>
  <c r="C15" i="4"/>
  <c r="B15" i="4"/>
  <c r="A15" i="4"/>
  <c r="G14" i="4"/>
  <c r="F14" i="4"/>
  <c r="E14" i="4"/>
  <c r="E12" i="4" s="1"/>
  <c r="E11" i="4" s="1"/>
  <c r="D14" i="4"/>
  <c r="J14" i="4" s="1"/>
  <c r="C14" i="4"/>
  <c r="B14" i="4"/>
  <c r="A14" i="4"/>
  <c r="C13" i="4"/>
  <c r="B13" i="4"/>
  <c r="A13" i="4"/>
  <c r="I12" i="4"/>
  <c r="H12" i="4"/>
  <c r="H11" i="4" s="1"/>
  <c r="F12" i="4"/>
  <c r="D12" i="4"/>
  <c r="C12" i="4"/>
  <c r="B12" i="4"/>
  <c r="A12" i="4"/>
  <c r="I11" i="4"/>
  <c r="C11" i="4"/>
  <c r="B11" i="4"/>
  <c r="I10" i="4"/>
  <c r="I9" i="4" s="1"/>
  <c r="C10" i="4"/>
  <c r="B10" i="4"/>
  <c r="A10" i="4"/>
  <c r="C9" i="4"/>
  <c r="B9" i="4"/>
  <c r="A9" i="4"/>
  <c r="B8" i="4"/>
  <c r="K7" i="4"/>
  <c r="B7" i="4"/>
  <c r="B6" i="4"/>
  <c r="A6" i="4"/>
  <c r="B3" i="4"/>
  <c r="J26" i="5"/>
  <c r="H25" i="5"/>
  <c r="J23" i="5"/>
  <c r="H23" i="5"/>
  <c r="H22" i="5"/>
  <c r="J22" i="5" s="1"/>
  <c r="G22" i="5"/>
  <c r="J21" i="5"/>
  <c r="H21" i="5"/>
  <c r="G21" i="5"/>
  <c r="K26" i="5" s="1"/>
  <c r="H20" i="5"/>
  <c r="J20" i="5" s="1"/>
  <c r="G20" i="5"/>
  <c r="K19" i="5"/>
  <c r="J19" i="5"/>
  <c r="I19" i="5"/>
  <c r="H19" i="5"/>
  <c r="G19" i="5"/>
  <c r="J16" i="5"/>
  <c r="H16" i="5"/>
  <c r="G16" i="5"/>
  <c r="I16" i="5" s="1"/>
  <c r="F13" i="5"/>
  <c r="K11" i="5"/>
  <c r="J11" i="5"/>
  <c r="H11" i="5"/>
  <c r="G11" i="5"/>
  <c r="I11" i="5" s="1"/>
  <c r="F8" i="5"/>
  <c r="C5" i="5"/>
  <c r="J34" i="1" l="1"/>
  <c r="G153" i="2"/>
  <c r="G152" i="2" s="1"/>
  <c r="F367" i="2"/>
  <c r="F366" i="2" s="1"/>
  <c r="H372" i="2"/>
  <c r="I13" i="1"/>
  <c r="C13" i="1"/>
  <c r="K23" i="5"/>
  <c r="G157" i="2"/>
  <c r="G156" i="2" s="1"/>
  <c r="E68" i="1"/>
  <c r="G79" i="1"/>
  <c r="K21" i="5"/>
  <c r="J35" i="1"/>
  <c r="H282" i="2"/>
  <c r="E145" i="2"/>
  <c r="F246" i="2"/>
  <c r="F245" i="2" s="1"/>
  <c r="H278" i="2"/>
  <c r="F12" i="2"/>
  <c r="F7" i="2" s="1"/>
  <c r="F6" i="2" s="1"/>
  <c r="F5" i="2" s="1"/>
  <c r="D75" i="2"/>
  <c r="D74" i="2" s="1"/>
  <c r="H76" i="2"/>
  <c r="H77" i="2"/>
  <c r="D205" i="2"/>
  <c r="D204" i="2" s="1"/>
  <c r="D203" i="2" s="1"/>
  <c r="E205" i="2"/>
  <c r="E204" i="2" s="1"/>
  <c r="D113" i="2"/>
  <c r="D112" i="2" s="1"/>
  <c r="E22" i="2"/>
  <c r="E21" i="2" s="1"/>
  <c r="H124" i="2"/>
  <c r="H134" i="2"/>
  <c r="F145" i="2"/>
  <c r="F138" i="2" s="1"/>
  <c r="F137" i="2" s="1"/>
  <c r="G163" i="2"/>
  <c r="G162" i="2" s="1"/>
  <c r="H193" i="2"/>
  <c r="D192" i="2"/>
  <c r="D280" i="2"/>
  <c r="D279" i="2" s="1"/>
  <c r="F363" i="2"/>
  <c r="F362" i="2" s="1"/>
  <c r="H16" i="2"/>
  <c r="F22" i="2"/>
  <c r="F21" i="2" s="1"/>
  <c r="H195" i="2"/>
  <c r="H232" i="2"/>
  <c r="H231" i="2" s="1"/>
  <c r="H234" i="2"/>
  <c r="H235" i="2"/>
  <c r="E258" i="2"/>
  <c r="E257" i="2" s="1"/>
  <c r="H265" i="2"/>
  <c r="H268" i="2"/>
  <c r="E280" i="2"/>
  <c r="E279" i="2" s="1"/>
  <c r="H345" i="2"/>
  <c r="H283" i="2"/>
  <c r="E12" i="2"/>
  <c r="E7" i="2" s="1"/>
  <c r="E6" i="2" s="1"/>
  <c r="E5" i="2" s="1"/>
  <c r="D12" i="2"/>
  <c r="G29" i="2"/>
  <c r="G28" i="2" s="1"/>
  <c r="F153" i="2"/>
  <c r="F152" i="2" s="1"/>
  <c r="H158" i="2"/>
  <c r="D216" i="2"/>
  <c r="D215" i="2" s="1"/>
  <c r="D214" i="2" s="1"/>
  <c r="H227" i="2"/>
  <c r="G294" i="2"/>
  <c r="G293" i="2" s="1"/>
  <c r="G231" i="2"/>
  <c r="G86" i="2"/>
  <c r="G85" i="2" s="1"/>
  <c r="H146" i="2"/>
  <c r="E157" i="2"/>
  <c r="E156" i="2" s="1"/>
  <c r="E184" i="2"/>
  <c r="D188" i="2"/>
  <c r="E250" i="2"/>
  <c r="E249" i="2" s="1"/>
  <c r="F318" i="2"/>
  <c r="F317" i="2" s="1"/>
  <c r="G41" i="2"/>
  <c r="G40" i="2" s="1"/>
  <c r="H44" i="2"/>
  <c r="H70" i="2"/>
  <c r="H92" i="2"/>
  <c r="H95" i="2"/>
  <c r="F113" i="2"/>
  <c r="F112" i="2" s="1"/>
  <c r="H160" i="2"/>
  <c r="G217" i="2"/>
  <c r="G216" i="2" s="1"/>
  <c r="G215" i="2" s="1"/>
  <c r="G214" i="2" s="1"/>
  <c r="H252" i="2"/>
  <c r="H297" i="2"/>
  <c r="G318" i="2"/>
  <c r="G317" i="2" s="1"/>
  <c r="H335" i="2"/>
  <c r="F188" i="2"/>
  <c r="G250" i="2"/>
  <c r="G249" i="2" s="1"/>
  <c r="G363" i="2"/>
  <c r="G362" i="2" s="1"/>
  <c r="H35" i="2"/>
  <c r="H93" i="2"/>
  <c r="F178" i="2"/>
  <c r="E178" i="2"/>
  <c r="H186" i="2"/>
  <c r="H243" i="2"/>
  <c r="E246" i="2"/>
  <c r="E245" i="2" s="1"/>
  <c r="G246" i="2"/>
  <c r="G245" i="2" s="1"/>
  <c r="F250" i="2"/>
  <c r="F249" i="2" s="1"/>
  <c r="H253" i="2"/>
  <c r="H273" i="2"/>
  <c r="G303" i="2"/>
  <c r="G302" i="2" s="1"/>
  <c r="H308" i="2"/>
  <c r="H358" i="2"/>
  <c r="H45" i="2"/>
  <c r="H322" i="2"/>
  <c r="H26" i="2"/>
  <c r="H27" i="2"/>
  <c r="E33" i="2"/>
  <c r="E32" i="2" s="1"/>
  <c r="D37" i="2"/>
  <c r="D36" i="2" s="1"/>
  <c r="H36" i="2" s="1"/>
  <c r="E86" i="2"/>
  <c r="E85" i="2" s="1"/>
  <c r="H88" i="2"/>
  <c r="H94" i="2"/>
  <c r="H105" i="2"/>
  <c r="H104" i="2" s="1"/>
  <c r="H103" i="2" s="1"/>
  <c r="G145" i="2"/>
  <c r="G138" i="2" s="1"/>
  <c r="G137" i="2" s="1"/>
  <c r="H154" i="2"/>
  <c r="F184" i="2"/>
  <c r="H187" i="2"/>
  <c r="G240" i="2"/>
  <c r="G239" i="2" s="1"/>
  <c r="E240" i="2"/>
  <c r="E239" i="2" s="1"/>
  <c r="H244" i="2"/>
  <c r="G280" i="2"/>
  <c r="G279" i="2" s="1"/>
  <c r="E288" i="2"/>
  <c r="E287" i="2" s="1"/>
  <c r="H331" i="2"/>
  <c r="H330" i="2" s="1"/>
  <c r="H329" i="2" s="1"/>
  <c r="E357" i="2"/>
  <c r="E356" i="2" s="1"/>
  <c r="H31" i="2"/>
  <c r="G188" i="2"/>
  <c r="D318" i="2"/>
  <c r="D317" i="2" s="1"/>
  <c r="H334" i="2"/>
  <c r="H333" i="2" s="1"/>
  <c r="H332" i="2" s="1"/>
  <c r="H13" i="2"/>
  <c r="H34" i="2"/>
  <c r="H33" i="2" s="1"/>
  <c r="H32" i="2" s="1"/>
  <c r="F33" i="2"/>
  <c r="F32" i="2" s="1"/>
  <c r="E37" i="2"/>
  <c r="H89" i="2"/>
  <c r="H98" i="2"/>
  <c r="H97" i="2" s="1"/>
  <c r="H96" i="2" s="1"/>
  <c r="F120" i="2"/>
  <c r="F119" i="2" s="1"/>
  <c r="H130" i="2"/>
  <c r="E153" i="2"/>
  <c r="E152" i="2" s="1"/>
  <c r="G184" i="2"/>
  <c r="H242" i="2"/>
  <c r="G258" i="2"/>
  <c r="G257" i="2" s="1"/>
  <c r="H263" i="2"/>
  <c r="H269" i="2"/>
  <c r="H275" i="2"/>
  <c r="E299" i="2"/>
  <c r="E298" i="2" s="1"/>
  <c r="H301" i="2"/>
  <c r="E303" i="2"/>
  <c r="E302" i="2" s="1"/>
  <c r="H360" i="2"/>
  <c r="H368" i="2"/>
  <c r="E328" i="2"/>
  <c r="F328" i="2"/>
  <c r="F99" i="1"/>
  <c r="F118" i="1"/>
  <c r="D108" i="1"/>
  <c r="H108" i="1"/>
  <c r="H98" i="1" s="1"/>
  <c r="H97" i="1" s="1"/>
  <c r="G108" i="1"/>
  <c r="G98" i="1" s="1"/>
  <c r="G97" i="1" s="1"/>
  <c r="I98" i="1"/>
  <c r="I97" i="1" s="1"/>
  <c r="F109" i="1"/>
  <c r="F108" i="1" s="1"/>
  <c r="F98" i="1" s="1"/>
  <c r="F97" i="1" s="1"/>
  <c r="E118" i="1"/>
  <c r="E108" i="1" s="1"/>
  <c r="E98" i="1" s="1"/>
  <c r="E97" i="1" s="1"/>
  <c r="I29" i="1"/>
  <c r="I79" i="1"/>
  <c r="J110" i="1"/>
  <c r="J109" i="1" s="1"/>
  <c r="J42" i="1"/>
  <c r="J24" i="1"/>
  <c r="J25" i="1"/>
  <c r="J31" i="1"/>
  <c r="J45" i="1"/>
  <c r="J46" i="1"/>
  <c r="J119" i="1"/>
  <c r="J118" i="1" s="1"/>
  <c r="J100" i="1"/>
  <c r="J99" i="1" s="1"/>
  <c r="H79" i="1"/>
  <c r="H67" i="1" s="1"/>
  <c r="D99" i="1"/>
  <c r="D98" i="1" s="1"/>
  <c r="D97" i="1" s="1"/>
  <c r="G13" i="1"/>
  <c r="J20" i="1"/>
  <c r="F26" i="1"/>
  <c r="J26" i="1" s="1"/>
  <c r="J43" i="1"/>
  <c r="J49" i="1"/>
  <c r="J75" i="1"/>
  <c r="J76" i="1"/>
  <c r="J77" i="1"/>
  <c r="F13" i="1"/>
  <c r="J19" i="1"/>
  <c r="J23" i="1"/>
  <c r="J32" i="1"/>
  <c r="G29" i="1"/>
  <c r="H54" i="1"/>
  <c r="G54" i="1"/>
  <c r="J44" i="1"/>
  <c r="J57" i="1"/>
  <c r="D13" i="1"/>
  <c r="D12" i="1" s="1"/>
  <c r="D10" i="1" s="1"/>
  <c r="D9" i="1" s="1"/>
  <c r="J18" i="1"/>
  <c r="J22" i="1"/>
  <c r="J48" i="1"/>
  <c r="J58" i="1"/>
  <c r="J62" i="1"/>
  <c r="J73" i="1"/>
  <c r="J74" i="1"/>
  <c r="I28" i="1"/>
  <c r="I12" i="1" s="1"/>
  <c r="I10" i="1" s="1"/>
  <c r="I9" i="1" s="1"/>
  <c r="J17" i="1"/>
  <c r="J21" i="1"/>
  <c r="J47" i="1"/>
  <c r="J66" i="1"/>
  <c r="J70" i="1"/>
  <c r="D68" i="1"/>
  <c r="G40" i="1"/>
  <c r="D54" i="1"/>
  <c r="F80" i="1"/>
  <c r="J80" i="1" s="1"/>
  <c r="I54" i="1"/>
  <c r="J15" i="1"/>
  <c r="H13" i="1"/>
  <c r="E29" i="1"/>
  <c r="F30" i="1"/>
  <c r="J30" i="1" s="1"/>
  <c r="J33" i="1"/>
  <c r="H29" i="1"/>
  <c r="F40" i="1"/>
  <c r="I68" i="1"/>
  <c r="I67" i="1" s="1"/>
  <c r="J59" i="1"/>
  <c r="J63" i="1"/>
  <c r="G68" i="1"/>
  <c r="G67" i="1" s="1"/>
  <c r="F81" i="1"/>
  <c r="J81" i="1" s="1"/>
  <c r="E79" i="1"/>
  <c r="E67" i="1" s="1"/>
  <c r="E53" i="1" s="1"/>
  <c r="E51" i="1" s="1"/>
  <c r="H40" i="1"/>
  <c r="J41" i="1"/>
  <c r="J64" i="1"/>
  <c r="J72" i="1"/>
  <c r="F55" i="1"/>
  <c r="F68" i="1"/>
  <c r="D79" i="1"/>
  <c r="E40" i="1"/>
  <c r="H52" i="2"/>
  <c r="H51" i="2" s="1"/>
  <c r="H50" i="2" s="1"/>
  <c r="H276" i="2"/>
  <c r="H307" i="2"/>
  <c r="E318" i="2"/>
  <c r="E317" i="2" s="1"/>
  <c r="H321" i="2"/>
  <c r="G75" i="2"/>
  <c r="G74" i="2" s="1"/>
  <c r="H121" i="2"/>
  <c r="H133" i="2"/>
  <c r="D163" i="2"/>
  <c r="D162" i="2" s="1"/>
  <c r="D161" i="2" s="1"/>
  <c r="H166" i="2"/>
  <c r="H172" i="2"/>
  <c r="H171" i="2" s="1"/>
  <c r="H170" i="2" s="1"/>
  <c r="E192" i="2"/>
  <c r="H223" i="2"/>
  <c r="H247" i="2"/>
  <c r="H266" i="2"/>
  <c r="F280" i="2"/>
  <c r="F279" i="2" s="1"/>
  <c r="H320" i="2"/>
  <c r="H370" i="2"/>
  <c r="E75" i="2"/>
  <c r="E74" i="2" s="1"/>
  <c r="F86" i="2"/>
  <c r="F85" i="2" s="1"/>
  <c r="H23" i="2"/>
  <c r="H30" i="2"/>
  <c r="H39" i="2"/>
  <c r="H42" i="2"/>
  <c r="E53" i="2"/>
  <c r="H62" i="2"/>
  <c r="H79" i="2"/>
  <c r="H80" i="2"/>
  <c r="E83" i="2"/>
  <c r="E82" i="2" s="1"/>
  <c r="H90" i="2"/>
  <c r="H116" i="2"/>
  <c r="D120" i="2"/>
  <c r="D119" i="2" s="1"/>
  <c r="H142" i="2"/>
  <c r="G151" i="2"/>
  <c r="H155" i="2"/>
  <c r="F157" i="2"/>
  <c r="F156" i="2" s="1"/>
  <c r="H164" i="2"/>
  <c r="E163" i="2"/>
  <c r="E162" i="2" s="1"/>
  <c r="E161" i="2" s="1"/>
  <c r="H179" i="2"/>
  <c r="H180" i="2"/>
  <c r="H189" i="2"/>
  <c r="H194" i="2"/>
  <c r="H192" i="2" s="1"/>
  <c r="H197" i="2"/>
  <c r="H196" i="2" s="1"/>
  <c r="E218" i="2"/>
  <c r="H230" i="2"/>
  <c r="H248" i="2"/>
  <c r="H286" i="2"/>
  <c r="H285" i="2" s="1"/>
  <c r="H284" i="2" s="1"/>
  <c r="G288" i="2"/>
  <c r="G287" i="2" s="1"/>
  <c r="H291" i="2"/>
  <c r="H292" i="2"/>
  <c r="H305" i="2"/>
  <c r="H306" i="2"/>
  <c r="F339" i="2"/>
  <c r="F338" i="2" s="1"/>
  <c r="F337" i="2" s="1"/>
  <c r="F336" i="2" s="1"/>
  <c r="H347" i="2"/>
  <c r="F357" i="2"/>
  <c r="F356" i="2" s="1"/>
  <c r="F354" i="2" s="1"/>
  <c r="F353" i="2" s="1"/>
  <c r="H361" i="2"/>
  <c r="G367" i="2"/>
  <c r="G366" i="2" s="1"/>
  <c r="G22" i="2"/>
  <c r="G21" i="2" s="1"/>
  <c r="G203" i="2"/>
  <c r="H56" i="2"/>
  <c r="H55" i="2" s="1"/>
  <c r="H54" i="2" s="1"/>
  <c r="H147" i="2"/>
  <c r="H241" i="2"/>
  <c r="H9" i="2"/>
  <c r="H8" i="2" s="1"/>
  <c r="E29" i="2"/>
  <c r="E28" i="2" s="1"/>
  <c r="E41" i="2"/>
  <c r="E40" i="2" s="1"/>
  <c r="H43" i="2"/>
  <c r="H46" i="2"/>
  <c r="H81" i="2"/>
  <c r="H91" i="2"/>
  <c r="G120" i="2"/>
  <c r="G119" i="2" s="1"/>
  <c r="E120" i="2"/>
  <c r="E119" i="2" s="1"/>
  <c r="H139" i="2"/>
  <c r="F203" i="2"/>
  <c r="H229" i="2"/>
  <c r="H233" i="2"/>
  <c r="D246" i="2"/>
  <c r="D245" i="2" s="1"/>
  <c r="H262" i="2"/>
  <c r="H264" i="2"/>
  <c r="H272" i="2"/>
  <c r="H274" i="2"/>
  <c r="H290" i="2"/>
  <c r="F288" i="2"/>
  <c r="F287" i="2" s="1"/>
  <c r="H296" i="2"/>
  <c r="H304" i="2"/>
  <c r="F303" i="2"/>
  <c r="F302" i="2" s="1"/>
  <c r="H310" i="2"/>
  <c r="H324" i="2"/>
  <c r="H343" i="2"/>
  <c r="G357" i="2"/>
  <c r="G12" i="2"/>
  <c r="G7" i="2" s="1"/>
  <c r="G6" i="2" s="1"/>
  <c r="G5" i="2" s="1"/>
  <c r="F75" i="2"/>
  <c r="F74" i="2" s="1"/>
  <c r="H181" i="2"/>
  <c r="H267" i="2"/>
  <c r="H371" i="2"/>
  <c r="G33" i="2"/>
  <c r="G32" i="2" s="1"/>
  <c r="G37" i="2"/>
  <c r="F41" i="2"/>
  <c r="F40" i="2" s="1"/>
  <c r="F53" i="2"/>
  <c r="H65" i="2"/>
  <c r="H87" i="2"/>
  <c r="D97" i="2"/>
  <c r="D96" i="2" s="1"/>
  <c r="H126" i="2"/>
  <c r="H129" i="2"/>
  <c r="D157" i="2"/>
  <c r="D156" i="2" s="1"/>
  <c r="H190" i="2"/>
  <c r="H209" i="2"/>
  <c r="F217" i="2"/>
  <c r="F216" i="2" s="1"/>
  <c r="F215" i="2" s="1"/>
  <c r="F214" i="2" s="1"/>
  <c r="H219" i="2"/>
  <c r="H218" i="2" s="1"/>
  <c r="H228" i="2"/>
  <c r="H261" i="2"/>
  <c r="H270" i="2"/>
  <c r="F294" i="2"/>
  <c r="F293" i="2" s="1"/>
  <c r="D299" i="2"/>
  <c r="D298" i="2" s="1"/>
  <c r="H309" i="2"/>
  <c r="H323" i="2"/>
  <c r="G328" i="2"/>
  <c r="G339" i="2"/>
  <c r="G338" i="2" s="1"/>
  <c r="G337" i="2" s="1"/>
  <c r="G336" i="2" s="1"/>
  <c r="H373" i="2"/>
  <c r="E203" i="2"/>
  <c r="H69" i="2"/>
  <c r="H68" i="2" s="1"/>
  <c r="G53" i="2"/>
  <c r="D57" i="2"/>
  <c r="H58" i="2"/>
  <c r="H57" i="2" s="1"/>
  <c r="H38" i="2"/>
  <c r="H37" i="2" s="1"/>
  <c r="D69" i="2"/>
  <c r="D68" i="2" s="1"/>
  <c r="D86" i="2"/>
  <c r="D85" i="2" s="1"/>
  <c r="D41" i="2"/>
  <c r="D40" i="2" s="1"/>
  <c r="H114" i="2"/>
  <c r="G161" i="2"/>
  <c r="E199" i="2"/>
  <c r="E200" i="2"/>
  <c r="E198" i="2" s="1"/>
  <c r="D61" i="2"/>
  <c r="D64" i="2"/>
  <c r="E113" i="2"/>
  <c r="E112" i="2" s="1"/>
  <c r="D25" i="2"/>
  <c r="D24" i="2" s="1"/>
  <c r="D22" i="2" s="1"/>
  <c r="D21" i="2" s="1"/>
  <c r="D29" i="2"/>
  <c r="D28" i="2" s="1"/>
  <c r="H59" i="2"/>
  <c r="H108" i="2"/>
  <c r="H107" i="2" s="1"/>
  <c r="H106" i="2" s="1"/>
  <c r="D107" i="2"/>
  <c r="D106" i="2" s="1"/>
  <c r="G200" i="2"/>
  <c r="G198" i="2" s="1"/>
  <c r="G199" i="2"/>
  <c r="G356" i="2"/>
  <c r="D8" i="2"/>
  <c r="D7" i="2" s="1"/>
  <c r="D6" i="2" s="1"/>
  <c r="D5" i="2" s="1"/>
  <c r="D33" i="2"/>
  <c r="D32" i="2" s="1"/>
  <c r="G113" i="2"/>
  <c r="G112" i="2" s="1"/>
  <c r="H125" i="2"/>
  <c r="H150" i="2"/>
  <c r="H149" i="2" s="1"/>
  <c r="H148" i="2" s="1"/>
  <c r="H159" i="2"/>
  <c r="D184" i="2"/>
  <c r="H185" i="2"/>
  <c r="H212" i="2"/>
  <c r="H211" i="2" s="1"/>
  <c r="H210" i="2" s="1"/>
  <c r="D153" i="2"/>
  <c r="D152" i="2" s="1"/>
  <c r="F163" i="2"/>
  <c r="F162" i="2" s="1"/>
  <c r="F161" i="2" s="1"/>
  <c r="H165" i="2"/>
  <c r="G178" i="2"/>
  <c r="G177" i="2" s="1"/>
  <c r="G176" i="2" s="1"/>
  <c r="G175" i="2" s="1"/>
  <c r="G174" i="2" s="1"/>
  <c r="H182" i="2"/>
  <c r="F200" i="2"/>
  <c r="F198" i="2" s="1"/>
  <c r="D231" i="2"/>
  <c r="D226" i="2" s="1"/>
  <c r="D225" i="2" s="1"/>
  <c r="D240" i="2"/>
  <c r="D239" i="2" s="1"/>
  <c r="F258" i="2"/>
  <c r="F257" i="2" s="1"/>
  <c r="H259" i="2"/>
  <c r="D258" i="2"/>
  <c r="D257" i="2" s="1"/>
  <c r="D357" i="2"/>
  <c r="H365" i="2"/>
  <c r="D145" i="2"/>
  <c r="D138" i="2" s="1"/>
  <c r="D137" i="2" s="1"/>
  <c r="D178" i="2"/>
  <c r="F192" i="2"/>
  <c r="F231" i="2"/>
  <c r="F226" i="2" s="1"/>
  <c r="F225" i="2" s="1"/>
  <c r="H238" i="2"/>
  <c r="H237" i="2" s="1"/>
  <c r="H236" i="2" s="1"/>
  <c r="D285" i="2"/>
  <c r="D284" i="2" s="1"/>
  <c r="H295" i="2"/>
  <c r="H294" i="2" s="1"/>
  <c r="H293" i="2" s="1"/>
  <c r="H316" i="2"/>
  <c r="H315" i="2" s="1"/>
  <c r="H314" i="2" s="1"/>
  <c r="H359" i="2"/>
  <c r="H364" i="2"/>
  <c r="D363" i="2"/>
  <c r="D362" i="2" s="1"/>
  <c r="H169" i="2"/>
  <c r="H168" i="2" s="1"/>
  <c r="H167" i="2" s="1"/>
  <c r="E188" i="2"/>
  <c r="H191" i="2"/>
  <c r="H206" i="2"/>
  <c r="H205" i="2" s="1"/>
  <c r="H204" i="2" s="1"/>
  <c r="E231" i="2"/>
  <c r="E226" i="2" s="1"/>
  <c r="E225" i="2" s="1"/>
  <c r="C233" i="2"/>
  <c r="H289" i="2"/>
  <c r="D288" i="2"/>
  <c r="D287" i="2" s="1"/>
  <c r="D294" i="2"/>
  <c r="D293" i="2" s="1"/>
  <c r="D303" i="2"/>
  <c r="D302" i="2" s="1"/>
  <c r="H319" i="2"/>
  <c r="H327" i="2"/>
  <c r="H326" i="2" s="1"/>
  <c r="H325" i="2" s="1"/>
  <c r="E339" i="2"/>
  <c r="E338" i="2" s="1"/>
  <c r="E337" i="2" s="1"/>
  <c r="E336" i="2" s="1"/>
  <c r="H341" i="2"/>
  <c r="H222" i="2"/>
  <c r="H221" i="2" s="1"/>
  <c r="H220" i="2" s="1"/>
  <c r="G226" i="2"/>
  <c r="G225" i="2" s="1"/>
  <c r="F240" i="2"/>
  <c r="F239" i="2" s="1"/>
  <c r="H254" i="2"/>
  <c r="H277" i="2"/>
  <c r="H281" i="2"/>
  <c r="H300" i="2"/>
  <c r="H340" i="2"/>
  <c r="D339" i="2"/>
  <c r="D338" i="2" s="1"/>
  <c r="D337" i="2" s="1"/>
  <c r="D336" i="2" s="1"/>
  <c r="D367" i="2"/>
  <c r="D366" i="2" s="1"/>
  <c r="E138" i="2"/>
  <c r="E137" i="2" s="1"/>
  <c r="H183" i="2"/>
  <c r="D200" i="2"/>
  <c r="D198" i="2" s="1"/>
  <c r="H202" i="2"/>
  <c r="H201" i="2" s="1"/>
  <c r="E216" i="2"/>
  <c r="E215" i="2" s="1"/>
  <c r="E214" i="2" s="1"/>
  <c r="D218" i="2"/>
  <c r="C234" i="2"/>
  <c r="H251" i="2"/>
  <c r="D250" i="2"/>
  <c r="D249" i="2" s="1"/>
  <c r="H271" i="2"/>
  <c r="E294" i="2"/>
  <c r="E293" i="2" s="1"/>
  <c r="D330" i="2"/>
  <c r="D329" i="2" s="1"/>
  <c r="D328" i="2" s="1"/>
  <c r="E367" i="2"/>
  <c r="E366" i="2" s="1"/>
  <c r="E354" i="2" s="1"/>
  <c r="E353" i="2" s="1"/>
  <c r="D11" i="4"/>
  <c r="H54" i="3"/>
  <c r="H53" i="3" s="1"/>
  <c r="H30" i="3" s="1"/>
  <c r="F55" i="3"/>
  <c r="F54" i="3" s="1"/>
  <c r="F53" i="3" s="1"/>
  <c r="J15" i="3"/>
  <c r="I22" i="3"/>
  <c r="H31" i="3"/>
  <c r="E55" i="3"/>
  <c r="D15" i="3"/>
  <c r="K22" i="3"/>
  <c r="K55" i="3"/>
  <c r="K54" i="3" s="1"/>
  <c r="J10" i="3"/>
  <c r="J9" i="3" s="1"/>
  <c r="J65" i="3" s="1"/>
  <c r="D31" i="3"/>
  <c r="J14" i="3"/>
  <c r="J66" i="3" s="1"/>
  <c r="E10" i="3"/>
  <c r="E9" i="3" s="1"/>
  <c r="E8" i="3" s="1"/>
  <c r="E7" i="3" s="1"/>
  <c r="E6" i="3" s="1"/>
  <c r="I10" i="3"/>
  <c r="I9" i="3" s="1"/>
  <c r="F15" i="3"/>
  <c r="F14" i="3" s="1"/>
  <c r="F66" i="3" s="1"/>
  <c r="J31" i="3"/>
  <c r="K15" i="3"/>
  <c r="K14" i="3" s="1"/>
  <c r="K66" i="3" s="1"/>
  <c r="H10" i="3"/>
  <c r="H9" i="3" s="1"/>
  <c r="H65" i="3" s="1"/>
  <c r="E15" i="3"/>
  <c r="H22" i="3"/>
  <c r="I55" i="3"/>
  <c r="I54" i="3" s="1"/>
  <c r="I53" i="3" s="1"/>
  <c r="J22" i="3"/>
  <c r="E54" i="3"/>
  <c r="E53" i="3" s="1"/>
  <c r="E30" i="3" s="1"/>
  <c r="E29" i="3" s="1"/>
  <c r="I61" i="3"/>
  <c r="I60" i="3" s="1"/>
  <c r="I65" i="3"/>
  <c r="I8" i="3"/>
  <c r="I7" i="3" s="1"/>
  <c r="I6" i="3" s="1"/>
  <c r="F10" i="3"/>
  <c r="F9" i="3" s="1"/>
  <c r="F22" i="3"/>
  <c r="I31" i="3"/>
  <c r="D55" i="3"/>
  <c r="D54" i="3" s="1"/>
  <c r="D53" i="3" s="1"/>
  <c r="D30" i="3" s="1"/>
  <c r="D29" i="3" s="1"/>
  <c r="J55" i="3"/>
  <c r="J54" i="3" s="1"/>
  <c r="J53" i="3" s="1"/>
  <c r="F67" i="3"/>
  <c r="F61" i="3"/>
  <c r="F60" i="3" s="1"/>
  <c r="K12" i="3"/>
  <c r="I14" i="3"/>
  <c r="I66" i="3" s="1"/>
  <c r="E14" i="3"/>
  <c r="E66" i="3" s="1"/>
  <c r="J30" i="3"/>
  <c r="J29" i="3" s="1"/>
  <c r="K61" i="3"/>
  <c r="K60" i="3" s="1"/>
  <c r="H61" i="3"/>
  <c r="H60" i="3" s="1"/>
  <c r="H15" i="3"/>
  <c r="K11" i="3"/>
  <c r="D22" i="3"/>
  <c r="F30" i="3"/>
  <c r="D10" i="3"/>
  <c r="D9" i="3" s="1"/>
  <c r="I264" i="4"/>
  <c r="I258" i="4" s="1"/>
  <c r="E179" i="4"/>
  <c r="H179" i="4"/>
  <c r="I59" i="4"/>
  <c r="I8" i="4"/>
  <c r="G60" i="4"/>
  <c r="H60" i="4"/>
  <c r="H8" i="4" s="1"/>
  <c r="E29" i="4"/>
  <c r="I7" i="4"/>
  <c r="I27" i="4"/>
  <c r="I26" i="4" s="1"/>
  <c r="E8" i="4"/>
  <c r="E59" i="4"/>
  <c r="I178" i="4"/>
  <c r="I118" i="4"/>
  <c r="I307" i="4" s="1"/>
  <c r="F8" i="4"/>
  <c r="F59" i="4"/>
  <c r="I119" i="4"/>
  <c r="J130" i="4"/>
  <c r="H7" i="4"/>
  <c r="H10" i="4"/>
  <c r="H9" i="4" s="1"/>
  <c r="D10" i="4"/>
  <c r="D9" i="4" s="1"/>
  <c r="G59" i="4"/>
  <c r="G8" i="4"/>
  <c r="J12" i="4"/>
  <c r="J11" i="4" s="1"/>
  <c r="F28" i="4"/>
  <c r="F27" i="4" s="1"/>
  <c r="E118" i="4"/>
  <c r="E178" i="4"/>
  <c r="E258" i="4"/>
  <c r="E257" i="4" s="1"/>
  <c r="E10" i="4"/>
  <c r="E9" i="4" s="1"/>
  <c r="G29" i="4"/>
  <c r="G28" i="4" s="1"/>
  <c r="G27" i="4" s="1"/>
  <c r="E34" i="4"/>
  <c r="E28" i="4" s="1"/>
  <c r="J47" i="4"/>
  <c r="H178" i="4"/>
  <c r="H118" i="4"/>
  <c r="J255" i="4"/>
  <c r="J254" i="4" s="1"/>
  <c r="D254" i="4"/>
  <c r="G264" i="4"/>
  <c r="G258" i="4" s="1"/>
  <c r="G257" i="4" s="1"/>
  <c r="J268" i="4"/>
  <c r="D265" i="4"/>
  <c r="G12" i="4"/>
  <c r="G11" i="4" s="1"/>
  <c r="F19" i="4"/>
  <c r="F11" i="4" s="1"/>
  <c r="D47" i="4"/>
  <c r="D34" i="4" s="1"/>
  <c r="J50" i="4"/>
  <c r="G93" i="4"/>
  <c r="G92" i="4"/>
  <c r="G87" i="4" s="1"/>
  <c r="J122" i="4"/>
  <c r="J121" i="4" s="1"/>
  <c r="E120" i="4"/>
  <c r="J135" i="4"/>
  <c r="J134" i="4" s="1"/>
  <c r="D134" i="4"/>
  <c r="D130" i="4" s="1"/>
  <c r="D120" i="4" s="1"/>
  <c r="G180" i="4"/>
  <c r="G179" i="4" s="1"/>
  <c r="J266" i="4"/>
  <c r="J278" i="4"/>
  <c r="F88" i="4"/>
  <c r="F87" i="4" s="1"/>
  <c r="H117" i="4"/>
  <c r="H116" i="4" s="1"/>
  <c r="H99" i="4" s="1"/>
  <c r="H119" i="4"/>
  <c r="E139" i="4"/>
  <c r="D180" i="4"/>
  <c r="J277" i="4"/>
  <c r="D276" i="4"/>
  <c r="D81" i="4"/>
  <c r="D60" i="4" s="1"/>
  <c r="G104" i="4"/>
  <c r="G103" i="4" s="1"/>
  <c r="G102" i="4" s="1"/>
  <c r="G101" i="4" s="1"/>
  <c r="G100" i="4" s="1"/>
  <c r="J125" i="4"/>
  <c r="F139" i="4"/>
  <c r="F120" i="4" s="1"/>
  <c r="J170" i="4"/>
  <c r="J169" i="4" s="1"/>
  <c r="D169" i="4"/>
  <c r="J230" i="4"/>
  <c r="J262" i="4"/>
  <c r="J261" i="4" s="1"/>
  <c r="J260" i="4" s="1"/>
  <c r="J271" i="4"/>
  <c r="J270" i="4" s="1"/>
  <c r="G294" i="4"/>
  <c r="G291" i="4" s="1"/>
  <c r="G290" i="4" s="1"/>
  <c r="G289" i="4" s="1"/>
  <c r="G288" i="4" s="1"/>
  <c r="E294" i="4"/>
  <c r="E291" i="4" s="1"/>
  <c r="E290" i="4" s="1"/>
  <c r="E289" i="4" s="1"/>
  <c r="E288" i="4" s="1"/>
  <c r="D139" i="4"/>
  <c r="J153" i="4"/>
  <c r="J152" i="4" s="1"/>
  <c r="J151" i="4" s="1"/>
  <c r="J150" i="4" s="1"/>
  <c r="D54" i="4"/>
  <c r="J21" i="4"/>
  <c r="J19" i="4" s="1"/>
  <c r="D30" i="4"/>
  <c r="D29" i="4" s="1"/>
  <c r="J36" i="4"/>
  <c r="J35" i="4" s="1"/>
  <c r="J39" i="4"/>
  <c r="J38" i="4" s="1"/>
  <c r="J110" i="4"/>
  <c r="J104" i="4" s="1"/>
  <c r="J103" i="4" s="1"/>
  <c r="J102" i="4" s="1"/>
  <c r="J101" i="4" s="1"/>
  <c r="J100" i="4" s="1"/>
  <c r="J144" i="4"/>
  <c r="J143" i="4" s="1"/>
  <c r="J139" i="4" s="1"/>
  <c r="D143" i="4"/>
  <c r="J174" i="4"/>
  <c r="J172" i="4" s="1"/>
  <c r="J181" i="4"/>
  <c r="J189" i="4"/>
  <c r="J190" i="4"/>
  <c r="J198" i="4"/>
  <c r="J206" i="4"/>
  <c r="J214" i="4"/>
  <c r="J215" i="4"/>
  <c r="J256" i="4"/>
  <c r="F294" i="4"/>
  <c r="F291" i="4" s="1"/>
  <c r="F290" i="4" s="1"/>
  <c r="F289" i="4" s="1"/>
  <c r="F288" i="4" s="1"/>
  <c r="J303" i="4"/>
  <c r="J85" i="4"/>
  <c r="J84" i="4" s="1"/>
  <c r="J60" i="4" s="1"/>
  <c r="E103" i="4"/>
  <c r="E102" i="4" s="1"/>
  <c r="E101" i="4" s="1"/>
  <c r="E100" i="4" s="1"/>
  <c r="J123" i="4"/>
  <c r="G130" i="4"/>
  <c r="G120" i="4" s="1"/>
  <c r="J137" i="4"/>
  <c r="E143" i="4"/>
  <c r="J165" i="4"/>
  <c r="J164" i="4" s="1"/>
  <c r="J163" i="4" s="1"/>
  <c r="J162" i="4" s="1"/>
  <c r="J161" i="4" s="1"/>
  <c r="D166" i="4"/>
  <c r="D163" i="4" s="1"/>
  <c r="D162" i="4" s="1"/>
  <c r="D161" i="4" s="1"/>
  <c r="J182" i="4"/>
  <c r="J199" i="4"/>
  <c r="J207" i="4"/>
  <c r="J223" i="4"/>
  <c r="F229" i="4"/>
  <c r="F179" i="4" s="1"/>
  <c r="J253" i="4"/>
  <c r="D252" i="4"/>
  <c r="J252" i="4" s="1"/>
  <c r="F258" i="4"/>
  <c r="F257" i="4" s="1"/>
  <c r="J267" i="4"/>
  <c r="J295" i="4"/>
  <c r="J294" i="4" s="1"/>
  <c r="D294" i="4"/>
  <c r="D291" i="4" s="1"/>
  <c r="D290" i="4" s="1"/>
  <c r="D289" i="4" s="1"/>
  <c r="D288" i="4" s="1"/>
  <c r="J25" i="5"/>
  <c r="K25" i="5" s="1"/>
  <c r="I21" i="5"/>
  <c r="H328" i="2" l="1"/>
  <c r="H299" i="2"/>
  <c r="H298" i="2" s="1"/>
  <c r="D177" i="2"/>
  <c r="D176" i="2" s="1"/>
  <c r="D175" i="2" s="1"/>
  <c r="D174" i="2" s="1"/>
  <c r="F151" i="2"/>
  <c r="H153" i="2"/>
  <c r="H152" i="2" s="1"/>
  <c r="H12" i="2"/>
  <c r="H7" i="2" s="1"/>
  <c r="H6" i="2" s="1"/>
  <c r="H5" i="2" s="1"/>
  <c r="E151" i="2"/>
  <c r="H240" i="2"/>
  <c r="H239" i="2" s="1"/>
  <c r="H75" i="2"/>
  <c r="H74" i="2" s="1"/>
  <c r="H145" i="2"/>
  <c r="H138" i="2" s="1"/>
  <c r="H137" i="2" s="1"/>
  <c r="E67" i="2"/>
  <c r="H184" i="2"/>
  <c r="F177" i="2"/>
  <c r="F176" i="2" s="1"/>
  <c r="F175" i="2" s="1"/>
  <c r="F174" i="2" s="1"/>
  <c r="F173" i="2" s="1"/>
  <c r="G173" i="2"/>
  <c r="H157" i="2"/>
  <c r="H156" i="2" s="1"/>
  <c r="E20" i="2"/>
  <c r="H280" i="2"/>
  <c r="H279" i="2" s="1"/>
  <c r="F67" i="2"/>
  <c r="F20" i="2"/>
  <c r="D151" i="2"/>
  <c r="H86" i="2"/>
  <c r="H85" i="2" s="1"/>
  <c r="H367" i="2"/>
  <c r="H366" i="2" s="1"/>
  <c r="H25" i="2"/>
  <c r="H24" i="2" s="1"/>
  <c r="H22" i="2" s="1"/>
  <c r="H21" i="2" s="1"/>
  <c r="H226" i="2"/>
  <c r="H225" i="2" s="1"/>
  <c r="H217" i="2"/>
  <c r="G20" i="2"/>
  <c r="H29" i="2"/>
  <c r="H28" i="2" s="1"/>
  <c r="H113" i="2"/>
  <c r="H112" i="2" s="1"/>
  <c r="E177" i="2"/>
  <c r="E176" i="2" s="1"/>
  <c r="E175" i="2" s="1"/>
  <c r="E174" i="2" s="1"/>
  <c r="E173" i="2" s="1"/>
  <c r="D173" i="2"/>
  <c r="G354" i="2"/>
  <c r="G353" i="2" s="1"/>
  <c r="H363" i="2"/>
  <c r="H362" i="2" s="1"/>
  <c r="F355" i="2"/>
  <c r="G53" i="1"/>
  <c r="G51" i="1" s="1"/>
  <c r="G50" i="1" s="1"/>
  <c r="G8" i="1" s="1"/>
  <c r="G125" i="1" s="1"/>
  <c r="J29" i="1"/>
  <c r="E50" i="1"/>
  <c r="E8" i="1" s="1"/>
  <c r="E125" i="1" s="1"/>
  <c r="H53" i="1"/>
  <c r="H51" i="1" s="1"/>
  <c r="H50" i="1" s="1"/>
  <c r="H8" i="1" s="1"/>
  <c r="H125" i="1" s="1"/>
  <c r="G28" i="1"/>
  <c r="G12" i="1" s="1"/>
  <c r="G10" i="1" s="1"/>
  <c r="G9" i="1" s="1"/>
  <c r="J108" i="1"/>
  <c r="J98" i="1" s="1"/>
  <c r="J97" i="1" s="1"/>
  <c r="D67" i="1"/>
  <c r="D53" i="1" s="1"/>
  <c r="D51" i="1" s="1"/>
  <c r="F51" i="1" s="1"/>
  <c r="J40" i="1"/>
  <c r="J28" i="1" s="1"/>
  <c r="J68" i="1"/>
  <c r="J13" i="1"/>
  <c r="E12" i="1"/>
  <c r="E28" i="1"/>
  <c r="F29" i="1"/>
  <c r="F28" i="1" s="1"/>
  <c r="I53" i="1"/>
  <c r="I51" i="1" s="1"/>
  <c r="I50" i="1" s="1"/>
  <c r="I8" i="1" s="1"/>
  <c r="I125" i="1" s="1"/>
  <c r="H28" i="1"/>
  <c r="H12" i="1" s="1"/>
  <c r="H10" i="1" s="1"/>
  <c r="H9" i="1" s="1"/>
  <c r="J55" i="1"/>
  <c r="J54" i="1" s="1"/>
  <c r="F54" i="1"/>
  <c r="J79" i="1"/>
  <c r="J67" i="1" s="1"/>
  <c r="F79" i="1"/>
  <c r="F67" i="1" s="1"/>
  <c r="G67" i="2"/>
  <c r="G19" i="2" s="1"/>
  <c r="E355" i="2"/>
  <c r="G355" i="2"/>
  <c r="H303" i="2"/>
  <c r="H302" i="2" s="1"/>
  <c r="H258" i="2"/>
  <c r="H257" i="2" s="1"/>
  <c r="H163" i="2"/>
  <c r="H162" i="2" s="1"/>
  <c r="H161" i="2" s="1"/>
  <c r="H246" i="2"/>
  <c r="H245" i="2" s="1"/>
  <c r="H318" i="2"/>
  <c r="H317" i="2" s="1"/>
  <c r="E224" i="2"/>
  <c r="E213" i="2" s="1"/>
  <c r="H178" i="2"/>
  <c r="H41" i="2"/>
  <c r="H40" i="2" s="1"/>
  <c r="H339" i="2"/>
  <c r="H338" i="2" s="1"/>
  <c r="H337" i="2" s="1"/>
  <c r="H336" i="2" s="1"/>
  <c r="H288" i="2"/>
  <c r="H287" i="2" s="1"/>
  <c r="G224" i="2"/>
  <c r="G213" i="2" s="1"/>
  <c r="D20" i="2"/>
  <c r="H188" i="2"/>
  <c r="H357" i="2"/>
  <c r="H356" i="2" s="1"/>
  <c r="H120" i="2"/>
  <c r="H119" i="2" s="1"/>
  <c r="H203" i="2"/>
  <c r="D356" i="2"/>
  <c r="D354" i="2" s="1"/>
  <c r="D353" i="2" s="1"/>
  <c r="D355" i="2"/>
  <c r="D224" i="2"/>
  <c r="D213" i="2" s="1"/>
  <c r="D67" i="2"/>
  <c r="F224" i="2"/>
  <c r="F213" i="2" s="1"/>
  <c r="H200" i="2"/>
  <c r="H198" i="2" s="1"/>
  <c r="H199" i="2"/>
  <c r="H250" i="2"/>
  <c r="H249" i="2" s="1"/>
  <c r="H216" i="2"/>
  <c r="H215" i="2" s="1"/>
  <c r="H214" i="2" s="1"/>
  <c r="H64" i="2"/>
  <c r="H63" i="2" s="1"/>
  <c r="D63" i="2"/>
  <c r="D60" i="2"/>
  <c r="H61" i="2"/>
  <c r="H60" i="2" s="1"/>
  <c r="K53" i="3"/>
  <c r="K30" i="3" s="1"/>
  <c r="K29" i="3" s="1"/>
  <c r="K67" i="3"/>
  <c r="K68" i="3" s="1"/>
  <c r="D14" i="3"/>
  <c r="D66" i="3" s="1"/>
  <c r="H14" i="3"/>
  <c r="H66" i="3" s="1"/>
  <c r="E65" i="3"/>
  <c r="H67" i="3"/>
  <c r="E67" i="3"/>
  <c r="E68" i="3" s="1"/>
  <c r="E69" i="3" s="1"/>
  <c r="H29" i="3"/>
  <c r="I30" i="3"/>
  <c r="I29" i="3" s="1"/>
  <c r="K10" i="3"/>
  <c r="K9" i="3" s="1"/>
  <c r="K65" i="3" s="1"/>
  <c r="J8" i="3"/>
  <c r="J7" i="3" s="1"/>
  <c r="J6" i="3" s="1"/>
  <c r="I67" i="3"/>
  <c r="I68" i="3" s="1"/>
  <c r="I69" i="3" s="1"/>
  <c r="D65" i="3"/>
  <c r="F65" i="3"/>
  <c r="F8" i="3"/>
  <c r="F7" i="3" s="1"/>
  <c r="F6" i="3" s="1"/>
  <c r="H68" i="3"/>
  <c r="H69" i="3" s="1"/>
  <c r="F29" i="3"/>
  <c r="F68" i="3"/>
  <c r="H8" i="3"/>
  <c r="H7" i="3" s="1"/>
  <c r="H6" i="3" s="1"/>
  <c r="J67" i="3"/>
  <c r="J68" i="3" s="1"/>
  <c r="J69" i="3" s="1"/>
  <c r="D67" i="3"/>
  <c r="D68" i="3" s="1"/>
  <c r="I257" i="4"/>
  <c r="I117" i="4"/>
  <c r="I116" i="4" s="1"/>
  <c r="I99" i="4" s="1"/>
  <c r="H59" i="4"/>
  <c r="H26" i="4" s="1"/>
  <c r="F117" i="4"/>
  <c r="F119" i="4"/>
  <c r="F118" i="4"/>
  <c r="F307" i="4" s="1"/>
  <c r="F178" i="4"/>
  <c r="J59" i="4"/>
  <c r="J8" i="4"/>
  <c r="D119" i="4"/>
  <c r="E27" i="4"/>
  <c r="E26" i="4" s="1"/>
  <c r="E7" i="4"/>
  <c r="G117" i="4"/>
  <c r="G119" i="4"/>
  <c r="F10" i="4"/>
  <c r="F9" i="4" s="1"/>
  <c r="F7" i="4"/>
  <c r="E119" i="4"/>
  <c r="E117" i="4"/>
  <c r="E116" i="4" s="1"/>
  <c r="E99" i="4" s="1"/>
  <c r="J120" i="4"/>
  <c r="J265" i="4"/>
  <c r="G10" i="4"/>
  <c r="G9" i="4" s="1"/>
  <c r="G7" i="4"/>
  <c r="F26" i="4"/>
  <c r="J180" i="4"/>
  <c r="J179" i="4" s="1"/>
  <c r="G118" i="4"/>
  <c r="G307" i="4" s="1"/>
  <c r="G178" i="4"/>
  <c r="D264" i="4"/>
  <c r="D258" i="4" s="1"/>
  <c r="D257" i="4" s="1"/>
  <c r="E307" i="4"/>
  <c r="J10" i="4"/>
  <c r="J9" i="4" s="1"/>
  <c r="H306" i="4"/>
  <c r="H308" i="4" s="1"/>
  <c r="H6" i="4"/>
  <c r="D179" i="4"/>
  <c r="J34" i="4"/>
  <c r="J28" i="4" s="1"/>
  <c r="J27" i="4" s="1"/>
  <c r="H307" i="4"/>
  <c r="G26" i="4"/>
  <c r="D59" i="4"/>
  <c r="D8" i="4"/>
  <c r="I6" i="4"/>
  <c r="I306" i="4"/>
  <c r="I308" i="4" s="1"/>
  <c r="J291" i="4"/>
  <c r="J290" i="4" s="1"/>
  <c r="J289" i="4" s="1"/>
  <c r="J288" i="4" s="1"/>
  <c r="D28" i="4"/>
  <c r="J276" i="4"/>
  <c r="H151" i="2" l="1"/>
  <c r="D50" i="1"/>
  <c r="J12" i="1"/>
  <c r="J10" i="1" s="1"/>
  <c r="F19" i="2"/>
  <c r="H67" i="2"/>
  <c r="E19" i="2"/>
  <c r="H20" i="2"/>
  <c r="H53" i="2"/>
  <c r="H224" i="2"/>
  <c r="H213" i="2" s="1"/>
  <c r="H354" i="2"/>
  <c r="H353" i="2" s="1"/>
  <c r="J53" i="1"/>
  <c r="J51" i="1" s="1"/>
  <c r="J9" i="1"/>
  <c r="F12" i="1"/>
  <c r="E10" i="1"/>
  <c r="F10" i="1" s="1"/>
  <c r="E9" i="1"/>
  <c r="F9" i="1" s="1"/>
  <c r="D8" i="1"/>
  <c r="D125" i="1" s="1"/>
  <c r="F50" i="1"/>
  <c r="F8" i="1" s="1"/>
  <c r="F125" i="1" s="1"/>
  <c r="G126" i="1" s="1"/>
  <c r="F53" i="1"/>
  <c r="J50" i="1"/>
  <c r="J8" i="1" s="1"/>
  <c r="J125" i="1" s="1"/>
  <c r="G378" i="2"/>
  <c r="H177" i="2"/>
  <c r="H176" i="2" s="1"/>
  <c r="H175" i="2" s="1"/>
  <c r="H174" i="2" s="1"/>
  <c r="H173" i="2" s="1"/>
  <c r="H355" i="2"/>
  <c r="E378" i="2"/>
  <c r="D53" i="2"/>
  <c r="D19" i="2" s="1"/>
  <c r="D378" i="2" s="1"/>
  <c r="F378" i="2"/>
  <c r="F69" i="3"/>
  <c r="K69" i="3"/>
  <c r="K8" i="3"/>
  <c r="K7" i="3" s="1"/>
  <c r="K6" i="3" s="1"/>
  <c r="D8" i="3"/>
  <c r="D7" i="3" s="1"/>
  <c r="D6" i="3" s="1"/>
  <c r="E70" i="3"/>
  <c r="I70" i="3"/>
  <c r="D69" i="3"/>
  <c r="H71" i="3" s="1"/>
  <c r="G116" i="4"/>
  <c r="G99" i="4" s="1"/>
  <c r="J26" i="4"/>
  <c r="D118" i="4"/>
  <c r="D307" i="4" s="1"/>
  <c r="D178" i="4"/>
  <c r="G306" i="4"/>
  <c r="G308" i="4" s="1"/>
  <c r="G6" i="4"/>
  <c r="E306" i="4"/>
  <c r="E308" i="4" s="1"/>
  <c r="E6" i="4"/>
  <c r="J264" i="4"/>
  <c r="J258" i="4" s="1"/>
  <c r="J257" i="4" s="1"/>
  <c r="D27" i="4"/>
  <c r="D26" i="4" s="1"/>
  <c r="D7" i="4"/>
  <c r="J118" i="4"/>
  <c r="J307" i="4" s="1"/>
  <c r="J178" i="4"/>
  <c r="D117" i="4"/>
  <c r="J119" i="4"/>
  <c r="J117" i="4"/>
  <c r="F306" i="4"/>
  <c r="F308" i="4" s="1"/>
  <c r="F6" i="4"/>
  <c r="J7" i="4"/>
  <c r="F116" i="4"/>
  <c r="F99" i="4" s="1"/>
  <c r="H19" i="2" l="1"/>
  <c r="H378" i="2" s="1"/>
  <c r="H379" i="2" s="1"/>
  <c r="G379" i="2"/>
  <c r="I126" i="1"/>
  <c r="F126" i="1" s="1"/>
  <c r="J126" i="1"/>
  <c r="E379" i="2"/>
  <c r="I71" i="3"/>
  <c r="E71" i="3"/>
  <c r="D71" i="3"/>
  <c r="D116" i="4"/>
  <c r="D99" i="4" s="1"/>
  <c r="D306" i="4"/>
  <c r="D308" i="4" s="1"/>
  <c r="D6" i="4"/>
  <c r="J306" i="4"/>
  <c r="J308" i="4" s="1"/>
  <c r="J6" i="4"/>
  <c r="J116" i="4"/>
  <c r="J99" i="4" s="1"/>
  <c r="D379" i="2" l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I156" i="2"/>
  <c r="I15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78" authorId="0" shapeId="0" xr:uid="{73C4F0BD-8985-452A-9916-A3C88E5484CE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 xr:uid="{AA29AB82-3AA4-4E1D-A1EF-D653E1C8C98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4" authorId="0" shapeId="0" xr:uid="{51F875A6-4A38-413E-8FA8-6D42F226B029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<sst xmlns="http://schemas.openxmlformats.org/spreadsheetml/2006/main" count="453" uniqueCount="220">
  <si>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</si>
  <si>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</si>
  <si>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</si>
  <si>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</si>
  <si>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</si>
  <si>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</si>
  <si>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</si>
  <si>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</si>
  <si>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</si>
  <si>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</si>
  <si>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</si>
  <si>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</si>
  <si>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</si>
  <si>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</si>
  <si>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</si>
  <si>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</si>
  <si>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</si>
  <si>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</si>
  <si>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</si>
  <si>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</si>
  <si>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</si>
  <si>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</si>
  <si>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</si>
  <si>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</si>
  <si>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</si>
  <si>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</si>
  <si>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</si>
  <si>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</si>
  <si>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</si>
  <si>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</si>
  <si>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</si>
  <si>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</si>
  <si>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</si>
  <si>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</si>
  <si>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</si>
  <si>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</si>
  <si>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</si>
  <si>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</si>
  <si>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</si>
  <si>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</si>
  <si>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</si>
  <si>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</si>
  <si>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</si>
  <si>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</si>
  <si>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</si>
  <si>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</si>
  <si>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</si>
  <si>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</si>
  <si>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</si>
  <si>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</si>
  <si>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</si>
  <si>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</si>
  <si>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</si>
  <si>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</si>
  <si>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</si>
  <si>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</si>
  <si>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</si>
  <si>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</si>
  <si>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</si>
  <si>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</si>
  <si>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</si>
  <si>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</si>
  <si>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</si>
  <si>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</si>
  <si>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</si>
  <si>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</si>
  <si>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</si>
  <si>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</si>
  <si>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</si>
  <si>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</si>
  <si>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</si>
  <si>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</si>
  <si>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</si>
  <si>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</si>
  <si>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</si>
  <si>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</si>
  <si>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</si>
  <si>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</si>
  <si>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</si>
  <si>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</si>
  <si>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</si>
  <si>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</si>
  <si>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</si>
  <si>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</si>
  <si>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</si>
  <si>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</si>
  <si>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</si>
  <si>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</si>
  <si>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</si>
  <si>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</si>
  <si>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</si>
  <si>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</si>
  <si>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</si>
  <si>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กลุ่มนิเทศติดตามและประเมินผล วัดเขียนเขต</t>
  </si>
  <si>
    <t>ร.ร.วัดเขียนเขต</t>
  </si>
  <si>
    <t>ร.ร.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</si>
  <si>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</si>
  <si>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</si>
  <si>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</si>
  <si>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</si>
  <si>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</si>
  <si>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</si>
  <si>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</si>
  <si>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</si>
  <si>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</si>
  <si>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</si>
  <si>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</si>
  <si>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</si>
  <si>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</si>
  <si>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</si>
  <si>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</si>
  <si>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</si>
  <si>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 xml:space="preserve">  (รายละเอียด 1)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</si>
  <si>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</si>
  <si>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</si>
  <si>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</si>
  <si>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</si>
  <si>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</si>
  <si>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</si>
  <si>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</si>
  <si>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</si>
  <si>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</si>
  <si>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</si>
  <si>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</si>
  <si>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</si>
  <si>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</si>
  <si>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</si>
  <si>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</si>
  <si>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2.</t>
  </si>
  <si>
    <t xml:space="preserve">การเบิกจ่ายรายจ่ายประจำ </t>
  </si>
  <si>
    <t>2.1</t>
  </si>
  <si>
    <t>2.2</t>
  </si>
  <si>
    <t>3.</t>
  </si>
  <si>
    <t>การเบิกจ่ายงบลงทุน(ทั้งปี)</t>
  </si>
  <si>
    <t>3.1</t>
  </si>
  <si>
    <t>3.2</t>
  </si>
  <si>
    <t>3.3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</si>
  <si>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</si>
  <si>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</si>
  <si>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</si>
  <si>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</si>
  <si>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</si>
  <si>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</si>
  <si>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</si>
  <si>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</si>
  <si>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ผลการเบิกจ่ายและใช้จ่ายเป็นไปตามมติครม.</t>
  </si>
  <si>
    <t xml:space="preserve"> 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</si>
  <si>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</si>
  <si>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</si>
  <si>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</si>
  <si>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</si>
  <si>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 xml:space="preserve">        ประธานคณะกรรมการเร่งรัดติดตามฯ</t>
  </si>
  <si>
    <t xml:space="preserve">                       ลงชื่อ                                ผู้จัดทำ</t>
  </si>
  <si>
    <t>(นางสาวสุพิชสิริ ถิรวัฒนาพงศ์)</t>
  </si>
  <si>
    <t xml:space="preserve">         ประธานคณะกรรมการติดตามเร่งรัดการเบิกจ่ายเงินฯ</t>
  </si>
  <si>
    <t>วัดเขียนเขต/รร 10 รร</t>
  </si>
  <si>
    <t xml:space="preserve">        </t>
  </si>
  <si>
    <t>3.9.1.1</t>
  </si>
  <si>
    <t>3.9.2.1</t>
  </si>
  <si>
    <t>3.9.2.2</t>
  </si>
  <si>
    <t>ร่วมใจประสิทธิ์ ร่วมจิตประสาท เจริญดีวิทา รวมราษฎร์สามัคคี</t>
  </si>
  <si>
    <t>ลงชื่อ                                     เลขานุการคณะกรรมการติดตามเร่งรัดการใช้จ่ายเงินฯ</t>
  </si>
  <si>
    <t xml:space="preserve">                          ตรวจสอบแล้วถูกต้อง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</si>
  <si>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</si>
  <si>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</si>
  <si>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 xml:space="preserve">                ลงชื่อ                                ผู้จัดทำ</t>
  </si>
  <si>
    <t>(นายสุริยา  ทองบุญมา)</t>
  </si>
  <si>
    <t>ผลการเบิกจ่ายและใช้จ่ายเงินงบประมาณรายจ่าย ประจำปีงบประมาณ พ.ศ. 2567</t>
  </si>
  <si>
    <t>ตามมาตรการเร่งรัดการใช้จ่ายงบประมาณรายจ่าย ประจำปีงบประมาณ  พ.ศ. 2567</t>
  </si>
  <si>
    <t>หนังสือสำนักเลขาธิการคณะรัฐมนตรี ด่วนที่สุด ที่ นร 0505/ว 159  ลงวันที่ 5 เมษายน 2567</t>
  </si>
  <si>
    <t xml:space="preserve">    เป้าหมาย      การใช้จ่าย   ตามมติ ครม.(%)</t>
  </si>
  <si>
    <t>ไตรมาสที่ 4    ก.ค.67 - ก.ย.67</t>
  </si>
  <si>
    <t>2.4</t>
  </si>
  <si>
    <t>3.4</t>
  </si>
  <si>
    <t>รายงานผลการเบิกจ่ายเงินงบประมาณ งบลงทุน   ประจำปีงบประมาณ พ.ศ. 2567</t>
  </si>
  <si>
    <t>การอนุมัติเงินงวด</t>
  </si>
  <si>
    <t>ปัญหาอุปสรรค</t>
  </si>
  <si>
    <t xml:space="preserve">ครั้งที่ 201 </t>
  </si>
  <si>
    <t>ครั้งที่ 202</t>
  </si>
  <si>
    <t>ครั้งที่ 203</t>
  </si>
  <si>
    <t>2.1.1.1</t>
  </si>
  <si>
    <t>28 พ.ย.2559</t>
  </si>
  <si>
    <t>2.1.2.1</t>
  </si>
  <si>
    <t>1.1.1.1</t>
  </si>
  <si>
    <t>1.1.1.2</t>
  </si>
  <si>
    <t>1.1.1.3</t>
  </si>
  <si>
    <t>1.1.1.4</t>
  </si>
  <si>
    <t>1.1.1.5</t>
  </si>
  <si>
    <t>1.2.1</t>
  </si>
  <si>
    <t>1.2.2</t>
  </si>
  <si>
    <t>1.2.3</t>
  </si>
  <si>
    <t>ทำสัญญา 25 กค 66     ครบกำหนด 8 กย 66</t>
  </si>
  <si>
    <t>1.3.1</t>
  </si>
  <si>
    <t>1.4.1</t>
  </si>
  <si>
    <t>2.1.1.2</t>
  </si>
  <si>
    <t>2.2.1.1</t>
  </si>
  <si>
    <t>2.3.2</t>
  </si>
  <si>
    <t>บริหารสัญญา</t>
  </si>
  <si>
    <t>2.3.3</t>
  </si>
  <si>
    <t>2.3.4</t>
  </si>
  <si>
    <t>2.3.1</t>
  </si>
  <si>
    <t>2.3.1.1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</si>
  <si>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</si>
  <si>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</si>
  <si>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</si>
  <si>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</si>
  <si>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ผลการเบิกจ่ายและใช้จ่ายไม่เป็นไปตามมติครม.</t>
  </si>
  <si>
    <t xml:space="preserve">                   ประธานคณะกรรมการติดตามเร่งรัดฯ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</si>
  <si>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</si>
  <si>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                  (นางพัชรี  เรืองรุ่ง)</t>
  </si>
  <si>
    <t xml:space="preserve"> งบลงทุน ค่าครุภัณฑ์ 6711310</t>
  </si>
  <si>
    <t>ประจำเดือน มิถุนายน 2567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</si>
  <si>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2567</t>
  </si>
  <si>
    <t>วัดเขียนเขต/จัดสรรให้ร.ร. 10 ร.ร.ๆละ 1,800 บาท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</si>
  <si>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</si>
  <si>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</si>
  <si>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>กลุ่มโยบายและแผน</t>
  </si>
  <si>
    <t xml:space="preserve">ICT/กลุ่มส่งเสริมการจัดการศึกษา   </t>
  </si>
  <si>
    <t>ประจำปีงบประมาณ พ.ศ. 2567</t>
  </si>
  <si>
    <t xml:space="preserve">     ประจำเดือน 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</si>
</sst>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2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6"/>
      <name val="TH Sarabun New"/>
      <family val="2"/>
    </font>
    <font>
      <sz val="12"/>
      <color rgb="FFFF0000"/>
      <name val="TH Sarabun New"/>
      <family val="2"/>
      <charset val="222"/>
    </font>
    <font>
      <sz val="12"/>
      <color theme="0"/>
      <name val="TH Sarabun New"/>
      <family val="2"/>
      <charset val="222"/>
    </font>
    <font>
      <b/>
      <sz val="12"/>
      <name val="TH Sarabun New"/>
      <family val="2"/>
      <charset val="222"/>
    </font>
    <font>
      <b/>
      <sz val="12"/>
      <color theme="0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b/>
      <sz val="14"/>
      <name val="TH Sarabun New"/>
      <family val="2"/>
    </font>
    <font>
      <sz val="12"/>
      <name val="TH SarabunIT๙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16">
    <xf numFmtId="0" fontId="0" fillId="0" borderId="0" xfId="0"/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4" fillId="0" borderId="0" xfId="0" applyNumberFormat="1" applyFont="1"/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2" fontId="10" fillId="0" borderId="0" xfId="0" applyNumberFormat="1" applyFont="1"/>
    <xf numFmtId="0" fontId="10" fillId="0" borderId="0" xfId="0" applyFont="1"/>
    <xf numFmtId="187" fontId="10" fillId="0" borderId="0" xfId="1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87" fontId="10" fillId="0" borderId="0" xfId="1" applyFont="1" applyBorder="1"/>
    <xf numFmtId="4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49" fontId="10" fillId="6" borderId="0" xfId="0" applyNumberFormat="1" applyFont="1" applyFill="1" applyAlignment="1">
      <alignment horizontal="center"/>
    </xf>
    <xf numFmtId="2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 vertical="center"/>
    </xf>
    <xf numFmtId="43" fontId="10" fillId="6" borderId="0" xfId="0" applyNumberFormat="1" applyFont="1" applyFill="1" applyAlignment="1">
      <alignment horizontal="center"/>
    </xf>
    <xf numFmtId="43" fontId="10" fillId="6" borderId="0" xfId="0" applyNumberFormat="1" applyFont="1" applyFill="1" applyAlignment="1">
      <alignment horizontal="left"/>
    </xf>
    <xf numFmtId="187" fontId="10" fillId="6" borderId="0" xfId="1" applyFont="1" applyFill="1" applyBorder="1"/>
    <xf numFmtId="187" fontId="10" fillId="6" borderId="0" xfId="1" applyFont="1" applyFill="1"/>
    <xf numFmtId="0" fontId="10" fillId="6" borderId="0" xfId="0" applyFont="1" applyFill="1"/>
    <xf numFmtId="0" fontId="10" fillId="4" borderId="0" xfId="0" applyFont="1" applyFill="1" applyAlignment="1">
      <alignment horizontal="center"/>
    </xf>
    <xf numFmtId="43" fontId="10" fillId="4" borderId="0" xfId="0" applyNumberFormat="1" applyFont="1" applyFill="1" applyAlignment="1">
      <alignment horizontal="center"/>
    </xf>
    <xf numFmtId="43" fontId="10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49" fontId="10" fillId="4" borderId="0" xfId="0" applyNumberFormat="1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187" fontId="10" fillId="6" borderId="0" xfId="0" applyNumberFormat="1" applyFont="1" applyFill="1" applyAlignment="1">
      <alignment horizontal="center"/>
    </xf>
    <xf numFmtId="188" fontId="10" fillId="0" borderId="0" xfId="1" applyNumberFormat="1" applyFont="1" applyAlignment="1">
      <alignment horizontal="right"/>
    </xf>
    <xf numFmtId="0" fontId="10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2" fontId="12" fillId="17" borderId="8" xfId="0" applyNumberFormat="1" applyFont="1" applyFill="1" applyBorder="1" applyAlignment="1">
      <alignment horizontal="center" vertical="center" wrapText="1"/>
    </xf>
    <xf numFmtId="2" fontId="12" fillId="17" borderId="1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6" xfId="0" applyFont="1" applyBorder="1" applyAlignment="1">
      <alignment horizontal="left" vertical="top" wrapText="1"/>
    </xf>
    <xf numFmtId="0" fontId="18" fillId="6" borderId="6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/>
    </xf>
    <xf numFmtId="0" fontId="18" fillId="0" borderId="6" xfId="0" applyFont="1" applyBorder="1" applyAlignment="1">
      <alignment vertical="top"/>
    </xf>
    <xf numFmtId="0" fontId="18" fillId="6" borderId="6" xfId="0" applyFont="1" applyFill="1" applyBorder="1" applyAlignment="1">
      <alignment horizontal="left" vertical="top"/>
    </xf>
    <xf numFmtId="2" fontId="19" fillId="3" borderId="6" xfId="0" applyNumberFormat="1" applyFont="1" applyFill="1" applyBorder="1"/>
    <xf numFmtId="43" fontId="13" fillId="0" borderId="0" xfId="2" applyFont="1" applyBorder="1" applyAlignment="1">
      <alignment horizontal="left"/>
    </xf>
    <xf numFmtId="2" fontId="14" fillId="0" borderId="0" xfId="0" applyNumberFormat="1" applyFont="1"/>
    <xf numFmtId="2" fontId="13" fillId="0" borderId="0" xfId="0" applyNumberFormat="1" applyFont="1"/>
    <xf numFmtId="43" fontId="24" fillId="0" borderId="0" xfId="0" applyNumberFormat="1" applyFont="1" applyAlignment="1">
      <alignment horizontal="center"/>
    </xf>
    <xf numFmtId="0" fontId="18" fillId="0" borderId="0" xfId="0" applyFont="1"/>
    <xf numFmtId="43" fontId="15" fillId="0" borderId="0" xfId="2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13" fillId="0" borderId="0" xfId="0" applyNumberFormat="1" applyFont="1" applyAlignment="1">
      <alignment horizontal="center"/>
    </xf>
    <xf numFmtId="0" fontId="17" fillId="0" borderId="0" xfId="0" applyFont="1"/>
    <xf numFmtId="2" fontId="19" fillId="11" borderId="10" xfId="0" applyNumberFormat="1" applyFont="1" applyFill="1" applyBorder="1" applyAlignment="1">
      <alignment horizontal="left" vertical="top" wrapText="1"/>
    </xf>
    <xf numFmtId="2" fontId="19" fillId="11" borderId="5" xfId="0" applyNumberFormat="1" applyFont="1" applyFill="1" applyBorder="1" applyAlignment="1">
      <alignment horizontal="left" vertical="top"/>
    </xf>
    <xf numFmtId="2" fontId="19" fillId="12" borderId="10" xfId="0" applyNumberFormat="1" applyFont="1" applyFill="1" applyBorder="1" applyAlignment="1">
      <alignment horizontal="left" vertical="center"/>
    </xf>
    <xf numFmtId="0" fontId="19" fillId="12" borderId="5" xfId="0" applyFont="1" applyFill="1" applyBorder="1" applyAlignment="1">
      <alignment horizontal="left" vertical="center"/>
    </xf>
    <xf numFmtId="2" fontId="19" fillId="9" borderId="10" xfId="0" applyNumberFormat="1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left"/>
    </xf>
    <xf numFmtId="2" fontId="19" fillId="7" borderId="10" xfId="0" applyNumberFormat="1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/>
    </xf>
    <xf numFmtId="2" fontId="19" fillId="13" borderId="10" xfId="0" applyNumberFormat="1" applyFont="1" applyFill="1" applyBorder="1" applyAlignment="1">
      <alignment horizontal="left" vertical="center"/>
    </xf>
    <xf numFmtId="0" fontId="18" fillId="13" borderId="5" xfId="0" applyFont="1" applyFill="1" applyBorder="1" applyAlignment="1">
      <alignment horizontal="center" wrapText="1"/>
    </xf>
    <xf numFmtId="2" fontId="18" fillId="6" borderId="10" xfId="0" applyNumberFormat="1" applyFont="1" applyFill="1" applyBorder="1" applyAlignment="1">
      <alignment horizontal="left" vertical="top" wrapText="1"/>
    </xf>
    <xf numFmtId="0" fontId="18" fillId="6" borderId="5" xfId="0" applyFont="1" applyFill="1" applyBorder="1" applyAlignment="1">
      <alignment horizontal="left" vertical="top"/>
    </xf>
    <xf numFmtId="2" fontId="18" fillId="6" borderId="15" xfId="0" applyNumberFormat="1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/>
    </xf>
    <xf numFmtId="2" fontId="18" fillId="6" borderId="21" xfId="0" applyNumberFormat="1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left"/>
    </xf>
    <xf numFmtId="2" fontId="18" fillId="6" borderId="10" xfId="0" applyNumberFormat="1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 vertical="center"/>
    </xf>
    <xf numFmtId="2" fontId="18" fillId="6" borderId="6" xfId="0" applyNumberFormat="1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left" vertical="center"/>
    </xf>
    <xf numFmtId="2" fontId="19" fillId="14" borderId="6" xfId="0" applyNumberFormat="1" applyFont="1" applyFill="1" applyBorder="1" applyAlignment="1">
      <alignment horizontal="left" vertical="center"/>
    </xf>
    <xf numFmtId="2" fontId="18" fillId="13" borderId="6" xfId="0" applyNumberFormat="1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2" fontId="18" fillId="6" borderId="6" xfId="0" applyNumberFormat="1" applyFont="1" applyFill="1" applyBorder="1" applyAlignment="1">
      <alignment horizontal="left" vertical="center" wrapText="1"/>
    </xf>
    <xf numFmtId="2" fontId="18" fillId="6" borderId="6" xfId="0" applyNumberFormat="1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center"/>
    </xf>
    <xf numFmtId="2" fontId="14" fillId="0" borderId="6" xfId="0" applyNumberFormat="1" applyFont="1" applyBorder="1" applyAlignment="1">
      <alignment horizontal="left" vertical="center"/>
    </xf>
    <xf numFmtId="2" fontId="25" fillId="0" borderId="6" xfId="0" applyNumberFormat="1" applyFont="1" applyBorder="1" applyAlignment="1">
      <alignment horizontal="left" vertical="center"/>
    </xf>
    <xf numFmtId="2" fontId="14" fillId="13" borderId="5" xfId="0" applyNumberFormat="1" applyFont="1" applyFill="1" applyBorder="1" applyAlignment="1">
      <alignment horizontal="left" vertical="center"/>
    </xf>
    <xf numFmtId="2" fontId="25" fillId="13" borderId="5" xfId="0" applyNumberFormat="1" applyFont="1" applyFill="1" applyBorder="1" applyAlignment="1">
      <alignment horizontal="left" vertical="center" wrapText="1"/>
    </xf>
    <xf numFmtId="0" fontId="19" fillId="13" borderId="5" xfId="0" applyFont="1" applyFill="1" applyBorder="1" applyAlignment="1">
      <alignment horizontal="left" vertical="center"/>
    </xf>
    <xf numFmtId="2" fontId="14" fillId="6" borderId="5" xfId="0" applyNumberFormat="1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left" vertical="center" wrapText="1"/>
    </xf>
    <xf numFmtId="2" fontId="14" fillId="6" borderId="5" xfId="0" applyNumberFormat="1" applyFont="1" applyFill="1" applyBorder="1" applyAlignment="1">
      <alignment horizontal="left" vertical="top" wrapText="1"/>
    </xf>
    <xf numFmtId="0" fontId="18" fillId="6" borderId="5" xfId="0" applyFont="1" applyFill="1" applyBorder="1" applyAlignment="1">
      <alignment horizontal="left" vertical="top" wrapText="1"/>
    </xf>
    <xf numFmtId="2" fontId="19" fillId="12" borderId="10" xfId="0" applyNumberFormat="1" applyFont="1" applyFill="1" applyBorder="1" applyAlignment="1">
      <alignment horizontal="left" vertical="top" wrapText="1"/>
    </xf>
    <xf numFmtId="2" fontId="19" fillId="9" borderId="10" xfId="0" applyNumberFormat="1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top"/>
    </xf>
    <xf numFmtId="2" fontId="14" fillId="2" borderId="6" xfId="0" applyNumberFormat="1" applyFont="1" applyFill="1" applyBorder="1" applyAlignment="1">
      <alignment horizontal="left" vertical="center" wrapText="1"/>
    </xf>
    <xf numFmtId="2" fontId="25" fillId="2" borderId="6" xfId="0" applyNumberFormat="1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/>
    </xf>
    <xf numFmtId="0" fontId="18" fillId="13" borderId="5" xfId="0" applyFont="1" applyFill="1" applyBorder="1" applyAlignment="1">
      <alignment horizontal="left" vertical="center"/>
    </xf>
    <xf numFmtId="2" fontId="14" fillId="6" borderId="9" xfId="0" applyNumberFormat="1" applyFont="1" applyFill="1" applyBorder="1" applyAlignment="1">
      <alignment horizontal="left" vertical="top" wrapText="1"/>
    </xf>
    <xf numFmtId="2" fontId="18" fillId="13" borderId="10" xfId="0" applyNumberFormat="1" applyFont="1" applyFill="1" applyBorder="1" applyAlignment="1">
      <alignment horizontal="left" vertical="center" wrapText="1"/>
    </xf>
    <xf numFmtId="0" fontId="18" fillId="0" borderId="6" xfId="0" applyFont="1" applyBorder="1"/>
    <xf numFmtId="0" fontId="18" fillId="0" borderId="6" xfId="0" applyFont="1" applyBorder="1" applyAlignment="1">
      <alignment vertical="center"/>
    </xf>
    <xf numFmtId="2" fontId="14" fillId="5" borderId="6" xfId="0" applyNumberFormat="1" applyFont="1" applyFill="1" applyBorder="1" applyAlignment="1">
      <alignment horizontal="left" vertical="center" wrapText="1"/>
    </xf>
    <xf numFmtId="0" fontId="19" fillId="28" borderId="6" xfId="0" applyFont="1" applyFill="1" applyBorder="1" applyAlignment="1">
      <alignment horizontal="left" vertical="center"/>
    </xf>
    <xf numFmtId="2" fontId="17" fillId="0" borderId="6" xfId="0" applyNumberFormat="1" applyFont="1" applyBorder="1" applyAlignment="1">
      <alignment horizontal="center" vertical="center"/>
    </xf>
    <xf numFmtId="188" fontId="18" fillId="6" borderId="6" xfId="0" applyNumberFormat="1" applyFont="1" applyFill="1" applyBorder="1"/>
    <xf numFmtId="2" fontId="19" fillId="6" borderId="6" xfId="0" applyNumberFormat="1" applyFont="1" applyFill="1" applyBorder="1" applyAlignment="1">
      <alignment horizontal="center"/>
    </xf>
    <xf numFmtId="2" fontId="18" fillId="6" borderId="6" xfId="0" applyNumberFormat="1" applyFont="1" applyFill="1" applyBorder="1" applyAlignment="1">
      <alignment horizontal="left"/>
    </xf>
    <xf numFmtId="188" fontId="18" fillId="6" borderId="0" xfId="0" applyNumberFormat="1" applyFont="1" applyFill="1"/>
    <xf numFmtId="2" fontId="18" fillId="6" borderId="0" xfId="0" applyNumberFormat="1" applyFont="1" applyFill="1" applyAlignment="1">
      <alignment horizontal="left"/>
    </xf>
    <xf numFmtId="43" fontId="19" fillId="6" borderId="0" xfId="2" applyFont="1" applyFill="1" applyBorder="1" applyAlignment="1">
      <alignment horizontal="center"/>
    </xf>
    <xf numFmtId="43" fontId="18" fillId="6" borderId="0" xfId="0" applyNumberFormat="1" applyFont="1" applyFill="1" applyAlignment="1">
      <alignment horizontal="left"/>
    </xf>
    <xf numFmtId="0" fontId="18" fillId="6" borderId="0" xfId="0" applyFont="1" applyFill="1"/>
    <xf numFmtId="2" fontId="18" fillId="6" borderId="0" xfId="2" applyNumberFormat="1" applyFont="1" applyFill="1" applyBorder="1" applyAlignment="1">
      <alignment horizontal="left"/>
    </xf>
    <xf numFmtId="188" fontId="18" fillId="6" borderId="0" xfId="2" applyNumberFormat="1" applyFont="1" applyFill="1" applyBorder="1" applyAlignment="1">
      <alignment horizontal="left"/>
    </xf>
    <xf numFmtId="43" fontId="16" fillId="0" borderId="0" xfId="2" applyFont="1" applyBorder="1" applyAlignment="1"/>
    <xf numFmtId="0" fontId="17" fillId="0" borderId="1" xfId="0" applyFont="1" applyBorder="1"/>
    <xf numFmtId="0" fontId="17" fillId="0" borderId="6" xfId="0" applyFont="1" applyBorder="1" applyAlignment="1">
      <alignment horizontal="center"/>
    </xf>
    <xf numFmtId="49" fontId="19" fillId="0" borderId="7" xfId="0" applyNumberFormat="1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8" xfId="0" applyFont="1" applyBorder="1"/>
    <xf numFmtId="0" fontId="18" fillId="0" borderId="2" xfId="0" applyFont="1" applyBorder="1"/>
    <xf numFmtId="49" fontId="18" fillId="0" borderId="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2" fontId="21" fillId="0" borderId="16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49" fontId="18" fillId="0" borderId="3" xfId="0" applyNumberFormat="1" applyFont="1" applyBorder="1" applyAlignment="1">
      <alignment horizontal="right"/>
    </xf>
    <xf numFmtId="0" fontId="18" fillId="0" borderId="16" xfId="0" applyFont="1" applyBorder="1"/>
    <xf numFmtId="49" fontId="19" fillId="0" borderId="3" xfId="0" applyNumberFormat="1" applyFont="1" applyBorder="1"/>
    <xf numFmtId="0" fontId="19" fillId="0" borderId="0" xfId="0" applyFont="1"/>
    <xf numFmtId="0" fontId="18" fillId="0" borderId="4" xfId="0" applyFont="1" applyBorder="1"/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/>
    <xf numFmtId="187" fontId="18" fillId="0" borderId="4" xfId="0" applyNumberFormat="1" applyFont="1" applyBorder="1"/>
    <xf numFmtId="0" fontId="18" fillId="0" borderId="9" xfId="0" applyFont="1" applyBorder="1"/>
    <xf numFmtId="0" fontId="19" fillId="0" borderId="1" xfId="0" applyFont="1" applyBorder="1"/>
    <xf numFmtId="0" fontId="18" fillId="0" borderId="1" xfId="0" applyFont="1" applyBorder="1"/>
    <xf numFmtId="0" fontId="18" fillId="0" borderId="12" xfId="0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187" fontId="18" fillId="6" borderId="0" xfId="0" applyNumberFormat="1" applyFont="1" applyFill="1"/>
    <xf numFmtId="43" fontId="26" fillId="6" borderId="0" xfId="2" applyFont="1" applyFill="1" applyBorder="1" applyAlignment="1">
      <alignment horizontal="center"/>
    </xf>
    <xf numFmtId="0" fontId="22" fillId="6" borderId="0" xfId="0" applyFont="1" applyFill="1"/>
    <xf numFmtId="0" fontId="14" fillId="6" borderId="0" xfId="0" applyFont="1" applyFill="1" applyAlignment="1">
      <alignment horizontal="left"/>
    </xf>
    <xf numFmtId="0" fontId="13" fillId="0" borderId="0" xfId="0" applyFont="1"/>
    <xf numFmtId="2" fontId="13" fillId="0" borderId="0" xfId="0" applyNumberFormat="1" applyFont="1" applyAlignment="1">
      <alignment horizontal="left" wrapText="1"/>
    </xf>
    <xf numFmtId="187" fontId="15" fillId="0" borderId="0" xfId="1" applyFont="1" applyBorder="1"/>
    <xf numFmtId="2" fontId="13" fillId="0" borderId="0" xfId="0" applyNumberFormat="1" applyFont="1" applyAlignment="1">
      <alignment wrapText="1"/>
    </xf>
    <xf numFmtId="0" fontId="13" fillId="0" borderId="0" xfId="0" applyFont="1" applyAlignment="1">
      <alignment horizontal="right"/>
    </xf>
    <xf numFmtId="2" fontId="16" fillId="0" borderId="0" xfId="0" applyNumberFormat="1" applyFont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188" fontId="18" fillId="6" borderId="0" xfId="2" applyNumberFormat="1" applyFont="1" applyFill="1" applyBorder="1" applyAlignment="1">
      <alignment horizontal="right"/>
    </xf>
    <xf numFmtId="2" fontId="18" fillId="6" borderId="0" xfId="0" applyNumberFormat="1" applyFont="1" applyFill="1" applyAlignment="1">
      <alignment horizontal="center"/>
    </xf>
    <xf numFmtId="2" fontId="20" fillId="6" borderId="0" xfId="0" applyNumberFormat="1" applyFont="1" applyFill="1" applyAlignment="1">
      <alignment horizontal="center"/>
    </xf>
    <xf numFmtId="43" fontId="24" fillId="0" borderId="0" xfId="0" applyNumberFormat="1" applyFont="1"/>
    <xf numFmtId="43" fontId="24" fillId="0" borderId="0" xfId="2" applyFont="1" applyFill="1" applyBorder="1" applyAlignment="1"/>
    <xf numFmtId="0" fontId="18" fillId="0" borderId="6" xfId="0" applyFont="1" applyBorder="1" applyAlignment="1">
      <alignment vertical="top" wrapText="1"/>
    </xf>
    <xf numFmtId="0" fontId="18" fillId="0" borderId="14" xfId="0" applyFont="1" applyBorder="1" applyAlignment="1">
      <alignment vertical="top"/>
    </xf>
    <xf numFmtId="0" fontId="14" fillId="7" borderId="6" xfId="0" applyFont="1" applyFill="1" applyBorder="1" applyAlignment="1">
      <alignment horizontal="center" vertical="top"/>
    </xf>
    <xf numFmtId="0" fontId="18" fillId="7" borderId="6" xfId="0" applyFont="1" applyFill="1" applyBorder="1" applyAlignment="1">
      <alignment vertical="top"/>
    </xf>
    <xf numFmtId="0" fontId="14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14" fillId="6" borderId="13" xfId="0" applyFont="1" applyFill="1" applyBorder="1" applyAlignment="1">
      <alignment horizontal="center" vertical="top"/>
    </xf>
    <xf numFmtId="0" fontId="18" fillId="0" borderId="13" xfId="0" applyFont="1" applyBorder="1" applyAlignment="1">
      <alignment vertical="top" wrapText="1"/>
    </xf>
    <xf numFmtId="2" fontId="14" fillId="0" borderId="11" xfId="0" applyNumberFormat="1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2" fontId="14" fillId="0" borderId="13" xfId="0" applyNumberFormat="1" applyFont="1" applyBorder="1" applyAlignment="1">
      <alignment vertical="top" wrapText="1"/>
    </xf>
    <xf numFmtId="0" fontId="14" fillId="6" borderId="14" xfId="0" applyFont="1" applyFill="1" applyBorder="1" applyAlignment="1">
      <alignment horizontal="center" vertical="top"/>
    </xf>
    <xf numFmtId="2" fontId="14" fillId="0" borderId="14" xfId="0" applyNumberFormat="1" applyFont="1" applyBorder="1" applyAlignment="1">
      <alignment vertical="top"/>
    </xf>
    <xf numFmtId="2" fontId="14" fillId="6" borderId="14" xfId="0" applyNumberFormat="1" applyFont="1" applyFill="1" applyBorder="1" applyAlignment="1">
      <alignment horizontal="center" vertical="top"/>
    </xf>
    <xf numFmtId="2" fontId="18" fillId="6" borderId="14" xfId="0" applyNumberFormat="1" applyFont="1" applyFill="1" applyBorder="1" applyAlignment="1">
      <alignment horizontal="center" vertical="top"/>
    </xf>
    <xf numFmtId="2" fontId="14" fillId="0" borderId="14" xfId="0" applyNumberFormat="1" applyFont="1" applyBorder="1" applyAlignment="1">
      <alignment vertical="top" wrapText="1"/>
    </xf>
    <xf numFmtId="0" fontId="14" fillId="6" borderId="5" xfId="0" applyFont="1" applyFill="1" applyBorder="1" applyAlignment="1">
      <alignment horizontal="center" vertical="top"/>
    </xf>
    <xf numFmtId="2" fontId="14" fillId="0" borderId="5" xfId="0" applyNumberFormat="1" applyFont="1" applyBorder="1" applyAlignment="1">
      <alignment vertical="top" wrapText="1"/>
    </xf>
    <xf numFmtId="0" fontId="18" fillId="0" borderId="5" xfId="0" applyFont="1" applyBorder="1" applyAlignment="1">
      <alignment vertical="top"/>
    </xf>
    <xf numFmtId="2" fontId="21" fillId="6" borderId="13" xfId="0" applyNumberFormat="1" applyFont="1" applyFill="1" applyBorder="1" applyAlignment="1">
      <alignment vertical="top" wrapText="1"/>
    </xf>
    <xf numFmtId="2" fontId="21" fillId="6" borderId="6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horizontal="center" vertical="top"/>
    </xf>
    <xf numFmtId="2" fontId="14" fillId="11" borderId="12" xfId="0" applyNumberFormat="1" applyFont="1" applyFill="1" applyBorder="1" applyAlignment="1">
      <alignment vertical="top" wrapText="1"/>
    </xf>
    <xf numFmtId="0" fontId="18" fillId="11" borderId="5" xfId="0" applyFont="1" applyFill="1" applyBorder="1" applyAlignment="1">
      <alignment vertical="top"/>
    </xf>
    <xf numFmtId="0" fontId="14" fillId="8" borderId="5" xfId="0" applyFont="1" applyFill="1" applyBorder="1" applyAlignment="1">
      <alignment horizontal="center" vertical="top"/>
    </xf>
    <xf numFmtId="2" fontId="14" fillId="8" borderId="12" xfId="0" applyNumberFormat="1" applyFont="1" applyFill="1" applyBorder="1" applyAlignment="1">
      <alignment vertical="top" wrapText="1"/>
    </xf>
    <xf numFmtId="0" fontId="18" fillId="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top"/>
    </xf>
    <xf numFmtId="2" fontId="14" fillId="9" borderId="6" xfId="0" applyNumberFormat="1" applyFont="1" applyFill="1" applyBorder="1" applyAlignment="1">
      <alignment vertical="top" wrapText="1"/>
    </xf>
    <xf numFmtId="0" fontId="18" fillId="9" borderId="6" xfId="0" applyFont="1" applyFill="1" applyBorder="1" applyAlignment="1">
      <alignment vertical="top"/>
    </xf>
    <xf numFmtId="2" fontId="14" fillId="7" borderId="6" xfId="0" applyNumberFormat="1" applyFont="1" applyFill="1" applyBorder="1" applyAlignment="1">
      <alignment vertical="top"/>
    </xf>
    <xf numFmtId="0" fontId="14" fillId="11" borderId="6" xfId="0" applyFont="1" applyFill="1" applyBorder="1" applyAlignment="1">
      <alignment horizontal="center" vertical="top"/>
    </xf>
    <xf numFmtId="2" fontId="14" fillId="11" borderId="6" xfId="0" applyNumberFormat="1" applyFont="1" applyFill="1" applyBorder="1" applyAlignment="1">
      <alignment vertical="top" wrapText="1"/>
    </xf>
    <xf numFmtId="0" fontId="18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horizontal="center" vertical="top"/>
    </xf>
    <xf numFmtId="2" fontId="14" fillId="8" borderId="6" xfId="0" applyNumberFormat="1" applyFont="1" applyFill="1" applyBorder="1" applyAlignment="1">
      <alignment vertical="top" wrapText="1"/>
    </xf>
    <xf numFmtId="0" fontId="18" fillId="8" borderId="6" xfId="0" applyFont="1" applyFill="1" applyBorder="1" applyAlignment="1">
      <alignment vertical="top"/>
    </xf>
    <xf numFmtId="0" fontId="14" fillId="9" borderId="13" xfId="0" applyFont="1" applyFill="1" applyBorder="1" applyAlignment="1">
      <alignment horizontal="center" vertical="top"/>
    </xf>
    <xf numFmtId="2" fontId="14" fillId="9" borderId="13" xfId="0" applyNumberFormat="1" applyFont="1" applyFill="1" applyBorder="1" applyAlignment="1">
      <alignment vertical="top" wrapText="1"/>
    </xf>
    <xf numFmtId="0" fontId="18" fillId="9" borderId="13" xfId="0" applyFont="1" applyFill="1" applyBorder="1" applyAlignment="1">
      <alignment vertical="top" wrapText="1"/>
    </xf>
    <xf numFmtId="0" fontId="14" fillId="7" borderId="13" xfId="0" applyFont="1" applyFill="1" applyBorder="1" applyAlignment="1">
      <alignment horizontal="center" vertical="top"/>
    </xf>
    <xf numFmtId="2" fontId="14" fillId="7" borderId="13" xfId="0" applyNumberFormat="1" applyFont="1" applyFill="1" applyBorder="1" applyAlignment="1">
      <alignment vertical="top" wrapText="1"/>
    </xf>
    <xf numFmtId="0" fontId="18" fillId="7" borderId="13" xfId="0" applyFont="1" applyFill="1" applyBorder="1" applyAlignment="1">
      <alignment vertical="top" wrapText="1"/>
    </xf>
    <xf numFmtId="2" fontId="14" fillId="0" borderId="6" xfId="0" applyNumberFormat="1" applyFont="1" applyBorder="1" applyAlignment="1">
      <alignment vertical="top"/>
    </xf>
    <xf numFmtId="2" fontId="14" fillId="0" borderId="6" xfId="0" applyNumberFormat="1" applyFont="1" applyBorder="1" applyAlignment="1">
      <alignment horizontal="center" vertical="top"/>
    </xf>
    <xf numFmtId="2" fontId="18" fillId="0" borderId="6" xfId="0" applyNumberFormat="1" applyFont="1" applyBorder="1" applyAlignment="1">
      <alignment horizontal="center" vertical="top"/>
    </xf>
    <xf numFmtId="0" fontId="1" fillId="0" borderId="0" xfId="0" applyFont="1"/>
    <xf numFmtId="2" fontId="28" fillId="6" borderId="0" xfId="0" applyNumberFormat="1" applyFont="1" applyFill="1" applyAlignment="1">
      <alignment horizontal="center"/>
    </xf>
    <xf numFmtId="2" fontId="28" fillId="0" borderId="0" xfId="0" applyNumberFormat="1" applyFont="1"/>
    <xf numFmtId="0" fontId="27" fillId="0" borderId="0" xfId="0" applyFont="1"/>
    <xf numFmtId="2" fontId="14" fillId="7" borderId="14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18" fillId="0" borderId="7" xfId="0" applyFont="1" applyBorder="1"/>
    <xf numFmtId="49" fontId="12" fillId="17" borderId="6" xfId="0" applyNumberFormat="1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vertical="center"/>
    </xf>
    <xf numFmtId="49" fontId="12" fillId="11" borderId="6" xfId="0" applyNumberFormat="1" applyFont="1" applyFill="1" applyBorder="1" applyAlignment="1">
      <alignment vertical="center"/>
    </xf>
    <xf numFmtId="2" fontId="12" fillId="11" borderId="6" xfId="0" applyNumberFormat="1" applyFont="1" applyFill="1" applyBorder="1" applyAlignment="1">
      <alignment vertical="center" wrapText="1"/>
    </xf>
    <xf numFmtId="43" fontId="13" fillId="11" borderId="6" xfId="0" applyNumberFormat="1" applyFont="1" applyFill="1" applyBorder="1" applyAlignment="1">
      <alignment vertical="center"/>
    </xf>
    <xf numFmtId="0" fontId="13" fillId="15" borderId="6" xfId="0" applyFont="1" applyFill="1" applyBorder="1" applyAlignment="1">
      <alignment vertical="center"/>
    </xf>
    <xf numFmtId="49" fontId="12" fillId="15" borderId="6" xfId="0" applyNumberFormat="1" applyFont="1" applyFill="1" applyBorder="1" applyAlignment="1">
      <alignment vertical="center" wrapText="1"/>
    </xf>
    <xf numFmtId="2" fontId="12" fillId="15" borderId="11" xfId="0" applyNumberFormat="1" applyFont="1" applyFill="1" applyBorder="1" applyAlignment="1">
      <alignment vertical="center" wrapText="1"/>
    </xf>
    <xf numFmtId="43" fontId="13" fillId="15" borderId="6" xfId="0" applyNumberFormat="1" applyFont="1" applyFill="1" applyBorder="1" applyAlignment="1">
      <alignment vertical="center"/>
    </xf>
    <xf numFmtId="0" fontId="13" fillId="9" borderId="6" xfId="0" applyFont="1" applyFill="1" applyBorder="1" applyAlignment="1">
      <alignment vertical="center"/>
    </xf>
    <xf numFmtId="2" fontId="12" fillId="9" borderId="6" xfId="0" applyNumberFormat="1" applyFont="1" applyFill="1" applyBorder="1" applyAlignment="1">
      <alignment vertical="center" wrapText="1"/>
    </xf>
    <xf numFmtId="2" fontId="13" fillId="9" borderId="11" xfId="0" applyNumberFormat="1" applyFont="1" applyFill="1" applyBorder="1" applyAlignment="1">
      <alignment vertical="center" wrapText="1"/>
    </xf>
    <xf numFmtId="43" fontId="13" fillId="9" borderId="6" xfId="0" applyNumberFormat="1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2" fontId="13" fillId="7" borderId="6" xfId="0" applyNumberFormat="1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 wrapText="1"/>
    </xf>
    <xf numFmtId="43" fontId="13" fillId="7" borderId="6" xfId="0" applyNumberFormat="1" applyFont="1" applyFill="1" applyBorder="1" applyAlignment="1">
      <alignment vertical="center"/>
    </xf>
    <xf numFmtId="0" fontId="13" fillId="26" borderId="6" xfId="0" applyFont="1" applyFill="1" applyBorder="1" applyAlignment="1">
      <alignment vertical="center"/>
    </xf>
    <xf numFmtId="2" fontId="13" fillId="26" borderId="6" xfId="0" applyNumberFormat="1" applyFont="1" applyFill="1" applyBorder="1" applyAlignment="1">
      <alignment vertical="center"/>
    </xf>
    <xf numFmtId="2" fontId="13" fillId="26" borderId="11" xfId="0" applyNumberFormat="1" applyFont="1" applyFill="1" applyBorder="1" applyAlignment="1">
      <alignment vertical="center" wrapText="1"/>
    </xf>
    <xf numFmtId="187" fontId="13" fillId="26" borderId="6" xfId="1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11" xfId="0" applyNumberFormat="1" applyFont="1" applyBorder="1" applyAlignment="1">
      <alignment vertical="center" wrapText="1"/>
    </xf>
    <xf numFmtId="187" fontId="13" fillId="0" borderId="6" xfId="1" applyFont="1" applyBorder="1" applyAlignment="1">
      <alignment vertical="center"/>
    </xf>
    <xf numFmtId="49" fontId="13" fillId="7" borderId="11" xfId="0" applyNumberFormat="1" applyFont="1" applyFill="1" applyBorder="1" applyAlignment="1">
      <alignment horizontal="center" vertical="center" wrapText="1"/>
    </xf>
    <xf numFmtId="187" fontId="13" fillId="7" borderId="11" xfId="1" applyFont="1" applyFill="1" applyBorder="1" applyAlignment="1">
      <alignment horizontal="center" vertical="center" wrapText="1"/>
    </xf>
    <xf numFmtId="2" fontId="13" fillId="15" borderId="6" xfId="0" applyNumberFormat="1" applyFont="1" applyFill="1" applyBorder="1" applyAlignment="1">
      <alignment horizontal="left" vertical="center" wrapText="1"/>
    </xf>
    <xf numFmtId="0" fontId="13" fillId="15" borderId="6" xfId="0" applyFont="1" applyFill="1" applyBorder="1" applyAlignment="1">
      <alignment vertical="center" wrapText="1"/>
    </xf>
    <xf numFmtId="2" fontId="13" fillId="6" borderId="6" xfId="0" applyNumberFormat="1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vertical="center" wrapText="1"/>
    </xf>
    <xf numFmtId="43" fontId="13" fillId="6" borderId="6" xfId="0" applyNumberFormat="1" applyFont="1" applyFill="1" applyBorder="1" applyAlignment="1">
      <alignment vertical="center"/>
    </xf>
    <xf numFmtId="2" fontId="13" fillId="15" borderId="6" xfId="0" applyNumberFormat="1" applyFont="1" applyFill="1" applyBorder="1" applyAlignment="1">
      <alignment horizontal="left" vertical="center"/>
    </xf>
    <xf numFmtId="2" fontId="13" fillId="6" borderId="6" xfId="0" applyNumberFormat="1" applyFont="1" applyFill="1" applyBorder="1" applyAlignment="1">
      <alignment horizontal="left" vertical="center"/>
    </xf>
    <xf numFmtId="2" fontId="12" fillId="6" borderId="11" xfId="0" applyNumberFormat="1" applyFont="1" applyFill="1" applyBorder="1" applyAlignment="1">
      <alignment vertical="center" wrapText="1"/>
    </xf>
    <xf numFmtId="187" fontId="13" fillId="6" borderId="6" xfId="1" applyFont="1" applyFill="1" applyBorder="1" applyAlignment="1">
      <alignment vertical="center"/>
    </xf>
    <xf numFmtId="2" fontId="12" fillId="11" borderId="6" xfId="0" applyNumberFormat="1" applyFont="1" applyFill="1" applyBorder="1" applyAlignment="1">
      <alignment horizontal="left" vertical="center"/>
    </xf>
    <xf numFmtId="2" fontId="12" fillId="11" borderId="11" xfId="0" applyNumberFormat="1" applyFont="1" applyFill="1" applyBorder="1" applyAlignment="1">
      <alignment vertical="center" wrapText="1"/>
    </xf>
    <xf numFmtId="187" fontId="13" fillId="11" borderId="6" xfId="1" applyFont="1" applyFill="1" applyBorder="1" applyAlignment="1">
      <alignment vertical="center"/>
    </xf>
    <xf numFmtId="0" fontId="13" fillId="12" borderId="6" xfId="0" applyFont="1" applyFill="1" applyBorder="1" applyAlignment="1">
      <alignment vertical="center"/>
    </xf>
    <xf numFmtId="2" fontId="12" fillId="12" borderId="6" xfId="0" applyNumberFormat="1" applyFont="1" applyFill="1" applyBorder="1" applyAlignment="1">
      <alignment horizontal="left" vertical="center"/>
    </xf>
    <xf numFmtId="2" fontId="12" fillId="12" borderId="11" xfId="0" applyNumberFormat="1" applyFont="1" applyFill="1" applyBorder="1" applyAlignment="1">
      <alignment horizontal="left" vertical="center" wrapText="1"/>
    </xf>
    <xf numFmtId="187" fontId="13" fillId="12" borderId="6" xfId="1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2" fontId="12" fillId="5" borderId="6" xfId="0" applyNumberFormat="1" applyFont="1" applyFill="1" applyBorder="1" applyAlignment="1">
      <alignment horizontal="left" vertical="center" wrapText="1"/>
    </xf>
    <xf numFmtId="2" fontId="13" fillId="5" borderId="11" xfId="1" applyNumberFormat="1" applyFont="1" applyFill="1" applyBorder="1" applyAlignment="1">
      <alignment horizontal="left" vertical="center" wrapText="1"/>
    </xf>
    <xf numFmtId="187" fontId="13" fillId="5" borderId="11" xfId="1" applyFont="1" applyFill="1" applyBorder="1" applyAlignment="1">
      <alignment horizontal="left" vertical="center"/>
    </xf>
    <xf numFmtId="2" fontId="13" fillId="7" borderId="11" xfId="1" applyNumberFormat="1" applyFont="1" applyFill="1" applyBorder="1" applyAlignment="1">
      <alignment horizontal="left" vertical="center" wrapText="1"/>
    </xf>
    <xf numFmtId="187" fontId="13" fillId="7" borderId="11" xfId="1" applyFont="1" applyFill="1" applyBorder="1" applyAlignment="1">
      <alignment horizontal="left" vertical="center"/>
    </xf>
    <xf numFmtId="187" fontId="13" fillId="7" borderId="6" xfId="1" applyFont="1" applyFill="1" applyBorder="1" applyAlignment="1">
      <alignment horizontal="left" vertical="center"/>
    </xf>
    <xf numFmtId="0" fontId="13" fillId="4" borderId="6" xfId="0" applyFont="1" applyFill="1" applyBorder="1" applyAlignment="1">
      <alignment vertical="center"/>
    </xf>
    <xf numFmtId="49" fontId="13" fillId="4" borderId="6" xfId="0" applyNumberFormat="1" applyFont="1" applyFill="1" applyBorder="1" applyAlignment="1">
      <alignment vertical="center"/>
    </xf>
    <xf numFmtId="2" fontId="12" fillId="4" borderId="11" xfId="0" applyNumberFormat="1" applyFont="1" applyFill="1" applyBorder="1" applyAlignment="1">
      <alignment vertical="center" wrapText="1"/>
    </xf>
    <xf numFmtId="187" fontId="13" fillId="4" borderId="6" xfId="1" applyFont="1" applyFill="1" applyBorder="1" applyAlignment="1">
      <alignment vertical="center"/>
    </xf>
    <xf numFmtId="2" fontId="13" fillId="6" borderId="6" xfId="0" applyNumberFormat="1" applyFont="1" applyFill="1" applyBorder="1" applyAlignment="1">
      <alignment vertical="center"/>
    </xf>
    <xf numFmtId="2" fontId="13" fillId="6" borderId="11" xfId="0" applyNumberFormat="1" applyFont="1" applyFill="1" applyBorder="1" applyAlignment="1">
      <alignment vertical="center" wrapText="1"/>
    </xf>
    <xf numFmtId="0" fontId="13" fillId="6" borderId="0" xfId="0" applyFont="1" applyFill="1" applyAlignment="1">
      <alignment vertical="center"/>
    </xf>
    <xf numFmtId="2" fontId="13" fillId="6" borderId="11" xfId="1" applyNumberFormat="1" applyFont="1" applyFill="1" applyBorder="1" applyAlignment="1">
      <alignment vertical="center" wrapText="1"/>
    </xf>
    <xf numFmtId="187" fontId="13" fillId="6" borderId="10" xfId="1" applyFont="1" applyFill="1" applyBorder="1" applyAlignment="1">
      <alignment vertical="center"/>
    </xf>
    <xf numFmtId="187" fontId="13" fillId="7" borderId="10" xfId="1" applyFont="1" applyFill="1" applyBorder="1" applyAlignment="1">
      <alignment vertical="center"/>
    </xf>
    <xf numFmtId="187" fontId="12" fillId="7" borderId="6" xfId="1" applyFont="1" applyFill="1" applyBorder="1" applyAlignment="1">
      <alignment vertical="center"/>
    </xf>
    <xf numFmtId="2" fontId="13" fillId="7" borderId="11" xfId="1" applyNumberFormat="1" applyFont="1" applyFill="1" applyBorder="1" applyAlignment="1">
      <alignment vertical="center" wrapText="1"/>
    </xf>
    <xf numFmtId="187" fontId="13" fillId="7" borderId="6" xfId="1" applyFont="1" applyFill="1" applyBorder="1" applyAlignment="1">
      <alignment vertical="center"/>
    </xf>
    <xf numFmtId="187" fontId="13" fillId="4" borderId="10" xfId="1" applyFont="1" applyFill="1" applyBorder="1" applyAlignment="1">
      <alignment vertical="center"/>
    </xf>
    <xf numFmtId="187" fontId="13" fillId="4" borderId="6" xfId="1" applyFont="1" applyFill="1" applyBorder="1" applyAlignment="1">
      <alignment vertical="center" wrapText="1"/>
    </xf>
    <xf numFmtId="2" fontId="13" fillId="4" borderId="11" xfId="1" applyNumberFormat="1" applyFont="1" applyFill="1" applyBorder="1" applyAlignment="1">
      <alignment vertical="center" wrapText="1"/>
    </xf>
    <xf numFmtId="2" fontId="13" fillId="4" borderId="6" xfId="1" applyNumberFormat="1" applyFont="1" applyFill="1" applyBorder="1" applyAlignment="1">
      <alignment vertical="center" wrapText="1"/>
    </xf>
    <xf numFmtId="2" fontId="13" fillId="6" borderId="6" xfId="0" applyNumberFormat="1" applyFont="1" applyFill="1" applyBorder="1" applyAlignment="1">
      <alignment vertical="center" wrapText="1"/>
    </xf>
    <xf numFmtId="2" fontId="13" fillId="4" borderId="6" xfId="0" applyNumberFormat="1" applyFont="1" applyFill="1" applyBorder="1" applyAlignment="1">
      <alignment vertical="center"/>
    </xf>
    <xf numFmtId="2" fontId="13" fillId="4" borderId="11" xfId="0" applyNumberFormat="1" applyFont="1" applyFill="1" applyBorder="1" applyAlignment="1">
      <alignment vertical="center" wrapText="1"/>
    </xf>
    <xf numFmtId="2" fontId="13" fillId="4" borderId="6" xfId="0" applyNumberFormat="1" applyFont="1" applyFill="1" applyBorder="1" applyAlignment="1">
      <alignment vertical="center" wrapText="1"/>
    </xf>
    <xf numFmtId="2" fontId="12" fillId="5" borderId="6" xfId="0" applyNumberFormat="1" applyFont="1" applyFill="1" applyBorder="1" applyAlignment="1">
      <alignment vertical="center" wrapText="1"/>
    </xf>
    <xf numFmtId="2" fontId="13" fillId="5" borderId="6" xfId="0" applyNumberFormat="1" applyFont="1" applyFill="1" applyBorder="1" applyAlignment="1">
      <alignment vertical="center" wrapText="1"/>
    </xf>
    <xf numFmtId="187" fontId="13" fillId="5" borderId="10" xfId="1" applyFont="1" applyFill="1" applyBorder="1" applyAlignment="1">
      <alignment vertical="center"/>
    </xf>
    <xf numFmtId="187" fontId="13" fillId="5" borderId="6" xfId="1" applyFont="1" applyFill="1" applyBorder="1" applyAlignment="1">
      <alignment vertical="center"/>
    </xf>
    <xf numFmtId="2" fontId="13" fillId="7" borderId="6" xfId="0" applyNumberFormat="1" applyFont="1" applyFill="1" applyBorder="1" applyAlignment="1">
      <alignment vertical="center"/>
    </xf>
    <xf numFmtId="2" fontId="13" fillId="7" borderId="6" xfId="0" applyNumberFormat="1" applyFont="1" applyFill="1" applyBorder="1" applyAlignment="1">
      <alignment vertical="center" wrapText="1"/>
    </xf>
    <xf numFmtId="2" fontId="13" fillId="9" borderId="6" xfId="1" applyNumberFormat="1" applyFont="1" applyFill="1" applyBorder="1" applyAlignment="1">
      <alignment vertical="center" wrapText="1"/>
    </xf>
    <xf numFmtId="187" fontId="13" fillId="9" borderId="6" xfId="1" applyFont="1" applyFill="1" applyBorder="1" applyAlignment="1">
      <alignment vertical="center"/>
    </xf>
    <xf numFmtId="0" fontId="13" fillId="7" borderId="6" xfId="1" applyNumberFormat="1" applyFont="1" applyFill="1" applyBorder="1" applyAlignment="1">
      <alignment horizontal="center" vertical="center" wrapText="1"/>
    </xf>
    <xf numFmtId="2" fontId="13" fillId="15" borderId="6" xfId="0" applyNumberFormat="1" applyFont="1" applyFill="1" applyBorder="1" applyAlignment="1">
      <alignment vertical="center" wrapText="1"/>
    </xf>
    <xf numFmtId="2" fontId="13" fillId="15" borderId="6" xfId="1" applyNumberFormat="1" applyFont="1" applyFill="1" applyBorder="1" applyAlignment="1">
      <alignment vertical="center" wrapText="1"/>
    </xf>
    <xf numFmtId="187" fontId="13" fillId="15" borderId="6" xfId="1" applyFont="1" applyFill="1" applyBorder="1" applyAlignment="1">
      <alignment vertical="center"/>
    </xf>
    <xf numFmtId="187" fontId="13" fillId="15" borderId="6" xfId="1" applyFont="1" applyFill="1" applyBorder="1" applyAlignment="1">
      <alignment vertical="center" wrapText="1"/>
    </xf>
    <xf numFmtId="2" fontId="13" fillId="6" borderId="6" xfId="1" applyNumberFormat="1" applyFont="1" applyFill="1" applyBorder="1" applyAlignment="1">
      <alignment vertical="center" wrapText="1"/>
    </xf>
    <xf numFmtId="188" fontId="13" fillId="9" borderId="6" xfId="0" applyNumberFormat="1" applyFont="1" applyFill="1" applyBorder="1" applyAlignment="1">
      <alignment vertical="center"/>
    </xf>
    <xf numFmtId="2" fontId="13" fillId="9" borderId="6" xfId="0" applyNumberFormat="1" applyFont="1" applyFill="1" applyBorder="1" applyAlignment="1">
      <alignment vertical="center"/>
    </xf>
    <xf numFmtId="2" fontId="13" fillId="9" borderId="6" xfId="0" applyNumberFormat="1" applyFont="1" applyFill="1" applyBorder="1" applyAlignment="1">
      <alignment vertical="center" wrapText="1"/>
    </xf>
    <xf numFmtId="187" fontId="13" fillId="9" borderId="10" xfId="1" applyFont="1" applyFill="1" applyBorder="1" applyAlignment="1">
      <alignment vertical="center"/>
    </xf>
    <xf numFmtId="189" fontId="13" fillId="15" borderId="6" xfId="0" applyNumberFormat="1" applyFont="1" applyFill="1" applyBorder="1" applyAlignment="1">
      <alignment vertical="center"/>
    </xf>
    <xf numFmtId="187" fontId="13" fillId="15" borderId="10" xfId="1" applyFont="1" applyFill="1" applyBorder="1" applyAlignment="1">
      <alignment vertical="center"/>
    </xf>
    <xf numFmtId="0" fontId="13" fillId="27" borderId="6" xfId="0" applyFont="1" applyFill="1" applyBorder="1" applyAlignment="1">
      <alignment vertical="center"/>
    </xf>
    <xf numFmtId="2" fontId="13" fillId="27" borderId="6" xfId="0" applyNumberFormat="1" applyFont="1" applyFill="1" applyBorder="1" applyAlignment="1">
      <alignment horizontal="center" vertical="center"/>
    </xf>
    <xf numFmtId="2" fontId="13" fillId="27" borderId="6" xfId="0" applyNumberFormat="1" applyFont="1" applyFill="1" applyBorder="1" applyAlignment="1">
      <alignment vertical="center" wrapText="1"/>
    </xf>
    <xf numFmtId="43" fontId="13" fillId="27" borderId="6" xfId="0" applyNumberFormat="1" applyFont="1" applyFill="1" applyBorder="1" applyAlignment="1">
      <alignment vertical="center"/>
    </xf>
    <xf numFmtId="0" fontId="12" fillId="7" borderId="6" xfId="0" applyFont="1" applyFill="1" applyBorder="1" applyAlignment="1">
      <alignment horizontal="center" vertical="center"/>
    </xf>
    <xf numFmtId="0" fontId="13" fillId="19" borderId="6" xfId="0" applyFont="1" applyFill="1" applyBorder="1" applyAlignment="1">
      <alignment vertical="center"/>
    </xf>
    <xf numFmtId="2" fontId="13" fillId="19" borderId="6" xfId="0" applyNumberFormat="1" applyFont="1" applyFill="1" applyBorder="1" applyAlignment="1">
      <alignment horizontal="center" vertical="center"/>
    </xf>
    <xf numFmtId="2" fontId="13" fillId="19" borderId="11" xfId="0" applyNumberFormat="1" applyFont="1" applyFill="1" applyBorder="1" applyAlignment="1">
      <alignment vertical="center" wrapText="1"/>
    </xf>
    <xf numFmtId="43" fontId="13" fillId="19" borderId="6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2" fontId="1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43" fontId="13" fillId="6" borderId="18" xfId="2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2" fontId="13" fillId="0" borderId="0" xfId="0" applyNumberFormat="1" applyFont="1" applyAlignment="1">
      <alignment horizontal="left" vertical="center" wrapText="1"/>
    </xf>
    <xf numFmtId="187" fontId="15" fillId="0" borderId="0" xfId="1" applyFont="1" applyBorder="1" applyAlignment="1">
      <alignment vertical="center"/>
    </xf>
    <xf numFmtId="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vertical="center" wrapText="1"/>
    </xf>
    <xf numFmtId="2" fontId="25" fillId="0" borderId="5" xfId="0" applyNumberFormat="1" applyFont="1" applyBorder="1" applyAlignment="1">
      <alignment horizontal="left" vertical="center"/>
    </xf>
    <xf numFmtId="2" fontId="20" fillId="11" borderId="6" xfId="0" applyNumberFormat="1" applyFont="1" applyFill="1" applyBorder="1" applyAlignment="1">
      <alignment horizontal="left" vertical="center" wrapText="1"/>
    </xf>
    <xf numFmtId="2" fontId="20" fillId="12" borderId="10" xfId="0" applyNumberFormat="1" applyFont="1" applyFill="1" applyBorder="1" applyAlignment="1">
      <alignment horizontal="left" vertical="center"/>
    </xf>
    <xf numFmtId="2" fontId="20" fillId="9" borderId="6" xfId="0" applyNumberFormat="1" applyFont="1" applyFill="1" applyBorder="1" applyAlignment="1">
      <alignment horizontal="left" vertical="center" wrapText="1"/>
    </xf>
    <xf numFmtId="2" fontId="20" fillId="6" borderId="10" xfId="0" applyNumberFormat="1" applyFont="1" applyFill="1" applyBorder="1" applyAlignment="1">
      <alignment horizontal="left" vertical="center" wrapText="1"/>
    </xf>
    <xf numFmtId="2" fontId="20" fillId="14" borderId="7" xfId="0" applyNumberFormat="1" applyFont="1" applyFill="1" applyBorder="1" applyAlignment="1">
      <alignment horizontal="left" vertical="center" wrapText="1"/>
    </xf>
    <xf numFmtId="2" fontId="20" fillId="13" borderId="2" xfId="0" applyNumberFormat="1" applyFont="1" applyFill="1" applyBorder="1" applyAlignment="1">
      <alignment horizontal="left" vertical="center"/>
    </xf>
    <xf numFmtId="2" fontId="25" fillId="6" borderId="5" xfId="0" applyNumberFormat="1" applyFont="1" applyFill="1" applyBorder="1" applyAlignment="1">
      <alignment horizontal="left" vertical="center" wrapText="1"/>
    </xf>
    <xf numFmtId="2" fontId="20" fillId="6" borderId="6" xfId="0" applyNumberFormat="1" applyFont="1" applyFill="1" applyBorder="1" applyAlignment="1">
      <alignment horizontal="left" vertical="center" wrapText="1"/>
    </xf>
    <xf numFmtId="2" fontId="20" fillId="6" borderId="6" xfId="0" applyNumberFormat="1" applyFont="1" applyFill="1" applyBorder="1" applyAlignment="1">
      <alignment horizontal="left" vertical="center"/>
    </xf>
    <xf numFmtId="2" fontId="20" fillId="6" borderId="0" xfId="0" applyNumberFormat="1" applyFont="1" applyFill="1" applyAlignment="1">
      <alignment horizontal="left" vertical="center"/>
    </xf>
    <xf numFmtId="2" fontId="20" fillId="6" borderId="0" xfId="2" applyNumberFormat="1" applyFont="1" applyFill="1" applyBorder="1" applyAlignment="1">
      <alignment horizontal="left" vertical="center"/>
    </xf>
    <xf numFmtId="43" fontId="20" fillId="6" borderId="0" xfId="2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center" vertical="center"/>
    </xf>
    <xf numFmtId="2" fontId="13" fillId="6" borderId="6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2" fontId="14" fillId="11" borderId="11" xfId="0" applyNumberFormat="1" applyFont="1" applyFill="1" applyBorder="1" applyAlignment="1">
      <alignment vertical="top" wrapText="1"/>
    </xf>
    <xf numFmtId="0" fontId="18" fillId="11" borderId="6" xfId="0" applyFont="1" applyFill="1" applyBorder="1" applyAlignment="1">
      <alignment horizontal="center" vertical="top"/>
    </xf>
    <xf numFmtId="2" fontId="18" fillId="9" borderId="6" xfId="0" applyNumberFormat="1" applyFont="1" applyFill="1" applyBorder="1" applyAlignment="1">
      <alignment vertical="top" wrapText="1"/>
    </xf>
    <xf numFmtId="2" fontId="18" fillId="9" borderId="6" xfId="0" applyNumberFormat="1" applyFont="1" applyFill="1" applyBorder="1" applyAlignment="1">
      <alignment horizontal="justify" vertical="top"/>
    </xf>
    <xf numFmtId="2" fontId="18" fillId="7" borderId="6" xfId="0" applyNumberFormat="1" applyFont="1" applyFill="1" applyBorder="1" applyAlignment="1">
      <alignment vertical="top"/>
    </xf>
    <xf numFmtId="2" fontId="18" fillId="0" borderId="2" xfId="0" applyNumberFormat="1" applyFont="1" applyBorder="1" applyAlignment="1">
      <alignment horizontal="left" vertical="top" wrapText="1"/>
    </xf>
    <xf numFmtId="2" fontId="18" fillId="6" borderId="2" xfId="0" applyNumberFormat="1" applyFont="1" applyFill="1" applyBorder="1" applyAlignment="1">
      <alignment vertical="top" wrapText="1"/>
    </xf>
    <xf numFmtId="0" fontId="18" fillId="0" borderId="17" xfId="0" applyFont="1" applyBorder="1" applyAlignment="1">
      <alignment horizontal="left" vertical="top" wrapText="1"/>
    </xf>
    <xf numFmtId="2" fontId="18" fillId="0" borderId="17" xfId="0" applyNumberFormat="1" applyFont="1" applyBorder="1" applyAlignment="1">
      <alignment horizontal="left" vertical="top" wrapText="1"/>
    </xf>
    <xf numFmtId="2" fontId="18" fillId="6" borderId="17" xfId="0" applyNumberFormat="1" applyFont="1" applyFill="1" applyBorder="1" applyAlignment="1">
      <alignment vertical="top" wrapText="1"/>
    </xf>
    <xf numFmtId="0" fontId="18" fillId="0" borderId="14" xfId="0" applyFont="1" applyBorder="1" applyAlignment="1">
      <alignment horizontal="left" vertical="top" wrapText="1"/>
    </xf>
    <xf numFmtId="2" fontId="18" fillId="0" borderId="14" xfId="0" applyNumberFormat="1" applyFont="1" applyBorder="1" applyAlignment="1">
      <alignment horizontal="left" vertical="top" wrapText="1"/>
    </xf>
    <xf numFmtId="2" fontId="18" fillId="6" borderId="14" xfId="0" applyNumberFormat="1" applyFont="1" applyFill="1" applyBorder="1" applyAlignment="1">
      <alignment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2" fontId="18" fillId="0" borderId="5" xfId="0" applyNumberFormat="1" applyFont="1" applyBorder="1" applyAlignment="1">
      <alignment horizontal="left" vertical="top" wrapText="1"/>
    </xf>
    <xf numFmtId="2" fontId="18" fillId="6" borderId="5" xfId="0" applyNumberFormat="1" applyFont="1" applyFill="1" applyBorder="1" applyAlignment="1">
      <alignment vertical="top" wrapText="1"/>
    </xf>
    <xf numFmtId="2" fontId="18" fillId="7" borderId="6" xfId="0" applyNumberFormat="1" applyFont="1" applyFill="1" applyBorder="1" applyAlignment="1">
      <alignment vertical="top" wrapText="1"/>
    </xf>
    <xf numFmtId="2" fontId="18" fillId="7" borderId="6" xfId="0" applyNumberFormat="1" applyFont="1" applyFill="1" applyBorder="1" applyAlignment="1">
      <alignment horizontal="justify" vertical="top"/>
    </xf>
    <xf numFmtId="49" fontId="18" fillId="0" borderId="6" xfId="0" applyNumberFormat="1" applyFont="1" applyBorder="1" applyAlignment="1">
      <alignment horizontal="left" vertical="top" wrapText="1"/>
    </xf>
    <xf numFmtId="2" fontId="18" fillId="6" borderId="6" xfId="0" applyNumberFormat="1" applyFont="1" applyFill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8" fillId="9" borderId="6" xfId="0" applyFont="1" applyFill="1" applyBorder="1" applyAlignment="1">
      <alignment horizontal="left" vertical="top" wrapText="1"/>
    </xf>
    <xf numFmtId="0" fontId="18" fillId="7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horizontal="left" vertical="top" wrapText="1"/>
    </xf>
    <xf numFmtId="2" fontId="18" fillId="15" borderId="6" xfId="0" applyNumberFormat="1" applyFont="1" applyFill="1" applyBorder="1" applyAlignment="1">
      <alignment vertical="top" wrapText="1"/>
    </xf>
    <xf numFmtId="0" fontId="18" fillId="9" borderId="6" xfId="0" applyFont="1" applyFill="1" applyBorder="1" applyAlignment="1">
      <alignment vertical="top" wrapText="1"/>
    </xf>
    <xf numFmtId="0" fontId="18" fillId="9" borderId="6" xfId="0" applyFont="1" applyFill="1" applyBorder="1" applyAlignment="1">
      <alignment horizontal="justify" vertical="top"/>
    </xf>
    <xf numFmtId="49" fontId="18" fillId="7" borderId="6" xfId="0" applyNumberFormat="1" applyFont="1" applyFill="1" applyBorder="1" applyAlignment="1">
      <alignment vertical="top"/>
    </xf>
    <xf numFmtId="49" fontId="18" fillId="7" borderId="6" xfId="0" applyNumberFormat="1" applyFont="1" applyFill="1" applyBorder="1" applyAlignment="1">
      <alignment horizontal="left" vertical="top" wrapText="1"/>
    </xf>
    <xf numFmtId="49" fontId="14" fillId="6" borderId="6" xfId="0" applyNumberFormat="1" applyFont="1" applyFill="1" applyBorder="1" applyAlignment="1">
      <alignment vertical="top" wrapText="1"/>
    </xf>
    <xf numFmtId="2" fontId="18" fillId="0" borderId="6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6" borderId="13" xfId="0" applyNumberFormat="1" applyFont="1" applyFill="1" applyBorder="1" applyAlignment="1">
      <alignment vertical="top" wrapText="1"/>
    </xf>
    <xf numFmtId="2" fontId="14" fillId="6" borderId="24" xfId="0" applyNumberFormat="1" applyFont="1" applyFill="1" applyBorder="1" applyAlignment="1">
      <alignment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center" vertical="top"/>
    </xf>
    <xf numFmtId="2" fontId="14" fillId="15" borderId="11" xfId="0" applyNumberFormat="1" applyFont="1" applyFill="1" applyBorder="1" applyAlignment="1">
      <alignment vertical="top" wrapText="1"/>
    </xf>
    <xf numFmtId="1" fontId="14" fillId="15" borderId="11" xfId="0" applyNumberFormat="1" applyFont="1" applyFill="1" applyBorder="1" applyAlignment="1">
      <alignment horizontal="left" vertical="top" wrapText="1"/>
    </xf>
    <xf numFmtId="0" fontId="18" fillId="15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center" vertical="top"/>
    </xf>
    <xf numFmtId="2" fontId="14" fillId="16" borderId="11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center" vertical="top"/>
    </xf>
    <xf numFmtId="2" fontId="14" fillId="7" borderId="8" xfId="0" applyNumberFormat="1" applyFont="1" applyFill="1" applyBorder="1" applyAlignment="1">
      <alignment horizontal="center" vertical="top" wrapText="1"/>
    </xf>
    <xf numFmtId="2" fontId="14" fillId="7" borderId="8" xfId="0" applyNumberFormat="1" applyFont="1" applyFill="1" applyBorder="1" applyAlignment="1">
      <alignment vertical="top" wrapText="1"/>
    </xf>
    <xf numFmtId="0" fontId="18" fillId="7" borderId="2" xfId="0" applyFont="1" applyFill="1" applyBorder="1" applyAlignment="1">
      <alignment horizontal="left" vertical="top"/>
    </xf>
    <xf numFmtId="0" fontId="14" fillId="6" borderId="2" xfId="0" applyFont="1" applyFill="1" applyBorder="1" applyAlignment="1">
      <alignment horizontal="center" vertical="top"/>
    </xf>
    <xf numFmtId="2" fontId="14" fillId="6" borderId="8" xfId="0" applyNumberFormat="1" applyFont="1" applyFill="1" applyBorder="1" applyAlignment="1">
      <alignment vertical="top" wrapText="1"/>
    </xf>
    <xf numFmtId="0" fontId="18" fillId="6" borderId="2" xfId="0" applyFont="1" applyFill="1" applyBorder="1" applyAlignment="1">
      <alignment horizontal="left" vertical="top" wrapText="1"/>
    </xf>
    <xf numFmtId="49" fontId="14" fillId="16" borderId="6" xfId="0" applyNumberFormat="1" applyFont="1" applyFill="1" applyBorder="1" applyAlignment="1">
      <alignment horizontal="center" vertical="top"/>
    </xf>
    <xf numFmtId="190" fontId="14" fillId="16" borderId="6" xfId="0" applyNumberFormat="1" applyFont="1" applyFill="1" applyBorder="1" applyAlignment="1">
      <alignment horizontal="center" vertical="top"/>
    </xf>
    <xf numFmtId="2" fontId="18" fillId="16" borderId="6" xfId="0" applyNumberFormat="1" applyFont="1" applyFill="1" applyBorder="1" applyAlignment="1">
      <alignment vertical="top"/>
    </xf>
    <xf numFmtId="2" fontId="14" fillId="7" borderId="2" xfId="0" applyNumberFormat="1" applyFont="1" applyFill="1" applyBorder="1" applyAlignment="1">
      <alignment horizontal="center" vertical="top"/>
    </xf>
    <xf numFmtId="2" fontId="18" fillId="7" borderId="2" xfId="0" applyNumberFormat="1" applyFont="1" applyFill="1" applyBorder="1" applyAlignment="1">
      <alignment horizontal="left" vertical="top"/>
    </xf>
    <xf numFmtId="0" fontId="18" fillId="11" borderId="6" xfId="0" applyFont="1" applyFill="1" applyBorder="1" applyAlignment="1">
      <alignment horizontal="left" vertical="top"/>
    </xf>
    <xf numFmtId="1" fontId="14" fillId="15" borderId="6" xfId="0" applyNumberFormat="1" applyFont="1" applyFill="1" applyBorder="1" applyAlignment="1">
      <alignment horizontal="center" vertical="top"/>
    </xf>
    <xf numFmtId="0" fontId="18" fillId="15" borderId="6" xfId="0" applyFont="1" applyFill="1" applyBorder="1" applyAlignment="1">
      <alignment horizontal="left" vertical="top"/>
    </xf>
    <xf numFmtId="2" fontId="14" fillId="16" borderId="11" xfId="0" applyNumberFormat="1" applyFont="1" applyFill="1" applyBorder="1" applyAlignment="1">
      <alignment vertical="top"/>
    </xf>
    <xf numFmtId="0" fontId="18" fillId="16" borderId="6" xfId="0" applyFont="1" applyFill="1" applyBorder="1" applyAlignment="1">
      <alignment horizontal="left" vertical="top"/>
    </xf>
    <xf numFmtId="2" fontId="14" fillId="7" borderId="11" xfId="0" applyNumberFormat="1" applyFont="1" applyFill="1" applyBorder="1" applyAlignment="1">
      <alignment vertical="top" wrapText="1"/>
    </xf>
    <xf numFmtId="2" fontId="14" fillId="7" borderId="11" xfId="0" applyNumberFormat="1" applyFont="1" applyFill="1" applyBorder="1" applyAlignment="1">
      <alignment vertical="top"/>
    </xf>
    <xf numFmtId="0" fontId="14" fillId="26" borderId="6" xfId="0" applyFont="1" applyFill="1" applyBorder="1" applyAlignment="1">
      <alignment horizontal="center" vertical="top"/>
    </xf>
    <xf numFmtId="0" fontId="18" fillId="26" borderId="6" xfId="0" applyFont="1" applyFill="1" applyBorder="1" applyAlignment="1">
      <alignment vertical="top"/>
    </xf>
    <xf numFmtId="0" fontId="14" fillId="4" borderId="6" xfId="0" applyFont="1" applyFill="1" applyBorder="1" applyAlignment="1">
      <alignment horizontal="center" vertical="top"/>
    </xf>
    <xf numFmtId="2" fontId="14" fillId="4" borderId="11" xfId="0" applyNumberFormat="1" applyFont="1" applyFill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14" fillId="25" borderId="6" xfId="0" applyFont="1" applyFill="1" applyBorder="1" applyAlignment="1">
      <alignment horizontal="center" vertical="top"/>
    </xf>
    <xf numFmtId="0" fontId="18" fillId="25" borderId="6" xfId="0" applyFont="1" applyFill="1" applyBorder="1" applyAlignment="1">
      <alignment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0" fontId="18" fillId="6" borderId="2" xfId="0" applyFont="1" applyFill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2" fontId="18" fillId="0" borderId="8" xfId="0" applyNumberFormat="1" applyFont="1" applyBorder="1" applyAlignment="1">
      <alignment vertical="top" wrapText="1"/>
    </xf>
    <xf numFmtId="2" fontId="14" fillId="0" borderId="22" xfId="0" applyNumberFormat="1" applyFont="1" applyBorder="1" applyAlignment="1">
      <alignment vertical="top" wrapText="1"/>
    </xf>
    <xf numFmtId="2" fontId="14" fillId="0" borderId="23" xfId="0" applyNumberFormat="1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4" fillId="15" borderId="13" xfId="0" applyFont="1" applyFill="1" applyBorder="1" applyAlignment="1">
      <alignment horizontal="center" vertical="top"/>
    </xf>
    <xf numFmtId="2" fontId="14" fillId="15" borderId="23" xfId="0" applyNumberFormat="1" applyFont="1" applyFill="1" applyBorder="1" applyAlignment="1">
      <alignment vertical="top" wrapText="1"/>
    </xf>
    <xf numFmtId="0" fontId="18" fillId="15" borderId="14" xfId="0" applyFont="1" applyFill="1" applyBorder="1" applyAlignment="1">
      <alignment vertical="top" wrapText="1"/>
    </xf>
    <xf numFmtId="2" fontId="14" fillId="6" borderId="11" xfId="0" applyNumberFormat="1" applyFont="1" applyFill="1" applyBorder="1" applyAlignment="1">
      <alignment vertical="top" wrapText="1"/>
    </xf>
    <xf numFmtId="0" fontId="18" fillId="0" borderId="6" xfId="0" applyFont="1" applyBorder="1" applyAlignment="1">
      <alignment wrapText="1"/>
    </xf>
    <xf numFmtId="2" fontId="14" fillId="0" borderId="12" xfId="0" applyNumberFormat="1" applyFont="1" applyBorder="1" applyAlignment="1">
      <alignment vertical="top" wrapText="1"/>
    </xf>
    <xf numFmtId="0" fontId="18" fillId="0" borderId="6" xfId="0" applyFont="1" applyBorder="1" applyAlignment="1">
      <alignment horizontal="left" vertical="top"/>
    </xf>
    <xf numFmtId="2" fontId="14" fillId="0" borderId="22" xfId="0" applyNumberFormat="1" applyFont="1" applyBorder="1" applyAlignment="1">
      <alignment horizontal="left" vertical="top" wrapText="1"/>
    </xf>
    <xf numFmtId="0" fontId="18" fillId="0" borderId="13" xfId="0" applyFont="1" applyBorder="1" applyAlignment="1">
      <alignment vertical="top"/>
    </xf>
    <xf numFmtId="0" fontId="14" fillId="6" borderId="24" xfId="0" applyFont="1" applyFill="1" applyBorder="1" applyAlignment="1">
      <alignment horizontal="center" vertical="top"/>
    </xf>
    <xf numFmtId="2" fontId="14" fillId="0" borderId="25" xfId="0" applyNumberFormat="1" applyFont="1" applyBorder="1" applyAlignment="1">
      <alignment vertical="top" wrapText="1"/>
    </xf>
    <xf numFmtId="2" fontId="14" fillId="0" borderId="24" xfId="0" applyNumberFormat="1" applyFont="1" applyBorder="1" applyAlignment="1">
      <alignment vertical="top" wrapText="1"/>
    </xf>
    <xf numFmtId="0" fontId="18" fillId="0" borderId="24" xfId="0" applyFont="1" applyBorder="1" applyAlignment="1">
      <alignment vertical="top" wrapText="1"/>
    </xf>
    <xf numFmtId="0" fontId="18" fillId="0" borderId="24" xfId="0" applyFont="1" applyBorder="1" applyAlignment="1">
      <alignment vertical="top"/>
    </xf>
    <xf numFmtId="190" fontId="14" fillId="16" borderId="6" xfId="0" applyNumberFormat="1" applyFont="1" applyFill="1" applyBorder="1" applyAlignment="1">
      <alignment horizontal="left" vertical="top" wrapText="1"/>
    </xf>
    <xf numFmtId="2" fontId="14" fillId="6" borderId="11" xfId="0" applyNumberFormat="1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vertical="top" wrapText="1"/>
    </xf>
    <xf numFmtId="0" fontId="22" fillId="6" borderId="13" xfId="0" applyFont="1" applyFill="1" applyBorder="1" applyAlignment="1">
      <alignment horizontal="center" vertical="top"/>
    </xf>
    <xf numFmtId="2" fontId="22" fillId="0" borderId="22" xfId="0" applyNumberFormat="1" applyFont="1" applyBorder="1" applyAlignment="1">
      <alignment vertical="top" wrapText="1"/>
    </xf>
    <xf numFmtId="0" fontId="22" fillId="0" borderId="13" xfId="0" applyFont="1" applyBorder="1" applyAlignment="1">
      <alignment vertical="top"/>
    </xf>
    <xf numFmtId="0" fontId="14" fillId="0" borderId="6" xfId="0" applyFont="1" applyBorder="1" applyAlignment="1">
      <alignment vertical="top" wrapText="1"/>
    </xf>
    <xf numFmtId="2" fontId="14" fillId="16" borderId="6" xfId="0" applyNumberFormat="1" applyFont="1" applyFill="1" applyBorder="1" applyAlignment="1">
      <alignment vertical="top" wrapText="1"/>
    </xf>
    <xf numFmtId="0" fontId="14" fillId="16" borderId="6" xfId="0" applyFont="1" applyFill="1" applyBorder="1" applyAlignment="1">
      <alignment horizontal="left" vertical="top"/>
    </xf>
    <xf numFmtId="0" fontId="14" fillId="22" borderId="6" xfId="0" applyFont="1" applyFill="1" applyBorder="1" applyAlignment="1">
      <alignment horizontal="center" vertical="top"/>
    </xf>
    <xf numFmtId="2" fontId="14" fillId="22" borderId="11" xfId="0" applyNumberFormat="1" applyFont="1" applyFill="1" applyBorder="1" applyAlignment="1">
      <alignment vertical="top" wrapText="1"/>
    </xf>
    <xf numFmtId="0" fontId="18" fillId="22" borderId="6" xfId="0" applyFont="1" applyFill="1" applyBorder="1" applyAlignment="1">
      <alignment horizontal="left" vertical="top"/>
    </xf>
    <xf numFmtId="0" fontId="18" fillId="6" borderId="5" xfId="0" applyFont="1" applyFill="1" applyBorder="1" applyAlignment="1">
      <alignment vertical="top" wrapText="1"/>
    </xf>
    <xf numFmtId="49" fontId="14" fillId="0" borderId="11" xfId="0" applyNumberFormat="1" applyFont="1" applyBorder="1" applyAlignment="1">
      <alignment vertical="top" wrapText="1"/>
    </xf>
    <xf numFmtId="2" fontId="14" fillId="7" borderId="14" xfId="0" applyNumberFormat="1" applyFont="1" applyFill="1" applyBorder="1" applyAlignment="1">
      <alignment vertical="top"/>
    </xf>
    <xf numFmtId="2" fontId="14" fillId="9" borderId="6" xfId="0" applyNumberFormat="1" applyFont="1" applyFill="1" applyBorder="1" applyAlignment="1">
      <alignment vertical="top"/>
    </xf>
    <xf numFmtId="0" fontId="14" fillId="3" borderId="6" xfId="0" applyFont="1" applyFill="1" applyBorder="1" applyAlignment="1">
      <alignment horizontal="center"/>
    </xf>
    <xf numFmtId="2" fontId="14" fillId="3" borderId="6" xfId="0" applyNumberFormat="1" applyFont="1" applyFill="1" applyBorder="1" applyAlignment="1">
      <alignment horizontal="center" wrapText="1"/>
    </xf>
    <xf numFmtId="2" fontId="14" fillId="3" borderId="6" xfId="0" applyNumberFormat="1" applyFont="1" applyFill="1" applyBorder="1" applyAlignment="1">
      <alignment horizontal="center"/>
    </xf>
    <xf numFmtId="2" fontId="18" fillId="3" borderId="6" xfId="0" applyNumberFormat="1" applyFont="1" applyFill="1" applyBorder="1"/>
    <xf numFmtId="0" fontId="18" fillId="3" borderId="6" xfId="0" applyFont="1" applyFill="1" applyBorder="1"/>
    <xf numFmtId="0" fontId="13" fillId="6" borderId="0" xfId="0" applyFont="1" applyFill="1" applyAlignment="1">
      <alignment horizontal="center"/>
    </xf>
    <xf numFmtId="2" fontId="13" fillId="6" borderId="0" xfId="0" applyNumberFormat="1" applyFont="1" applyFill="1" applyAlignment="1">
      <alignment horizontal="center" wrapText="1"/>
    </xf>
    <xf numFmtId="2" fontId="13" fillId="6" borderId="18" xfId="0" applyNumberFormat="1" applyFont="1" applyFill="1" applyBorder="1" applyAlignment="1">
      <alignment horizontal="center"/>
    </xf>
    <xf numFmtId="2" fontId="15" fillId="6" borderId="18" xfId="0" applyNumberFormat="1" applyFont="1" applyFill="1" applyBorder="1"/>
    <xf numFmtId="0" fontId="18" fillId="6" borderId="18" xfId="0" applyFont="1" applyFill="1" applyBorder="1"/>
    <xf numFmtId="0" fontId="28" fillId="6" borderId="0" xfId="0" applyFont="1" applyFill="1" applyAlignment="1">
      <alignment horizontal="center"/>
    </xf>
    <xf numFmtId="2" fontId="28" fillId="6" borderId="0" xfId="0" applyNumberFormat="1" applyFont="1" applyFill="1" applyAlignment="1">
      <alignment horizontal="center" wrapText="1"/>
    </xf>
    <xf numFmtId="2" fontId="28" fillId="0" borderId="0" xfId="0" applyNumberFormat="1" applyFont="1" applyAlignment="1">
      <alignment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13" fillId="0" borderId="0" xfId="2" applyFont="1" applyBorder="1" applyAlignment="1">
      <alignment horizontal="center"/>
    </xf>
    <xf numFmtId="0" fontId="16" fillId="0" borderId="0" xfId="0" applyFont="1" applyAlignment="1">
      <alignment horizontal="center"/>
    </xf>
    <xf numFmtId="43" fontId="13" fillId="7" borderId="6" xfId="0" applyNumberFormat="1" applyFont="1" applyFill="1" applyBorder="1" applyAlignment="1">
      <alignment horizontal="center" vertical="center"/>
    </xf>
    <xf numFmtId="43" fontId="13" fillId="19" borderId="1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3" fontId="22" fillId="6" borderId="0" xfId="2" applyFont="1" applyFill="1" applyBorder="1" applyAlignment="1"/>
    <xf numFmtId="43" fontId="18" fillId="6" borderId="0" xfId="2" applyFont="1" applyFill="1" applyBorder="1" applyAlignment="1"/>
    <xf numFmtId="188" fontId="32" fillId="6" borderId="0" xfId="2" applyNumberFormat="1" applyFont="1" applyFill="1" applyBorder="1" applyAlignment="1">
      <alignment horizontal="right"/>
    </xf>
    <xf numFmtId="2" fontId="32" fillId="6" borderId="0" xfId="0" applyNumberFormat="1" applyFont="1" applyFill="1" applyAlignment="1">
      <alignment horizontal="center" wrapText="1"/>
    </xf>
    <xf numFmtId="43" fontId="33" fillId="0" borderId="0" xfId="2" applyFont="1" applyFill="1" applyBorder="1" applyAlignment="1"/>
    <xf numFmtId="43" fontId="34" fillId="0" borderId="0" xfId="2" applyFont="1" applyFill="1" applyBorder="1" applyAlignment="1"/>
    <xf numFmtId="0" fontId="17" fillId="6" borderId="1" xfId="0" applyFont="1" applyFill="1" applyBorder="1" applyAlignment="1">
      <alignment horizontal="right"/>
    </xf>
    <xf numFmtId="2" fontId="18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2" fillId="17" borderId="2" xfId="0" applyFont="1" applyFill="1" applyBorder="1" applyAlignment="1">
      <alignment horizontal="center" vertical="center"/>
    </xf>
    <xf numFmtId="0" fontId="12" fillId="17" borderId="5" xfId="0" applyFont="1" applyFill="1" applyBorder="1" applyAlignment="1">
      <alignment horizontal="center" vertical="center"/>
    </xf>
    <xf numFmtId="43" fontId="12" fillId="17" borderId="2" xfId="0" applyNumberFormat="1" applyFont="1" applyFill="1" applyBorder="1" applyAlignment="1">
      <alignment horizontal="center" vertical="center"/>
    </xf>
    <xf numFmtId="43" fontId="12" fillId="17" borderId="5" xfId="0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horizontal="center" vertical="center"/>
    </xf>
    <xf numFmtId="0" fontId="12" fillId="17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17" borderId="6" xfId="0" applyFont="1" applyFill="1" applyBorder="1" applyAlignment="1">
      <alignment horizontal="center" vertical="center"/>
    </xf>
    <xf numFmtId="43" fontId="13" fillId="7" borderId="6" xfId="0" applyNumberFormat="1" applyFont="1" applyFill="1" applyBorder="1" applyAlignment="1">
      <alignment horizontal="center" vertical="center"/>
    </xf>
    <xf numFmtId="43" fontId="13" fillId="19" borderId="10" xfId="0" applyNumberFormat="1" applyFont="1" applyFill="1" applyBorder="1" applyAlignment="1">
      <alignment horizontal="center" vertical="center"/>
    </xf>
    <xf numFmtId="43" fontId="13" fillId="19" borderId="11" xfId="0" applyNumberFormat="1" applyFont="1" applyFill="1" applyBorder="1" applyAlignment="1">
      <alignment horizontal="center" vertical="center"/>
    </xf>
    <xf numFmtId="43" fontId="13" fillId="6" borderId="18" xfId="2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3" fontId="13" fillId="0" borderId="0" xfId="2" applyFont="1" applyBorder="1" applyAlignment="1">
      <alignment horizontal="center" vertical="center"/>
    </xf>
    <xf numFmtId="43" fontId="13" fillId="0" borderId="0" xfId="2" applyFont="1" applyBorder="1" applyAlignment="1">
      <alignment horizontal="center"/>
    </xf>
    <xf numFmtId="43" fontId="18" fillId="6" borderId="0" xfId="2" applyFont="1" applyFill="1" applyBorder="1" applyAlignment="1">
      <alignment horizontal="left"/>
    </xf>
    <xf numFmtId="43" fontId="22" fillId="6" borderId="0" xfId="2" applyFont="1" applyFill="1" applyBorder="1" applyAlignment="1">
      <alignment horizontal="center"/>
    </xf>
    <xf numFmtId="43" fontId="22" fillId="6" borderId="0" xfId="0" applyNumberFormat="1" applyFont="1" applyFill="1" applyAlignment="1">
      <alignment horizontal="center"/>
    </xf>
    <xf numFmtId="43" fontId="14" fillId="0" borderId="0" xfId="2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22" fillId="0" borderId="0" xfId="2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6" borderId="2" xfId="0" applyNumberFormat="1" applyFont="1" applyFill="1" applyBorder="1" applyAlignment="1">
      <alignment horizontal="center" vertical="center" wrapText="1"/>
    </xf>
    <xf numFmtId="2" fontId="14" fillId="6" borderId="4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3" fontId="31" fillId="0" borderId="0" xfId="2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5" fillId="21" borderId="5" xfId="0" applyFont="1" applyFill="1" applyBorder="1" applyAlignment="1">
      <alignment horizontal="right" vertical="top"/>
    </xf>
    <xf numFmtId="49" fontId="15" fillId="21" borderId="5" xfId="0" applyNumberFormat="1" applyFont="1" applyFill="1" applyBorder="1" applyAlignment="1">
      <alignment horizontal="left" vertical="top"/>
    </xf>
    <xf numFmtId="1" fontId="15" fillId="21" borderId="5" xfId="1" applyNumberFormat="1" applyFont="1" applyFill="1" applyBorder="1" applyAlignment="1">
      <alignment horizontal="left" vertical="top" wrapText="1"/>
    </xf>
    <xf numFmtId="187" fontId="15" fillId="21" borderId="5" xfId="1" applyFont="1" applyFill="1" applyBorder="1" applyAlignment="1">
      <alignment horizontal="right" vertical="top"/>
    </xf>
    <xf numFmtId="0" fontId="15" fillId="21" borderId="6" xfId="0" applyFont="1" applyFill="1" applyBorder="1" applyAlignment="1">
      <alignment vertical="top"/>
    </xf>
    <xf numFmtId="0" fontId="15" fillId="9" borderId="6" xfId="0" applyFont="1" applyFill="1" applyBorder="1" applyAlignment="1">
      <alignment horizontal="right" vertical="top"/>
    </xf>
    <xf numFmtId="2" fontId="15" fillId="9" borderId="6" xfId="0" applyNumberFormat="1" applyFont="1" applyFill="1" applyBorder="1" applyAlignment="1">
      <alignment horizontal="left" vertical="top" wrapText="1"/>
    </xf>
    <xf numFmtId="187" fontId="15" fillId="9" borderId="6" xfId="1" applyFont="1" applyFill="1" applyBorder="1" applyAlignment="1">
      <alignment horizontal="right" vertical="top"/>
    </xf>
    <xf numFmtId="0" fontId="15" fillId="9" borderId="6" xfId="0" applyFont="1" applyFill="1" applyBorder="1" applyAlignment="1">
      <alignment vertical="top"/>
    </xf>
    <xf numFmtId="187" fontId="15" fillId="7" borderId="6" xfId="1" applyFont="1" applyFill="1" applyBorder="1" applyAlignment="1">
      <alignment horizontal="right" vertical="top"/>
    </xf>
    <xf numFmtId="2" fontId="15" fillId="7" borderId="6" xfId="0" applyNumberFormat="1" applyFont="1" applyFill="1" applyBorder="1" applyAlignment="1">
      <alignment horizontal="left" vertical="top" wrapText="1"/>
    </xf>
    <xf numFmtId="1" fontId="15" fillId="7" borderId="6" xfId="1" applyNumberFormat="1" applyFont="1" applyFill="1" applyBorder="1" applyAlignment="1">
      <alignment horizontal="left" vertical="top" wrapText="1"/>
    </xf>
    <xf numFmtId="0" fontId="15" fillId="7" borderId="6" xfId="0" applyFont="1" applyFill="1" applyBorder="1" applyAlignment="1">
      <alignment horizontal="left" vertical="top"/>
    </xf>
    <xf numFmtId="187" fontId="15" fillId="15" borderId="6" xfId="1" applyFont="1" applyFill="1" applyBorder="1" applyAlignment="1">
      <alignment horizontal="right" vertical="top"/>
    </xf>
    <xf numFmtId="2" fontId="15" fillId="15" borderId="6" xfId="0" applyNumberFormat="1" applyFont="1" applyFill="1" applyBorder="1" applyAlignment="1">
      <alignment horizontal="left" vertical="top" wrapText="1"/>
    </xf>
    <xf numFmtId="1" fontId="15" fillId="15" borderId="6" xfId="1" applyNumberFormat="1" applyFont="1" applyFill="1" applyBorder="1" applyAlignment="1">
      <alignment horizontal="left" vertical="top" wrapText="1"/>
    </xf>
    <xf numFmtId="187" fontId="15" fillId="15" borderId="10" xfId="1" applyFont="1" applyFill="1" applyBorder="1" applyAlignment="1">
      <alignment horizontal="right" vertical="top"/>
    </xf>
    <xf numFmtId="0" fontId="15" fillId="15" borderId="6" xfId="0" applyFont="1" applyFill="1" applyBorder="1" applyAlignment="1">
      <alignment horizontal="left" vertical="top"/>
    </xf>
    <xf numFmtId="190" fontId="15" fillId="9" borderId="5" xfId="0" applyNumberFormat="1" applyFont="1" applyFill="1" applyBorder="1" applyAlignment="1">
      <alignment horizontal="right" vertical="top"/>
    </xf>
    <xf numFmtId="2" fontId="15" fillId="24" borderId="5" xfId="0" applyNumberFormat="1" applyFont="1" applyFill="1" applyBorder="1" applyAlignment="1">
      <alignment horizontal="left" vertical="top" wrapText="1"/>
    </xf>
    <xf numFmtId="1" fontId="15" fillId="9" borderId="5" xfId="1" applyNumberFormat="1" applyFont="1" applyFill="1" applyBorder="1" applyAlignment="1">
      <alignment horizontal="left" vertical="top"/>
    </xf>
    <xf numFmtId="187" fontId="15" fillId="9" borderId="5" xfId="1" applyFont="1" applyFill="1" applyBorder="1" applyAlignment="1">
      <alignment horizontal="right" vertical="top"/>
    </xf>
    <xf numFmtId="0" fontId="15" fillId="9" borderId="6" xfId="0" applyFont="1" applyFill="1" applyBorder="1" applyAlignment="1">
      <alignment horizontal="left" vertical="top"/>
    </xf>
    <xf numFmtId="0" fontId="15" fillId="12" borderId="13" xfId="0" applyFont="1" applyFill="1" applyBorder="1" applyAlignment="1">
      <alignment horizontal="right" vertical="top"/>
    </xf>
    <xf numFmtId="2" fontId="15" fillId="12" borderId="13" xfId="0" applyNumberFormat="1" applyFont="1" applyFill="1" applyBorder="1" applyAlignment="1">
      <alignment vertical="top"/>
    </xf>
    <xf numFmtId="1" fontId="15" fillId="12" borderId="13" xfId="1" applyNumberFormat="1" applyFont="1" applyFill="1" applyBorder="1" applyAlignment="1">
      <alignment horizontal="left" vertical="top" wrapText="1"/>
    </xf>
    <xf numFmtId="187" fontId="15" fillId="12" borderId="13" xfId="1" applyFont="1" applyFill="1" applyBorder="1" applyAlignment="1">
      <alignment horizontal="right" vertical="top"/>
    </xf>
    <xf numFmtId="3" fontId="15" fillId="12" borderId="13" xfId="0" applyNumberFormat="1" applyFont="1" applyFill="1" applyBorder="1" applyAlignment="1">
      <alignment vertical="top"/>
    </xf>
    <xf numFmtId="0" fontId="15" fillId="6" borderId="14" xfId="0" applyFont="1" applyFill="1" applyBorder="1" applyAlignment="1">
      <alignment horizontal="right" vertical="top"/>
    </xf>
    <xf numFmtId="2" fontId="15" fillId="6" borderId="14" xfId="0" applyNumberFormat="1" applyFont="1" applyFill="1" applyBorder="1" applyAlignment="1">
      <alignment vertical="top"/>
    </xf>
    <xf numFmtId="187" fontId="15" fillId="6" borderId="14" xfId="1" applyFont="1" applyFill="1" applyBorder="1" applyAlignment="1">
      <alignment horizontal="right" vertical="top"/>
    </xf>
    <xf numFmtId="187" fontId="15" fillId="6" borderId="14" xfId="1" applyFont="1" applyFill="1" applyBorder="1" applyAlignment="1">
      <alignment horizontal="center" vertical="top"/>
    </xf>
    <xf numFmtId="187" fontId="15" fillId="6" borderId="14" xfId="1" applyFont="1" applyFill="1" applyBorder="1" applyAlignment="1">
      <alignment horizontal="left" vertical="top"/>
    </xf>
    <xf numFmtId="14" fontId="15" fillId="6" borderId="14" xfId="0" quotePrefix="1" applyNumberFormat="1" applyFont="1" applyFill="1" applyBorder="1" applyAlignment="1">
      <alignment horizontal="left" vertical="top"/>
    </xf>
    <xf numFmtId="187" fontId="15" fillId="6" borderId="21" xfId="0" applyNumberFormat="1" applyFont="1" applyFill="1" applyBorder="1" applyAlignment="1">
      <alignment horizontal="left" vertical="top"/>
    </xf>
    <xf numFmtId="3" fontId="15" fillId="6" borderId="14" xfId="0" applyNumberFormat="1" applyFont="1" applyFill="1" applyBorder="1" applyAlignment="1">
      <alignment horizontal="left" vertical="top"/>
    </xf>
    <xf numFmtId="0" fontId="15" fillId="12" borderId="6" xfId="0" applyFont="1" applyFill="1" applyBorder="1" applyAlignment="1">
      <alignment horizontal="right" vertical="top"/>
    </xf>
    <xf numFmtId="2" fontId="15" fillId="12" borderId="6" xfId="0" applyNumberFormat="1" applyFont="1" applyFill="1" applyBorder="1" applyAlignment="1">
      <alignment vertical="top" wrapText="1"/>
    </xf>
    <xf numFmtId="1" fontId="15" fillId="12" borderId="6" xfId="1" applyNumberFormat="1" applyFont="1" applyFill="1" applyBorder="1" applyAlignment="1">
      <alignment horizontal="left" vertical="top"/>
    </xf>
    <xf numFmtId="187" fontId="15" fillId="12" borderId="6" xfId="1" applyFont="1" applyFill="1" applyBorder="1" applyAlignment="1">
      <alignment horizontal="right" vertical="top"/>
    </xf>
    <xf numFmtId="3" fontId="15" fillId="12" borderId="6" xfId="0" applyNumberFormat="1" applyFont="1" applyFill="1" applyBorder="1" applyAlignment="1">
      <alignment vertical="top"/>
    </xf>
    <xf numFmtId="187" fontId="15" fillId="0" borderId="14" xfId="1" applyFont="1" applyBorder="1" applyAlignment="1">
      <alignment horizontal="center" vertical="top"/>
    </xf>
    <xf numFmtId="0" fontId="15" fillId="0" borderId="4" xfId="0" applyFont="1" applyBorder="1" applyAlignment="1">
      <alignment horizontal="right" vertical="top"/>
    </xf>
    <xf numFmtId="2" fontId="15" fillId="0" borderId="4" xfId="0" applyNumberFormat="1" applyFont="1" applyBorder="1" applyAlignment="1">
      <alignment horizontal="left" vertical="top"/>
    </xf>
    <xf numFmtId="1" fontId="15" fillId="0" borderId="4" xfId="0" applyNumberFormat="1" applyFont="1" applyBorder="1" applyAlignment="1">
      <alignment horizontal="left" vertical="top"/>
    </xf>
    <xf numFmtId="187" fontId="15" fillId="0" borderId="4" xfId="1" applyFont="1" applyBorder="1" applyAlignment="1">
      <alignment horizontal="center" vertical="top"/>
    </xf>
    <xf numFmtId="187" fontId="15" fillId="6" borderId="4" xfId="1" applyFont="1" applyFill="1" applyBorder="1" applyAlignment="1">
      <alignment horizontal="center" vertical="top"/>
    </xf>
    <xf numFmtId="0" fontId="15" fillId="6" borderId="4" xfId="0" applyFont="1" applyFill="1" applyBorder="1" applyAlignment="1">
      <alignment horizontal="center" vertical="top"/>
    </xf>
    <xf numFmtId="187" fontId="15" fillId="6" borderId="3" xfId="0" applyNumberFormat="1" applyFont="1" applyFill="1" applyBorder="1" applyAlignment="1">
      <alignment horizontal="center" vertical="top"/>
    </xf>
    <xf numFmtId="3" fontId="15" fillId="0" borderId="5" xfId="0" applyNumberFormat="1" applyFont="1" applyBorder="1" applyAlignment="1">
      <alignment horizontal="center" vertical="top"/>
    </xf>
    <xf numFmtId="2" fontId="15" fillId="12" borderId="2" xfId="0" applyNumberFormat="1" applyFont="1" applyFill="1" applyBorder="1" applyAlignment="1">
      <alignment vertical="top"/>
    </xf>
    <xf numFmtId="1" fontId="15" fillId="12" borderId="2" xfId="1" applyNumberFormat="1" applyFont="1" applyFill="1" applyBorder="1" applyAlignment="1">
      <alignment horizontal="left" vertical="top" wrapText="1"/>
    </xf>
    <xf numFmtId="187" fontId="15" fillId="12" borderId="2" xfId="1" applyFont="1" applyFill="1" applyBorder="1" applyAlignment="1">
      <alignment horizontal="right" vertical="top"/>
    </xf>
    <xf numFmtId="0" fontId="15" fillId="6" borderId="6" xfId="0" applyFont="1" applyFill="1" applyBorder="1" applyAlignment="1">
      <alignment horizontal="right" vertical="top"/>
    </xf>
    <xf numFmtId="0" fontId="15" fillId="6" borderId="6" xfId="0" applyFont="1" applyFill="1" applyBorder="1" applyAlignment="1">
      <alignment vertical="top"/>
    </xf>
    <xf numFmtId="1" fontId="15" fillId="6" borderId="6" xfId="1" applyNumberFormat="1" applyFont="1" applyFill="1" applyBorder="1" applyAlignment="1">
      <alignment horizontal="left" vertical="top"/>
    </xf>
    <xf numFmtId="187" fontId="15" fillId="6" borderId="6" xfId="1" applyFont="1" applyFill="1" applyBorder="1" applyAlignment="1">
      <alignment horizontal="right" vertical="top"/>
    </xf>
    <xf numFmtId="187" fontId="15" fillId="6" borderId="6" xfId="1" applyFont="1" applyFill="1" applyBorder="1" applyAlignment="1">
      <alignment vertical="top"/>
    </xf>
    <xf numFmtId="187" fontId="15" fillId="6" borderId="6" xfId="0" applyNumberFormat="1" applyFont="1" applyFill="1" applyBorder="1" applyAlignment="1">
      <alignment horizontal="left" vertical="top"/>
    </xf>
    <xf numFmtId="3" fontId="15" fillId="6" borderId="6" xfId="0" applyNumberFormat="1" applyFont="1" applyFill="1" applyBorder="1" applyAlignment="1">
      <alignment vertical="top" wrapText="1"/>
    </xf>
    <xf numFmtId="0" fontId="15" fillId="12" borderId="6" xfId="0" applyFont="1" applyFill="1" applyBorder="1" applyAlignment="1">
      <alignment vertical="top"/>
    </xf>
    <xf numFmtId="1" fontId="15" fillId="12" borderId="6" xfId="0" applyNumberFormat="1" applyFont="1" applyFill="1" applyBorder="1" applyAlignment="1">
      <alignment horizontal="left" vertical="top" wrapText="1"/>
    </xf>
    <xf numFmtId="187" fontId="15" fillId="12" borderId="6" xfId="0" applyNumberFormat="1" applyFont="1" applyFill="1" applyBorder="1" applyAlignment="1">
      <alignment vertical="top"/>
    </xf>
    <xf numFmtId="0" fontId="15" fillId="6" borderId="5" xfId="0" applyFont="1" applyFill="1" applyBorder="1" applyAlignment="1">
      <alignment horizontal="right" vertical="top"/>
    </xf>
    <xf numFmtId="0" fontId="15" fillId="6" borderId="5" xfId="0" applyFont="1" applyFill="1" applyBorder="1" applyAlignment="1">
      <alignment vertical="top"/>
    </xf>
    <xf numFmtId="1" fontId="15" fillId="6" borderId="5" xfId="0" applyNumberFormat="1" applyFont="1" applyFill="1" applyBorder="1" applyAlignment="1">
      <alignment horizontal="left" vertical="top" wrapText="1"/>
    </xf>
    <xf numFmtId="187" fontId="15" fillId="6" borderId="5" xfId="1" applyFont="1" applyFill="1" applyBorder="1" applyAlignment="1">
      <alignment horizontal="right" vertical="top"/>
    </xf>
    <xf numFmtId="187" fontId="15" fillId="0" borderId="5" xfId="1" applyFont="1" applyBorder="1" applyAlignment="1">
      <alignment horizontal="center" vertical="top"/>
    </xf>
    <xf numFmtId="187" fontId="15" fillId="0" borderId="6" xfId="1" applyFont="1" applyBorder="1" applyAlignment="1">
      <alignment vertical="top"/>
    </xf>
    <xf numFmtId="0" fontId="15" fillId="6" borderId="14" xfId="0" applyFont="1" applyFill="1" applyBorder="1" applyAlignment="1">
      <alignment vertical="top"/>
    </xf>
    <xf numFmtId="1" fontId="15" fillId="6" borderId="14" xfId="0" applyNumberFormat="1" applyFont="1" applyFill="1" applyBorder="1" applyAlignment="1">
      <alignment horizontal="left" vertical="top" wrapText="1"/>
    </xf>
    <xf numFmtId="187" fontId="15" fillId="12" borderId="6" xfId="1" applyFont="1" applyFill="1" applyBorder="1" applyAlignment="1">
      <alignment vertical="top"/>
    </xf>
    <xf numFmtId="187" fontId="15" fillId="0" borderId="5" xfId="1" applyFont="1" applyBorder="1" applyAlignment="1">
      <alignment vertical="top"/>
    </xf>
    <xf numFmtId="187" fontId="15" fillId="6" borderId="5" xfId="0" applyNumberFormat="1" applyFont="1" applyFill="1" applyBorder="1" applyAlignment="1">
      <alignment horizontal="left" vertical="top"/>
    </xf>
    <xf numFmtId="3" fontId="15" fillId="6" borderId="6" xfId="0" applyNumberFormat="1" applyFont="1" applyFill="1" applyBorder="1" applyAlignment="1">
      <alignment vertical="top"/>
    </xf>
    <xf numFmtId="187" fontId="15" fillId="6" borderId="5" xfId="1" applyFont="1" applyFill="1" applyBorder="1" applyAlignment="1">
      <alignment horizontal="center" vertical="top"/>
    </xf>
    <xf numFmtId="0" fontId="15" fillId="12" borderId="14" xfId="0" applyFont="1" applyFill="1" applyBorder="1" applyAlignment="1">
      <alignment vertical="top"/>
    </xf>
    <xf numFmtId="1" fontId="15" fillId="12" borderId="14" xfId="0" applyNumberFormat="1" applyFont="1" applyFill="1" applyBorder="1" applyAlignment="1">
      <alignment horizontal="left" vertical="top" wrapText="1"/>
    </xf>
    <xf numFmtId="187" fontId="15" fillId="12" borderId="5" xfId="1" applyFont="1" applyFill="1" applyBorder="1" applyAlignment="1">
      <alignment horizontal="right" vertical="top"/>
    </xf>
    <xf numFmtId="187" fontId="15" fillId="12" borderId="5" xfId="1" applyFont="1" applyFill="1" applyBorder="1" applyAlignment="1">
      <alignment horizontal="center" vertical="top"/>
    </xf>
    <xf numFmtId="187" fontId="15" fillId="12" borderId="6" xfId="0" applyNumberFormat="1" applyFont="1" applyFill="1" applyBorder="1" applyAlignment="1">
      <alignment horizontal="left" vertical="top"/>
    </xf>
    <xf numFmtId="0" fontId="15" fillId="18" borderId="6" xfId="0" applyFont="1" applyFill="1" applyBorder="1" applyAlignment="1">
      <alignment horizontal="right" vertical="top"/>
    </xf>
    <xf numFmtId="0" fontId="15" fillId="18" borderId="14" xfId="0" applyFont="1" applyFill="1" applyBorder="1" applyAlignment="1">
      <alignment vertical="top"/>
    </xf>
    <xf numFmtId="1" fontId="15" fillId="18" borderId="14" xfId="0" applyNumberFormat="1" applyFont="1" applyFill="1" applyBorder="1" applyAlignment="1">
      <alignment horizontal="left" vertical="top" wrapText="1"/>
    </xf>
    <xf numFmtId="187" fontId="15" fillId="18" borderId="5" xfId="1" applyFont="1" applyFill="1" applyBorder="1" applyAlignment="1">
      <alignment horizontal="right" vertical="top"/>
    </xf>
    <xf numFmtId="187" fontId="15" fillId="18" borderId="5" xfId="1" applyFont="1" applyFill="1" applyBorder="1" applyAlignment="1">
      <alignment horizontal="center" vertical="top"/>
    </xf>
    <xf numFmtId="187" fontId="15" fillId="18" borderId="6" xfId="1" applyFont="1" applyFill="1" applyBorder="1" applyAlignment="1">
      <alignment vertical="top"/>
    </xf>
    <xf numFmtId="0" fontId="15" fillId="18" borderId="6" xfId="0" applyFont="1" applyFill="1" applyBorder="1" applyAlignment="1">
      <alignment vertical="top"/>
    </xf>
    <xf numFmtId="187" fontId="15" fillId="18" borderId="6" xfId="0" applyNumberFormat="1" applyFont="1" applyFill="1" applyBorder="1" applyAlignment="1">
      <alignment horizontal="left" vertical="top"/>
    </xf>
    <xf numFmtId="2" fontId="15" fillId="9" borderId="6" xfId="0" applyNumberFormat="1" applyFont="1" applyFill="1" applyBorder="1" applyAlignment="1">
      <alignment vertical="top" wrapText="1"/>
    </xf>
    <xf numFmtId="0" fontId="15" fillId="22" borderId="6" xfId="0" applyFont="1" applyFill="1" applyBorder="1" applyAlignment="1">
      <alignment horizontal="right" vertical="top"/>
    </xf>
    <xf numFmtId="0" fontId="15" fillId="22" borderId="6" xfId="0" applyFont="1" applyFill="1" applyBorder="1" applyAlignment="1">
      <alignment vertical="top" wrapText="1"/>
    </xf>
    <xf numFmtId="1" fontId="15" fillId="22" borderId="6" xfId="0" applyNumberFormat="1" applyFont="1" applyFill="1" applyBorder="1" applyAlignment="1">
      <alignment horizontal="left" vertical="top" wrapText="1"/>
    </xf>
    <xf numFmtId="187" fontId="15" fillId="22" borderId="6" xfId="1" applyFont="1" applyFill="1" applyBorder="1" applyAlignment="1">
      <alignment horizontal="right" vertical="top"/>
    </xf>
    <xf numFmtId="3" fontId="15" fillId="22" borderId="13" xfId="0" applyNumberFormat="1" applyFont="1" applyFill="1" applyBorder="1" applyAlignment="1">
      <alignment vertical="top"/>
    </xf>
    <xf numFmtId="0" fontId="15" fillId="18" borderId="5" xfId="0" applyFont="1" applyFill="1" applyBorder="1" applyAlignment="1">
      <alignment horizontal="right" vertical="top"/>
    </xf>
    <xf numFmtId="0" fontId="15" fillId="18" borderId="5" xfId="0" applyFont="1" applyFill="1" applyBorder="1" applyAlignment="1">
      <alignment vertical="top"/>
    </xf>
    <xf numFmtId="1" fontId="15" fillId="18" borderId="5" xfId="0" applyNumberFormat="1" applyFont="1" applyFill="1" applyBorder="1" applyAlignment="1">
      <alignment horizontal="left" vertical="top" wrapText="1"/>
    </xf>
    <xf numFmtId="3" fontId="15" fillId="18" borderId="14" xfId="0" applyNumberFormat="1" applyFont="1" applyFill="1" applyBorder="1" applyAlignment="1">
      <alignment vertical="top"/>
    </xf>
    <xf numFmtId="3" fontId="15" fillId="18" borderId="5" xfId="0" applyNumberFormat="1" applyFont="1" applyFill="1" applyBorder="1" applyAlignment="1">
      <alignment vertical="top"/>
    </xf>
    <xf numFmtId="0" fontId="15" fillId="18" borderId="14" xfId="0" applyFont="1" applyFill="1" applyBorder="1" applyAlignment="1">
      <alignment horizontal="right" vertical="top"/>
    </xf>
    <xf numFmtId="3" fontId="15" fillId="18" borderId="6" xfId="0" applyNumberFormat="1" applyFont="1" applyFill="1" applyBorder="1" applyAlignment="1">
      <alignment vertical="top"/>
    </xf>
    <xf numFmtId="187" fontId="15" fillId="18" borderId="14" xfId="1" applyFont="1" applyFill="1" applyBorder="1" applyAlignment="1">
      <alignment horizontal="right" vertical="top"/>
    </xf>
    <xf numFmtId="1" fontId="15" fillId="18" borderId="6" xfId="0" applyNumberFormat="1" applyFont="1" applyFill="1" applyBorder="1" applyAlignment="1">
      <alignment horizontal="left" vertical="top" wrapText="1"/>
    </xf>
    <xf numFmtId="187" fontId="15" fillId="18" borderId="6" xfId="1" applyFont="1" applyFill="1" applyBorder="1" applyAlignment="1">
      <alignment horizontal="right" vertical="top"/>
    </xf>
    <xf numFmtId="187" fontId="15" fillId="6" borderId="6" xfId="1" applyFont="1" applyFill="1" applyBorder="1" applyAlignment="1">
      <alignment horizontal="center" vertical="top"/>
    </xf>
    <xf numFmtId="2" fontId="15" fillId="18" borderId="6" xfId="0" applyNumberFormat="1" applyFont="1" applyFill="1" applyBorder="1" applyAlignment="1">
      <alignment vertical="top"/>
    </xf>
    <xf numFmtId="3" fontId="15" fillId="22" borderId="6" xfId="0" applyNumberFormat="1" applyFont="1" applyFill="1" applyBorder="1" applyAlignment="1">
      <alignment vertical="top"/>
    </xf>
    <xf numFmtId="1" fontId="15" fillId="9" borderId="6" xfId="0" applyNumberFormat="1" applyFont="1" applyFill="1" applyBorder="1" applyAlignment="1">
      <alignment horizontal="left" vertical="top" wrapText="1"/>
    </xf>
    <xf numFmtId="2" fontId="15" fillId="22" borderId="6" xfId="0" applyNumberFormat="1" applyFont="1" applyFill="1" applyBorder="1" applyAlignment="1">
      <alignment horizontal="right" vertical="top"/>
    </xf>
    <xf numFmtId="2" fontId="15" fillId="22" borderId="6" xfId="0" applyNumberFormat="1" applyFont="1" applyFill="1" applyBorder="1" applyAlignment="1">
      <alignment vertical="top" wrapText="1"/>
    </xf>
    <xf numFmtId="187" fontId="15" fillId="22" borderId="6" xfId="1" applyFont="1" applyFill="1" applyBorder="1" applyAlignment="1">
      <alignment vertical="top"/>
    </xf>
    <xf numFmtId="0" fontId="15" fillId="18" borderId="5" xfId="0" applyFont="1" applyFill="1" applyBorder="1" applyAlignment="1">
      <alignment horizontal="left" vertical="top"/>
    </xf>
    <xf numFmtId="1" fontId="15" fillId="18" borderId="5" xfId="0" applyNumberFormat="1" applyFont="1" applyFill="1" applyBorder="1" applyAlignment="1">
      <alignment horizontal="left" vertical="top"/>
    </xf>
    <xf numFmtId="2" fontId="15" fillId="18" borderId="5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vertical="top" wrapText="1"/>
    </xf>
    <xf numFmtId="1" fontId="15" fillId="6" borderId="6" xfId="0" applyNumberFormat="1" applyFont="1" applyFill="1" applyBorder="1" applyAlignment="1">
      <alignment horizontal="left" vertical="top" wrapText="1"/>
    </xf>
    <xf numFmtId="2" fontId="15" fillId="11" borderId="6" xfId="0" applyNumberFormat="1" applyFont="1" applyFill="1" applyBorder="1" applyAlignment="1">
      <alignment horizontal="right" vertical="top"/>
    </xf>
    <xf numFmtId="2" fontId="15" fillId="11" borderId="6" xfId="0" applyNumberFormat="1" applyFont="1" applyFill="1" applyBorder="1" applyAlignment="1">
      <alignment vertical="top" wrapText="1"/>
    </xf>
    <xf numFmtId="1" fontId="13" fillId="15" borderId="6" xfId="1" applyNumberFormat="1" applyFont="1" applyFill="1" applyBorder="1" applyAlignment="1">
      <alignment horizontal="right" vertical="top" wrapText="1"/>
    </xf>
    <xf numFmtId="1" fontId="13" fillId="15" borderId="6" xfId="1" applyNumberFormat="1" applyFont="1" applyFill="1" applyBorder="1" applyAlignment="1">
      <alignment horizontal="left" vertical="top" wrapText="1"/>
    </xf>
    <xf numFmtId="2" fontId="13" fillId="15" borderId="6" xfId="1" applyNumberFormat="1" applyFont="1" applyFill="1" applyBorder="1" applyAlignment="1">
      <alignment vertical="top"/>
    </xf>
    <xf numFmtId="188" fontId="13" fillId="9" borderId="10" xfId="1" applyNumberFormat="1" applyFont="1" applyFill="1" applyBorder="1" applyAlignment="1">
      <alignment horizontal="right" vertical="top"/>
    </xf>
    <xf numFmtId="49" fontId="13" fillId="9" borderId="6" xfId="1" applyNumberFormat="1" applyFont="1" applyFill="1" applyBorder="1" applyAlignment="1">
      <alignment vertical="top" wrapText="1"/>
    </xf>
    <xf numFmtId="1" fontId="13" fillId="9" borderId="6" xfId="1" applyNumberFormat="1" applyFont="1" applyFill="1" applyBorder="1" applyAlignment="1">
      <alignment horizontal="left" vertical="top"/>
    </xf>
    <xf numFmtId="187" fontId="13" fillId="9" borderId="6" xfId="1" applyFont="1" applyFill="1" applyBorder="1" applyAlignment="1">
      <alignment vertical="top"/>
    </xf>
    <xf numFmtId="1" fontId="15" fillId="22" borderId="6" xfId="0" applyNumberFormat="1" applyFont="1" applyFill="1" applyBorder="1" applyAlignment="1">
      <alignment horizontal="right" vertical="top"/>
    </xf>
    <xf numFmtId="2" fontId="15" fillId="22" borderId="6" xfId="0" applyNumberFormat="1" applyFont="1" applyFill="1" applyBorder="1" applyAlignment="1">
      <alignment vertical="top"/>
    </xf>
    <xf numFmtId="187" fontId="13" fillId="15" borderId="6" xfId="1" applyFont="1" applyFill="1" applyBorder="1" applyAlignment="1">
      <alignment vertical="top"/>
    </xf>
    <xf numFmtId="1" fontId="15" fillId="7" borderId="6" xfId="0" applyNumberFormat="1" applyFont="1" applyFill="1" applyBorder="1" applyAlignment="1">
      <alignment horizontal="right" vertical="top"/>
    </xf>
    <xf numFmtId="2" fontId="15" fillId="7" borderId="6" xfId="0" applyNumberFormat="1" applyFont="1" applyFill="1" applyBorder="1" applyAlignment="1">
      <alignment vertical="top"/>
    </xf>
    <xf numFmtId="1" fontId="15" fillId="7" borderId="6" xfId="0" applyNumberFormat="1" applyFont="1" applyFill="1" applyBorder="1" applyAlignment="1">
      <alignment horizontal="left" vertical="top" wrapText="1"/>
    </xf>
    <xf numFmtId="187" fontId="13" fillId="7" borderId="6" xfId="1" applyFont="1" applyFill="1" applyBorder="1" applyAlignment="1">
      <alignment vertical="top"/>
    </xf>
    <xf numFmtId="2" fontId="13" fillId="7" borderId="6" xfId="1" applyNumberFormat="1" applyFont="1" applyFill="1" applyBorder="1" applyAlignment="1">
      <alignment vertical="top"/>
    </xf>
    <xf numFmtId="187" fontId="15" fillId="15" borderId="6" xfId="0" applyNumberFormat="1" applyFont="1" applyFill="1" applyBorder="1" applyAlignment="1">
      <alignment horizontal="right" vertical="top"/>
    </xf>
    <xf numFmtId="49" fontId="15" fillId="15" borderId="6" xfId="0" applyNumberFormat="1" applyFont="1" applyFill="1" applyBorder="1" applyAlignment="1">
      <alignment vertical="top" wrapText="1"/>
    </xf>
    <xf numFmtId="1" fontId="15" fillId="15" borderId="6" xfId="0" applyNumberFormat="1" applyFont="1" applyFill="1" applyBorder="1" applyAlignment="1">
      <alignment horizontal="left" vertical="top" wrapText="1"/>
    </xf>
    <xf numFmtId="187" fontId="15" fillId="15" borderId="14" xfId="1" applyFont="1" applyFill="1" applyBorder="1" applyAlignment="1">
      <alignment horizontal="center" vertical="top"/>
    </xf>
    <xf numFmtId="187" fontId="15" fillId="15" borderId="5" xfId="1" applyFont="1" applyFill="1" applyBorder="1" applyAlignment="1">
      <alignment horizontal="right" vertical="top"/>
    </xf>
    <xf numFmtId="187" fontId="15" fillId="15" borderId="5" xfId="1" applyFont="1" applyFill="1" applyBorder="1" applyAlignment="1">
      <alignment vertical="top"/>
    </xf>
    <xf numFmtId="0" fontId="15" fillId="15" borderId="5" xfId="0" applyFont="1" applyFill="1" applyBorder="1" applyAlignment="1">
      <alignment vertical="top"/>
    </xf>
    <xf numFmtId="187" fontId="15" fillId="15" borderId="5" xfId="0" applyNumberFormat="1" applyFont="1" applyFill="1" applyBorder="1" applyAlignment="1">
      <alignment horizontal="left" vertical="top"/>
    </xf>
    <xf numFmtId="0" fontId="15" fillId="15" borderId="6" xfId="0" applyFont="1" applyFill="1" applyBorder="1" applyAlignment="1">
      <alignment vertical="top"/>
    </xf>
    <xf numFmtId="187" fontId="15" fillId="6" borderId="6" xfId="0" applyNumberFormat="1" applyFont="1" applyFill="1" applyBorder="1" applyAlignment="1">
      <alignment horizontal="right" vertical="top"/>
    </xf>
    <xf numFmtId="49" fontId="15" fillId="6" borderId="6" xfId="0" applyNumberFormat="1" applyFont="1" applyFill="1" applyBorder="1" applyAlignment="1">
      <alignment vertical="top" wrapText="1"/>
    </xf>
    <xf numFmtId="1" fontId="15" fillId="6" borderId="5" xfId="1" applyNumberFormat="1" applyFont="1" applyFill="1" applyBorder="1" applyAlignment="1">
      <alignment horizontal="left" vertical="top" wrapText="1"/>
    </xf>
    <xf numFmtId="2" fontId="15" fillId="15" borderId="6" xfId="0" applyNumberFormat="1" applyFont="1" applyFill="1" applyBorder="1" applyAlignment="1">
      <alignment vertical="top" wrapText="1"/>
    </xf>
    <xf numFmtId="2" fontId="15" fillId="15" borderId="6" xfId="0" applyNumberFormat="1" applyFont="1" applyFill="1" applyBorder="1" applyAlignment="1">
      <alignment vertical="top"/>
    </xf>
    <xf numFmtId="1" fontId="15" fillId="6" borderId="6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vertical="top"/>
    </xf>
    <xf numFmtId="49" fontId="15" fillId="12" borderId="6" xfId="0" applyNumberFormat="1" applyFont="1" applyFill="1" applyBorder="1" applyAlignment="1">
      <alignment vertical="top" wrapText="1"/>
    </xf>
    <xf numFmtId="2" fontId="15" fillId="12" borderId="6" xfId="0" applyNumberFormat="1" applyFont="1" applyFill="1" applyBorder="1" applyAlignment="1">
      <alignment horizontal="right" vertical="top"/>
    </xf>
    <xf numFmtId="2" fontId="15" fillId="6" borderId="6" xfId="0" applyNumberFormat="1" applyFont="1" applyFill="1" applyBorder="1" applyAlignment="1">
      <alignment horizontal="left" vertical="top"/>
    </xf>
    <xf numFmtId="2" fontId="15" fillId="6" borderId="5" xfId="0" applyNumberFormat="1" applyFont="1" applyFill="1" applyBorder="1" applyAlignment="1">
      <alignment vertical="top"/>
    </xf>
    <xf numFmtId="0" fontId="15" fillId="6" borderId="6" xfId="0" applyFont="1" applyFill="1" applyBorder="1" applyAlignment="1">
      <alignment vertical="top" wrapText="1"/>
    </xf>
    <xf numFmtId="190" fontId="15" fillId="9" borderId="6" xfId="0" applyNumberFormat="1" applyFont="1" applyFill="1" applyBorder="1" applyAlignment="1">
      <alignment horizontal="right" vertical="top"/>
    </xf>
    <xf numFmtId="1" fontId="15" fillId="9" borderId="6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horizontal="right" vertical="top"/>
    </xf>
    <xf numFmtId="2" fontId="15" fillId="0" borderId="6" xfId="1" applyNumberFormat="1" applyFont="1" applyBorder="1" applyAlignment="1">
      <alignment vertical="top"/>
    </xf>
    <xf numFmtId="2" fontId="15" fillId="6" borderId="6" xfId="1" applyNumberFormat="1" applyFont="1" applyFill="1" applyBorder="1" applyAlignment="1">
      <alignment vertical="top"/>
    </xf>
    <xf numFmtId="2" fontId="15" fillId="6" borderId="6" xfId="1" applyNumberFormat="1" applyFont="1" applyFill="1" applyBorder="1" applyAlignment="1">
      <alignment horizontal="right" vertical="top"/>
    </xf>
    <xf numFmtId="2" fontId="15" fillId="6" borderId="5" xfId="0" applyNumberFormat="1" applyFont="1" applyFill="1" applyBorder="1" applyAlignment="1">
      <alignment horizontal="right" vertical="top"/>
    </xf>
    <xf numFmtId="1" fontId="15" fillId="6" borderId="5" xfId="0" applyNumberFormat="1" applyFont="1" applyFill="1" applyBorder="1" applyAlignment="1">
      <alignment horizontal="left" vertical="top"/>
    </xf>
    <xf numFmtId="2" fontId="15" fillId="0" borderId="5" xfId="1" applyNumberFormat="1" applyFont="1" applyBorder="1" applyAlignment="1">
      <alignment vertical="top"/>
    </xf>
    <xf numFmtId="2" fontId="15" fillId="6" borderId="5" xfId="1" applyNumberFormat="1" applyFont="1" applyFill="1" applyBorder="1" applyAlignment="1">
      <alignment vertical="top"/>
    </xf>
    <xf numFmtId="2" fontId="15" fillId="6" borderId="5" xfId="0" applyNumberFormat="1" applyFont="1" applyFill="1" applyBorder="1" applyAlignment="1">
      <alignment horizontal="left" vertical="top"/>
    </xf>
    <xf numFmtId="188" fontId="13" fillId="9" borderId="5" xfId="1" applyNumberFormat="1" applyFont="1" applyFill="1" applyBorder="1" applyAlignment="1">
      <alignment horizontal="right" vertical="top"/>
    </xf>
    <xf numFmtId="49" fontId="13" fillId="9" borderId="5" xfId="1" applyNumberFormat="1" applyFont="1" applyFill="1" applyBorder="1" applyAlignment="1">
      <alignment vertical="top" wrapText="1"/>
    </xf>
    <xf numFmtId="1" fontId="13" fillId="9" borderId="5" xfId="1" applyNumberFormat="1" applyFont="1" applyFill="1" applyBorder="1" applyAlignment="1">
      <alignment horizontal="left" vertical="top" wrapText="1"/>
    </xf>
    <xf numFmtId="187" fontId="13" fillId="9" borderId="5" xfId="1" applyFont="1" applyFill="1" applyBorder="1" applyAlignment="1">
      <alignment vertical="top"/>
    </xf>
    <xf numFmtId="188" fontId="13" fillId="15" borderId="6" xfId="1" applyNumberFormat="1" applyFont="1" applyFill="1" applyBorder="1" applyAlignment="1">
      <alignment horizontal="right" vertical="top"/>
    </xf>
    <xf numFmtId="188" fontId="13" fillId="15" borderId="6" xfId="1" applyNumberFormat="1" applyFont="1" applyFill="1" applyBorder="1" applyAlignment="1">
      <alignment horizontal="left" vertical="top" wrapText="1"/>
    </xf>
    <xf numFmtId="187" fontId="15" fillId="6" borderId="6" xfId="1" applyFont="1" applyFill="1" applyBorder="1" applyAlignment="1">
      <alignment horizontal="left" vertical="top" wrapText="1"/>
    </xf>
    <xf numFmtId="187" fontId="15" fillId="6" borderId="6" xfId="1" applyFont="1" applyFill="1" applyBorder="1" applyAlignment="1">
      <alignment horizontal="left" vertical="top"/>
    </xf>
    <xf numFmtId="0" fontId="15" fillId="15" borderId="6" xfId="0" applyFont="1" applyFill="1" applyBorder="1" applyAlignment="1">
      <alignment horizontal="right" vertical="top"/>
    </xf>
    <xf numFmtId="0" fontId="15" fillId="15" borderId="6" xfId="0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/>
    </xf>
    <xf numFmtId="1" fontId="15" fillId="6" borderId="6" xfId="1" applyNumberFormat="1" applyFont="1" applyFill="1" applyBorder="1" applyAlignment="1">
      <alignment horizontal="left" vertical="top" wrapText="1"/>
    </xf>
    <xf numFmtId="0" fontId="15" fillId="10" borderId="6" xfId="0" applyFont="1" applyFill="1" applyBorder="1" applyAlignment="1">
      <alignment horizontal="right" vertical="top"/>
    </xf>
    <xf numFmtId="2" fontId="15" fillId="10" borderId="6" xfId="0" applyNumberFormat="1" applyFont="1" applyFill="1" applyBorder="1" applyAlignment="1">
      <alignment vertical="top"/>
    </xf>
    <xf numFmtId="1" fontId="15" fillId="10" borderId="6" xfId="0" applyNumberFormat="1" applyFont="1" applyFill="1" applyBorder="1" applyAlignment="1">
      <alignment horizontal="left" vertical="top" wrapText="1"/>
    </xf>
    <xf numFmtId="187" fontId="15" fillId="10" borderId="6" xfId="1" applyFont="1" applyFill="1" applyBorder="1" applyAlignment="1">
      <alignment horizontal="right" vertical="top"/>
    </xf>
    <xf numFmtId="2" fontId="15" fillId="10" borderId="6" xfId="0" applyNumberFormat="1" applyFont="1" applyFill="1" applyBorder="1" applyAlignment="1">
      <alignment vertical="top" wrapText="1"/>
    </xf>
    <xf numFmtId="0" fontId="15" fillId="26" borderId="6" xfId="0" applyFont="1" applyFill="1" applyBorder="1" applyAlignment="1">
      <alignment horizontal="right" vertical="top"/>
    </xf>
    <xf numFmtId="0" fontId="15" fillId="26" borderId="6" xfId="0" applyFont="1" applyFill="1" applyBorder="1" applyAlignment="1">
      <alignment horizontal="center" vertical="top" wrapText="1"/>
    </xf>
    <xf numFmtId="1" fontId="15" fillId="26" borderId="6" xfId="0" applyNumberFormat="1" applyFont="1" applyFill="1" applyBorder="1" applyAlignment="1">
      <alignment horizontal="left" vertical="top" wrapText="1"/>
    </xf>
    <xf numFmtId="187" fontId="15" fillId="26" borderId="6" xfId="1" applyFont="1" applyFill="1" applyBorder="1" applyAlignment="1">
      <alignment horizontal="right" vertical="top"/>
    </xf>
    <xf numFmtId="0" fontId="15" fillId="26" borderId="6" xfId="0" applyFont="1" applyFill="1" applyBorder="1" applyAlignment="1">
      <alignment vertical="top"/>
    </xf>
    <xf numFmtId="2" fontId="13" fillId="7" borderId="1" xfId="1" applyNumberFormat="1" applyFont="1" applyFill="1" applyBorder="1" applyAlignment="1">
      <alignment vertical="top" wrapText="1"/>
    </xf>
    <xf numFmtId="2" fontId="13" fillId="7" borderId="5" xfId="1" applyNumberFormat="1" applyFont="1" applyFill="1" applyBorder="1" applyAlignment="1">
      <alignment horizontal="left" vertical="top" wrapText="1"/>
    </xf>
    <xf numFmtId="187" fontId="13" fillId="7" borderId="5" xfId="1" applyFont="1" applyFill="1" applyBorder="1" applyAlignment="1">
      <alignment vertical="top"/>
    </xf>
    <xf numFmtId="187" fontId="15" fillId="26" borderId="6" xfId="0" applyNumberFormat="1" applyFont="1" applyFill="1" applyBorder="1" applyAlignment="1">
      <alignment horizontal="right" vertical="top"/>
    </xf>
    <xf numFmtId="2" fontId="15" fillId="26" borderId="6" xfId="0" applyNumberFormat="1" applyFont="1" applyFill="1" applyBorder="1" applyAlignment="1">
      <alignment horizontal="left" vertical="top"/>
    </xf>
    <xf numFmtId="1" fontId="15" fillId="26" borderId="6" xfId="1" applyNumberFormat="1" applyFont="1" applyFill="1" applyBorder="1" applyAlignment="1">
      <alignment horizontal="left" vertical="top" wrapText="1"/>
    </xf>
    <xf numFmtId="188" fontId="13" fillId="15" borderId="6" xfId="1" applyNumberFormat="1" applyFont="1" applyFill="1" applyBorder="1" applyAlignment="1">
      <alignment horizontal="right" vertical="top" wrapText="1"/>
    </xf>
    <xf numFmtId="187" fontId="13" fillId="6" borderId="6" xfId="1" applyFont="1" applyFill="1" applyBorder="1" applyAlignment="1">
      <alignment vertical="top"/>
    </xf>
    <xf numFmtId="189" fontId="13" fillId="11" borderId="10" xfId="1" applyNumberFormat="1" applyFont="1" applyFill="1" applyBorder="1" applyAlignment="1">
      <alignment horizontal="right" vertical="top"/>
    </xf>
    <xf numFmtId="49" fontId="13" fillId="11" borderId="6" xfId="1" applyNumberFormat="1" applyFont="1" applyFill="1" applyBorder="1" applyAlignment="1">
      <alignment horizontal="left" vertical="top"/>
    </xf>
    <xf numFmtId="1" fontId="13" fillId="11" borderId="6" xfId="1" applyNumberFormat="1" applyFont="1" applyFill="1" applyBorder="1" applyAlignment="1">
      <alignment horizontal="left" vertical="top"/>
    </xf>
    <xf numFmtId="187" fontId="13" fillId="11" borderId="6" xfId="1" applyFont="1" applyFill="1" applyBorder="1" applyAlignment="1">
      <alignment vertical="top"/>
    </xf>
    <xf numFmtId="2" fontId="13" fillId="15" borderId="6" xfId="1" applyNumberFormat="1" applyFont="1" applyFill="1" applyBorder="1" applyAlignment="1">
      <alignment horizontal="left" vertical="top" wrapText="1"/>
    </xf>
    <xf numFmtId="2" fontId="13" fillId="9" borderId="6" xfId="1" applyNumberFormat="1" applyFont="1" applyFill="1" applyBorder="1" applyAlignment="1">
      <alignment vertical="top" wrapText="1"/>
    </xf>
    <xf numFmtId="2" fontId="13" fillId="9" borderId="6" xfId="1" applyNumberFormat="1" applyFont="1" applyFill="1" applyBorder="1" applyAlignment="1">
      <alignment vertical="top"/>
    </xf>
    <xf numFmtId="0" fontId="15" fillId="22" borderId="0" xfId="0" applyFont="1" applyFill="1" applyAlignment="1">
      <alignment horizontal="right" vertical="top"/>
    </xf>
    <xf numFmtId="2" fontId="15" fillId="22" borderId="4" xfId="0" applyNumberFormat="1" applyFont="1" applyFill="1" applyBorder="1" applyAlignment="1">
      <alignment vertical="top" wrapText="1"/>
    </xf>
    <xf numFmtId="1" fontId="15" fillId="22" borderId="4" xfId="1" applyNumberFormat="1" applyFont="1" applyFill="1" applyBorder="1" applyAlignment="1">
      <alignment horizontal="left" vertical="top" wrapText="1"/>
    </xf>
    <xf numFmtId="187" fontId="15" fillId="22" borderId="4" xfId="1" applyFont="1" applyFill="1" applyBorder="1" applyAlignment="1">
      <alignment horizontal="right" vertical="top"/>
    </xf>
    <xf numFmtId="0" fontId="15" fillId="8" borderId="6" xfId="0" applyFont="1" applyFill="1" applyBorder="1" applyAlignment="1">
      <alignment horizontal="center" vertical="top"/>
    </xf>
    <xf numFmtId="187" fontId="18" fillId="0" borderId="2" xfId="1" applyFont="1" applyBorder="1"/>
    <xf numFmtId="187" fontId="18" fillId="0" borderId="8" xfId="1" applyFont="1" applyBorder="1"/>
    <xf numFmtId="187" fontId="18" fillId="0" borderId="0" xfId="0" applyNumberFormat="1" applyFont="1" applyAlignment="1">
      <alignment vertical="center"/>
    </xf>
    <xf numFmtId="187" fontId="18" fillId="0" borderId="4" xfId="0" applyNumberFormat="1" applyFont="1" applyBorder="1" applyAlignment="1">
      <alignment vertical="center"/>
    </xf>
    <xf numFmtId="187" fontId="18" fillId="0" borderId="3" xfId="1" applyFont="1" applyBorder="1" applyAlignment="1">
      <alignment vertical="center"/>
    </xf>
    <xf numFmtId="187" fontId="18" fillId="0" borderId="4" xfId="1" applyFont="1" applyBorder="1" applyAlignment="1">
      <alignment vertical="center"/>
    </xf>
    <xf numFmtId="187" fontId="21" fillId="0" borderId="4" xfId="0" applyNumberFormat="1" applyFont="1" applyBorder="1" applyAlignment="1">
      <alignment vertical="center"/>
    </xf>
    <xf numFmtId="187" fontId="18" fillId="0" borderId="3" xfId="1" applyFont="1" applyBorder="1"/>
    <xf numFmtId="187" fontId="18" fillId="0" borderId="4" xfId="1" applyFont="1" applyBorder="1"/>
    <xf numFmtId="187" fontId="21" fillId="0" borderId="4" xfId="0" applyNumberFormat="1" applyFont="1" applyBorder="1"/>
    <xf numFmtId="187" fontId="21" fillId="0" borderId="16" xfId="0" applyNumberFormat="1" applyFont="1" applyBorder="1"/>
    <xf numFmtId="190" fontId="18" fillId="0" borderId="3" xfId="1" applyNumberFormat="1" applyFont="1" applyBorder="1" applyAlignment="1">
      <alignment horizontal="right" vertical="center"/>
    </xf>
    <xf numFmtId="187" fontId="18" fillId="0" borderId="16" xfId="1" applyFont="1" applyBorder="1" applyAlignment="1">
      <alignment vertical="center"/>
    </xf>
    <xf numFmtId="187" fontId="18" fillId="0" borderId="3" xfId="0" applyNumberFormat="1" applyFont="1" applyBorder="1"/>
    <xf numFmtId="187" fontId="18" fillId="0" borderId="16" xfId="0" applyNumberFormat="1" applyFont="1" applyBorder="1"/>
    <xf numFmtId="187" fontId="15" fillId="0" borderId="0" xfId="0" applyNumberFormat="1" applyFont="1" applyAlignment="1">
      <alignment vertical="center"/>
    </xf>
    <xf numFmtId="187" fontId="15" fillId="0" borderId="4" xfId="0" applyNumberFormat="1" applyFont="1" applyBorder="1" applyAlignment="1">
      <alignment vertical="center"/>
    </xf>
    <xf numFmtId="187" fontId="21" fillId="0" borderId="16" xfId="0" applyNumberFormat="1" applyFont="1" applyBorder="1" applyAlignment="1">
      <alignment vertical="center"/>
    </xf>
    <xf numFmtId="187" fontId="18" fillId="0" borderId="3" xfId="0" applyNumberFormat="1" applyFont="1" applyBorder="1" applyAlignment="1">
      <alignment vertical="center"/>
    </xf>
    <xf numFmtId="187" fontId="21" fillId="0" borderId="16" xfId="1" applyFont="1" applyBorder="1" applyAlignment="1">
      <alignment vertical="center"/>
    </xf>
    <xf numFmtId="187" fontId="18" fillId="0" borderId="3" xfId="1" applyFont="1" applyFill="1" applyBorder="1"/>
    <xf numFmtId="187" fontId="14" fillId="0" borderId="4" xfId="1" applyFont="1" applyBorder="1"/>
    <xf numFmtId="187" fontId="21" fillId="0" borderId="4" xfId="1" applyFont="1" applyFill="1" applyBorder="1" applyAlignment="1">
      <alignment horizontal="left"/>
    </xf>
    <xf numFmtId="187" fontId="21" fillId="0" borderId="16" xfId="1" applyFont="1" applyFill="1" applyBorder="1" applyAlignment="1">
      <alignment horizontal="left"/>
    </xf>
    <xf numFmtId="187" fontId="14" fillId="0" borderId="4" xfId="1" applyFont="1" applyFill="1" applyBorder="1"/>
    <xf numFmtId="187" fontId="14" fillId="0" borderId="16" xfId="1" applyFont="1" applyFill="1" applyBorder="1"/>
    <xf numFmtId="187" fontId="18" fillId="0" borderId="4" xfId="1" applyFont="1" applyBorder="1" applyAlignment="1"/>
    <xf numFmtId="187" fontId="18" fillId="0" borderId="9" xfId="0" applyNumberFormat="1" applyFont="1" applyBorder="1"/>
    <xf numFmtId="187" fontId="14" fillId="0" borderId="5" xfId="1" applyFont="1" applyFill="1" applyBorder="1"/>
    <xf numFmtId="187" fontId="14" fillId="0" borderId="12" xfId="1" applyFont="1" applyFill="1" applyBorder="1"/>
    <xf numFmtId="187" fontId="18" fillId="0" borderId="5" xfId="0" applyNumberFormat="1" applyFont="1" applyBorder="1"/>
    <xf numFmtId="187" fontId="14" fillId="0" borderId="0" xfId="1" applyFont="1" applyBorder="1" applyAlignment="1">
      <alignment horizontal="right"/>
    </xf>
    <xf numFmtId="187" fontId="18" fillId="0" borderId="0" xfId="1" applyFont="1" applyBorder="1" applyAlignment="1"/>
    <xf numFmtId="187" fontId="18" fillId="0" borderId="0" xfId="1" applyFont="1" applyBorder="1" applyAlignment="1">
      <alignment horizontal="center"/>
    </xf>
    <xf numFmtId="187" fontId="14" fillId="0" borderId="0" xfId="1" applyFont="1" applyBorder="1" applyAlignment="1"/>
    <xf numFmtId="187" fontId="14" fillId="0" borderId="0" xfId="0" applyNumberFormat="1" applyFont="1"/>
    <xf numFmtId="0" fontId="35" fillId="0" borderId="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15" fillId="0" borderId="6" xfId="0" applyFont="1" applyBorder="1" applyAlignment="1">
      <alignment horizontal="left" vertical="top"/>
    </xf>
    <xf numFmtId="0" fontId="15" fillId="0" borderId="5" xfId="0" applyFont="1" applyBorder="1" applyAlignment="1">
      <alignment horizontal="right" vertical="top"/>
    </xf>
    <xf numFmtId="2" fontId="15" fillId="0" borderId="5" xfId="0" applyNumberFormat="1" applyFont="1" applyBorder="1" applyAlignment="1">
      <alignment horizontal="left" vertical="top"/>
    </xf>
    <xf numFmtId="1" fontId="15" fillId="0" borderId="5" xfId="0" applyNumberFormat="1" applyFont="1" applyBorder="1" applyAlignment="1">
      <alignment horizontal="left" vertical="top"/>
    </xf>
    <xf numFmtId="0" fontId="15" fillId="6" borderId="5" xfId="0" applyFont="1" applyFill="1" applyBorder="1" applyAlignment="1">
      <alignment horizontal="center" vertical="top"/>
    </xf>
    <xf numFmtId="187" fontId="15" fillId="6" borderId="9" xfId="0" applyNumberFormat="1" applyFont="1" applyFill="1" applyBorder="1" applyAlignment="1">
      <alignment horizontal="center" vertical="top"/>
    </xf>
    <xf numFmtId="1" fontId="15" fillId="12" borderId="6" xfId="1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" xfId="0" applyFont="1" applyBorder="1" applyAlignment="1">
      <alignment horizontal="right" vertical="top"/>
    </xf>
    <xf numFmtId="187" fontId="12" fillId="0" borderId="1" xfId="1" applyFont="1" applyBorder="1" applyAlignment="1">
      <alignment horizontal="center" vertical="top"/>
    </xf>
    <xf numFmtId="187" fontId="12" fillId="0" borderId="1" xfId="1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5" fillId="7" borderId="2" xfId="0" applyFont="1" applyFill="1" applyBorder="1" applyAlignment="1">
      <alignment horizontal="center" vertical="top"/>
    </xf>
    <xf numFmtId="1" fontId="15" fillId="7" borderId="2" xfId="1" applyNumberFormat="1" applyFont="1" applyFill="1" applyBorder="1" applyAlignment="1">
      <alignment horizontal="left" vertical="top" wrapText="1"/>
    </xf>
    <xf numFmtId="187" fontId="15" fillId="7" borderId="2" xfId="1" applyFont="1" applyFill="1" applyBorder="1" applyAlignment="1">
      <alignment horizontal="center" vertical="top"/>
    </xf>
    <xf numFmtId="187" fontId="15" fillId="7" borderId="2" xfId="1" applyFont="1" applyFill="1" applyBorder="1" applyAlignment="1">
      <alignment horizontal="center" vertical="top"/>
    </xf>
    <xf numFmtId="0" fontId="15" fillId="7" borderId="7" xfId="0" applyFont="1" applyFill="1" applyBorder="1" applyAlignment="1">
      <alignment horizontal="center" vertical="top"/>
    </xf>
    <xf numFmtId="0" fontId="15" fillId="7" borderId="6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/>
    </xf>
    <xf numFmtId="1" fontId="15" fillId="7" borderId="5" xfId="1" applyNumberFormat="1" applyFont="1" applyFill="1" applyBorder="1" applyAlignment="1">
      <alignment horizontal="left" vertical="top" wrapText="1"/>
    </xf>
    <xf numFmtId="187" fontId="15" fillId="7" borderId="5" xfId="1" applyFont="1" applyFill="1" applyBorder="1" applyAlignment="1">
      <alignment horizontal="center" vertical="top"/>
    </xf>
    <xf numFmtId="187" fontId="15" fillId="7" borderId="5" xfId="1" applyFont="1" applyFill="1" applyBorder="1" applyAlignment="1">
      <alignment horizontal="center" vertical="top"/>
    </xf>
    <xf numFmtId="0" fontId="15" fillId="7" borderId="9" xfId="0" applyFont="1" applyFill="1" applyBorder="1" applyAlignment="1">
      <alignment horizontal="center" vertical="top"/>
    </xf>
    <xf numFmtId="189" fontId="15" fillId="20" borderId="6" xfId="1" applyNumberFormat="1" applyFont="1" applyFill="1" applyBorder="1" applyAlignment="1">
      <alignment horizontal="right" vertical="top"/>
    </xf>
    <xf numFmtId="49" fontId="15" fillId="20" borderId="6" xfId="0" applyNumberFormat="1" applyFont="1" applyFill="1" applyBorder="1" applyAlignment="1">
      <alignment horizontal="left" vertical="top"/>
    </xf>
    <xf numFmtId="1" fontId="15" fillId="20" borderId="6" xfId="1" applyNumberFormat="1" applyFont="1" applyFill="1" applyBorder="1" applyAlignment="1">
      <alignment horizontal="left" vertical="top"/>
    </xf>
    <xf numFmtId="187" fontId="15" fillId="20" borderId="6" xfId="1" applyFont="1" applyFill="1" applyBorder="1" applyAlignment="1">
      <alignment horizontal="center" vertical="top"/>
    </xf>
    <xf numFmtId="0" fontId="15" fillId="20" borderId="6" xfId="0" applyFont="1" applyFill="1" applyBorder="1" applyAlignment="1">
      <alignment horizontal="left" vertical="top"/>
    </xf>
    <xf numFmtId="0" fontId="15" fillId="7" borderId="6" xfId="0" applyFont="1" applyFill="1" applyBorder="1" applyAlignment="1">
      <alignment horizontal="right" vertical="top"/>
    </xf>
    <xf numFmtId="2" fontId="15" fillId="7" borderId="5" xfId="0" applyNumberFormat="1" applyFont="1" applyFill="1" applyBorder="1" applyAlignment="1">
      <alignment horizontal="left" vertical="top"/>
    </xf>
    <xf numFmtId="1" fontId="15" fillId="7" borderId="6" xfId="1" applyNumberFormat="1" applyFont="1" applyFill="1" applyBorder="1" applyAlignment="1">
      <alignment horizontal="left" vertical="top"/>
    </xf>
    <xf numFmtId="2" fontId="15" fillId="7" borderId="5" xfId="0" applyNumberFormat="1" applyFont="1" applyFill="1" applyBorder="1" applyAlignment="1">
      <alignment vertical="top"/>
    </xf>
    <xf numFmtId="187" fontId="15" fillId="7" borderId="6" xfId="0" applyNumberFormat="1" applyFont="1" applyFill="1" applyBorder="1" applyAlignment="1">
      <alignment horizontal="center" vertical="top"/>
    </xf>
    <xf numFmtId="1" fontId="15" fillId="9" borderId="6" xfId="1" applyNumberFormat="1" applyFont="1" applyFill="1" applyBorder="1" applyAlignment="1">
      <alignment horizontal="left" vertical="top" wrapText="1"/>
    </xf>
    <xf numFmtId="2" fontId="15" fillId="7" borderId="6" xfId="0" applyNumberFormat="1" applyFont="1" applyFill="1" applyBorder="1" applyAlignment="1">
      <alignment horizontal="left" vertical="top"/>
    </xf>
    <xf numFmtId="0" fontId="15" fillId="7" borderId="6" xfId="0" applyFont="1" applyFill="1" applyBorder="1" applyAlignment="1">
      <alignment vertical="top"/>
    </xf>
    <xf numFmtId="0" fontId="15" fillId="6" borderId="17" xfId="0" applyFont="1" applyFill="1" applyBorder="1" applyAlignment="1">
      <alignment horizontal="right" vertical="top"/>
    </xf>
    <xf numFmtId="0" fontId="15" fillId="6" borderId="17" xfId="0" applyFont="1" applyFill="1" applyBorder="1" applyAlignment="1">
      <alignment vertical="top"/>
    </xf>
    <xf numFmtId="1" fontId="15" fillId="6" borderId="17" xfId="0" applyNumberFormat="1" applyFont="1" applyFill="1" applyBorder="1" applyAlignment="1">
      <alignment horizontal="left" vertical="top"/>
    </xf>
    <xf numFmtId="187" fontId="15" fillId="6" borderId="17" xfId="1" applyFont="1" applyFill="1" applyBorder="1" applyAlignment="1">
      <alignment horizontal="right" vertical="top"/>
    </xf>
    <xf numFmtId="187" fontId="15" fillId="6" borderId="17" xfId="1" applyFont="1" applyFill="1" applyBorder="1" applyAlignment="1">
      <alignment horizontal="center" vertical="top"/>
    </xf>
    <xf numFmtId="187" fontId="15" fillId="6" borderId="17" xfId="1" applyFont="1" applyFill="1" applyBorder="1" applyAlignment="1">
      <alignment vertical="top"/>
    </xf>
    <xf numFmtId="0" fontId="15" fillId="6" borderId="17" xfId="0" applyFont="1" applyFill="1" applyBorder="1" applyAlignment="1">
      <alignment horizontal="left" vertical="top"/>
    </xf>
    <xf numFmtId="187" fontId="15" fillId="6" borderId="20" xfId="0" applyNumberFormat="1" applyFont="1" applyFill="1" applyBorder="1" applyAlignment="1">
      <alignment horizontal="left" vertical="top"/>
    </xf>
    <xf numFmtId="189" fontId="15" fillId="12" borderId="5" xfId="1" applyNumberFormat="1" applyFont="1" applyFill="1" applyBorder="1" applyAlignment="1">
      <alignment horizontal="right" vertical="top"/>
    </xf>
    <xf numFmtId="2" fontId="15" fillId="12" borderId="5" xfId="0" applyNumberFormat="1" applyFont="1" applyFill="1" applyBorder="1" applyAlignment="1">
      <alignment horizontal="left" vertical="top"/>
    </xf>
    <xf numFmtId="1" fontId="15" fillId="12" borderId="5" xfId="1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top"/>
    </xf>
    <xf numFmtId="0" fontId="15" fillId="7" borderId="2" xfId="0" applyFont="1" applyFill="1" applyBorder="1" applyAlignment="1">
      <alignment horizontal="right" vertical="top"/>
    </xf>
    <xf numFmtId="2" fontId="15" fillId="7" borderId="2" xfId="0" applyNumberFormat="1" applyFont="1" applyFill="1" applyBorder="1" applyAlignment="1">
      <alignment horizontal="left" vertical="top"/>
    </xf>
    <xf numFmtId="1" fontId="15" fillId="7" borderId="13" xfId="1" applyNumberFormat="1" applyFont="1" applyFill="1" applyBorder="1" applyAlignment="1">
      <alignment horizontal="left" vertical="top"/>
    </xf>
    <xf numFmtId="187" fontId="15" fillId="7" borderId="13" xfId="1" applyFont="1" applyFill="1" applyBorder="1" applyAlignment="1">
      <alignment horizontal="right" vertical="top"/>
    </xf>
    <xf numFmtId="187" fontId="15" fillId="7" borderId="6" xfId="1" applyFont="1" applyFill="1" applyBorder="1" applyAlignment="1">
      <alignment vertical="top"/>
    </xf>
    <xf numFmtId="1" fontId="15" fillId="6" borderId="14" xfId="1" applyNumberFormat="1" applyFont="1" applyFill="1" applyBorder="1" applyAlignment="1">
      <alignment horizontal="left" vertical="top" wrapText="1"/>
    </xf>
    <xf numFmtId="1" fontId="15" fillId="6" borderId="5" xfId="1" applyNumberFormat="1" applyFont="1" applyFill="1" applyBorder="1" applyAlignment="1">
      <alignment horizontal="left" vertical="top"/>
    </xf>
    <xf numFmtId="187" fontId="15" fillId="6" borderId="5" xfId="1" applyFont="1" applyFill="1" applyBorder="1" applyAlignment="1">
      <alignment horizontal="left" vertical="top"/>
    </xf>
    <xf numFmtId="0" fontId="15" fillId="6" borderId="5" xfId="0" applyFont="1" applyFill="1" applyBorder="1" applyAlignment="1">
      <alignment horizontal="left" vertical="top"/>
    </xf>
    <xf numFmtId="3" fontId="15" fillId="6" borderId="5" xfId="0" applyNumberFormat="1" applyFont="1" applyFill="1" applyBorder="1" applyAlignment="1">
      <alignment horizontal="left" vertical="top"/>
    </xf>
    <xf numFmtId="0" fontId="15" fillId="7" borderId="13" xfId="0" applyFont="1" applyFill="1" applyBorder="1" applyAlignment="1">
      <alignment horizontal="right" vertical="top"/>
    </xf>
    <xf numFmtId="2" fontId="15" fillId="7" borderId="13" xfId="0" applyNumberFormat="1" applyFont="1" applyFill="1" applyBorder="1" applyAlignment="1">
      <alignment vertical="top"/>
    </xf>
    <xf numFmtId="3" fontId="15" fillId="7" borderId="6" xfId="0" applyNumberFormat="1" applyFont="1" applyFill="1" applyBorder="1" applyAlignment="1">
      <alignment vertical="top"/>
    </xf>
    <xf numFmtId="3" fontId="15" fillId="0" borderId="6" xfId="0" applyNumberFormat="1" applyFont="1" applyBorder="1" applyAlignment="1">
      <alignment vertical="top"/>
    </xf>
    <xf numFmtId="3" fontId="15" fillId="9" borderId="6" xfId="0" applyNumberFormat="1" applyFont="1" applyFill="1" applyBorder="1" applyAlignment="1">
      <alignment vertical="top"/>
    </xf>
    <xf numFmtId="0" fontId="15" fillId="7" borderId="5" xfId="0" applyFont="1" applyFill="1" applyBorder="1" applyAlignment="1">
      <alignment horizontal="right" vertical="top"/>
    </xf>
    <xf numFmtId="1" fontId="15" fillId="7" borderId="5" xfId="1" applyNumberFormat="1" applyFont="1" applyFill="1" applyBorder="1" applyAlignment="1">
      <alignment horizontal="left" vertical="top"/>
    </xf>
    <xf numFmtId="187" fontId="15" fillId="7" borderId="5" xfId="1" applyFont="1" applyFill="1" applyBorder="1" applyAlignment="1">
      <alignment horizontal="right" vertical="top"/>
    </xf>
    <xf numFmtId="3" fontId="15" fillId="7" borderId="5" xfId="0" applyNumberFormat="1" applyFont="1" applyFill="1" applyBorder="1" applyAlignment="1">
      <alignment horizontal="left" vertical="top"/>
    </xf>
    <xf numFmtId="1" fontId="15" fillId="18" borderId="14" xfId="0" applyNumberFormat="1" applyFont="1" applyFill="1" applyBorder="1" applyAlignment="1">
      <alignment horizontal="left" vertical="top"/>
    </xf>
    <xf numFmtId="187" fontId="13" fillId="6" borderId="5" xfId="1" applyFont="1" applyFill="1" applyBorder="1" applyAlignment="1">
      <alignment horizontal="right" vertical="top"/>
    </xf>
    <xf numFmtId="187" fontId="13" fillId="6" borderId="6" xfId="1" applyFont="1" applyFill="1" applyBorder="1" applyAlignment="1">
      <alignment horizontal="right" vertical="top"/>
    </xf>
    <xf numFmtId="1" fontId="15" fillId="18" borderId="6" xfId="0" applyNumberFormat="1" applyFont="1" applyFill="1" applyBorder="1" applyAlignment="1">
      <alignment horizontal="left" vertical="top"/>
    </xf>
    <xf numFmtId="187" fontId="15" fillId="7" borderId="5" xfId="1" applyFont="1" applyFill="1" applyBorder="1" applyAlignment="1">
      <alignment horizontal="left" vertical="top"/>
    </xf>
    <xf numFmtId="0" fontId="15" fillId="11" borderId="5" xfId="0" applyFont="1" applyFill="1" applyBorder="1" applyAlignment="1">
      <alignment horizontal="right" vertical="top"/>
    </xf>
    <xf numFmtId="2" fontId="15" fillId="11" borderId="5" xfId="0" applyNumberFormat="1" applyFont="1" applyFill="1" applyBorder="1" applyAlignment="1">
      <alignment vertical="top"/>
    </xf>
    <xf numFmtId="1" fontId="15" fillId="11" borderId="5" xfId="1" applyNumberFormat="1" applyFont="1" applyFill="1" applyBorder="1" applyAlignment="1">
      <alignment horizontal="left" vertical="top"/>
    </xf>
    <xf numFmtId="187" fontId="15" fillId="11" borderId="5" xfId="1" applyFont="1" applyFill="1" applyBorder="1" applyAlignment="1">
      <alignment horizontal="right" vertical="top"/>
    </xf>
    <xf numFmtId="3" fontId="15" fillId="11" borderId="4" xfId="0" applyNumberFormat="1" applyFont="1" applyFill="1" applyBorder="1" applyAlignment="1">
      <alignment horizontal="left" vertical="top"/>
    </xf>
    <xf numFmtId="2" fontId="15" fillId="7" borderId="6" xfId="0" applyNumberFormat="1" applyFont="1" applyFill="1" applyBorder="1" applyAlignment="1">
      <alignment horizontal="right" vertical="top"/>
    </xf>
    <xf numFmtId="2" fontId="15" fillId="22" borderId="19" xfId="0" applyNumberFormat="1" applyFont="1" applyFill="1" applyBorder="1" applyAlignment="1">
      <alignment horizontal="right" vertical="top"/>
    </xf>
    <xf numFmtId="2" fontId="15" fillId="22" borderId="19" xfId="0" applyNumberFormat="1" applyFont="1" applyFill="1" applyBorder="1" applyAlignment="1">
      <alignment vertical="top"/>
    </xf>
    <xf numFmtId="1" fontId="15" fillId="22" borderId="19" xfId="0" applyNumberFormat="1" applyFont="1" applyFill="1" applyBorder="1" applyAlignment="1">
      <alignment horizontal="left" vertical="top" wrapText="1"/>
    </xf>
    <xf numFmtId="2" fontId="15" fillId="6" borderId="19" xfId="0" applyNumberFormat="1" applyFont="1" applyFill="1" applyBorder="1" applyAlignment="1">
      <alignment horizontal="right" vertical="top"/>
    </xf>
    <xf numFmtId="2" fontId="15" fillId="6" borderId="19" xfId="0" applyNumberFormat="1" applyFont="1" applyFill="1" applyBorder="1" applyAlignment="1">
      <alignment vertical="top"/>
    </xf>
    <xf numFmtId="1" fontId="15" fillId="6" borderId="19" xfId="0" applyNumberFormat="1" applyFont="1" applyFill="1" applyBorder="1" applyAlignment="1">
      <alignment horizontal="left" vertical="top"/>
    </xf>
    <xf numFmtId="2" fontId="15" fillId="6" borderId="19" xfId="0" applyNumberFormat="1" applyFont="1" applyFill="1" applyBorder="1" applyAlignment="1">
      <alignment horizontal="left" vertical="top"/>
    </xf>
    <xf numFmtId="189" fontId="13" fillId="7" borderId="6" xfId="1" applyNumberFormat="1" applyFont="1" applyFill="1" applyBorder="1" applyAlignment="1">
      <alignment horizontal="right" vertical="top"/>
    </xf>
    <xf numFmtId="2" fontId="13" fillId="7" borderId="6" xfId="1" applyNumberFormat="1" applyFont="1" applyFill="1" applyBorder="1" applyAlignment="1">
      <alignment horizontal="left" vertical="top"/>
    </xf>
    <xf numFmtId="1" fontId="13" fillId="7" borderId="6" xfId="0" applyNumberFormat="1" applyFont="1" applyFill="1" applyBorder="1" applyAlignment="1">
      <alignment horizontal="left" vertical="top"/>
    </xf>
    <xf numFmtId="49" fontId="13" fillId="7" borderId="6" xfId="1" applyNumberFormat="1" applyFont="1" applyFill="1" applyBorder="1" applyAlignment="1">
      <alignment horizontal="left" vertical="top"/>
    </xf>
    <xf numFmtId="187" fontId="15" fillId="9" borderId="6" xfId="0" applyNumberFormat="1" applyFont="1" applyFill="1" applyBorder="1" applyAlignment="1">
      <alignment horizontal="right" vertical="top"/>
    </xf>
    <xf numFmtId="2" fontId="15" fillId="9" borderId="6" xfId="0" applyNumberFormat="1" applyFont="1" applyFill="1" applyBorder="1" applyAlignment="1">
      <alignment horizontal="left" vertical="top"/>
    </xf>
    <xf numFmtId="1" fontId="15" fillId="9" borderId="6" xfId="1" applyNumberFormat="1" applyFont="1" applyFill="1" applyBorder="1" applyAlignment="1">
      <alignment horizontal="left" vertical="top"/>
    </xf>
    <xf numFmtId="190" fontId="15" fillId="7" borderId="6" xfId="0" applyNumberFormat="1" applyFont="1" applyFill="1" applyBorder="1" applyAlignment="1">
      <alignment horizontal="right" vertical="top"/>
    </xf>
    <xf numFmtId="1" fontId="15" fillId="7" borderId="6" xfId="0" applyNumberFormat="1" applyFont="1" applyFill="1" applyBorder="1" applyAlignment="1">
      <alignment horizontal="left" vertical="top"/>
    </xf>
    <xf numFmtId="187" fontId="15" fillId="7" borderId="6" xfId="1" applyFont="1" applyFill="1" applyBorder="1" applyAlignment="1">
      <alignment horizontal="left" vertical="top"/>
    </xf>
    <xf numFmtId="0" fontId="15" fillId="10" borderId="6" xfId="0" applyFont="1" applyFill="1" applyBorder="1" applyAlignment="1">
      <alignment vertical="top"/>
    </xf>
    <xf numFmtId="49" fontId="15" fillId="7" borderId="1" xfId="1" applyNumberFormat="1" applyFont="1" applyFill="1" applyBorder="1" applyAlignment="1">
      <alignment horizontal="left" vertical="top"/>
    </xf>
    <xf numFmtId="187" fontId="15" fillId="7" borderId="6" xfId="0" applyNumberFormat="1" applyFont="1" applyFill="1" applyBorder="1" applyAlignment="1">
      <alignment horizontal="right" vertical="top"/>
    </xf>
    <xf numFmtId="187" fontId="15" fillId="6" borderId="2" xfId="0" applyNumberFormat="1" applyFont="1" applyFill="1" applyBorder="1" applyAlignment="1">
      <alignment horizontal="right" vertical="top"/>
    </xf>
    <xf numFmtId="0" fontId="15" fillId="6" borderId="7" xfId="0" applyFont="1" applyFill="1" applyBorder="1" applyAlignment="1">
      <alignment horizontal="right" vertical="top"/>
    </xf>
    <xf numFmtId="187" fontId="15" fillId="7" borderId="1" xfId="1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right" vertical="top"/>
    </xf>
    <xf numFmtId="187" fontId="15" fillId="6" borderId="7" xfId="0" applyNumberFormat="1" applyFont="1" applyFill="1" applyBorder="1" applyAlignment="1">
      <alignment horizontal="right" vertical="top"/>
    </xf>
    <xf numFmtId="2" fontId="15" fillId="7" borderId="6" xfId="1" applyNumberFormat="1" applyFont="1" applyFill="1" applyBorder="1" applyAlignment="1">
      <alignment horizontal="right" vertical="top"/>
    </xf>
    <xf numFmtId="1" fontId="15" fillId="8" borderId="6" xfId="1" applyNumberFormat="1" applyFont="1" applyFill="1" applyBorder="1" applyAlignment="1">
      <alignment horizontal="left" vertical="top"/>
    </xf>
    <xf numFmtId="187" fontId="15" fillId="8" borderId="6" xfId="1" applyFont="1" applyFill="1" applyBorder="1" applyAlignment="1">
      <alignment horizontal="right" vertical="top"/>
    </xf>
    <xf numFmtId="0" fontId="15" fillId="8" borderId="6" xfId="0" applyFont="1" applyFill="1" applyBorder="1" applyAlignment="1">
      <alignment vertical="top"/>
    </xf>
    <xf numFmtId="0" fontId="15" fillId="23" borderId="2" xfId="0" applyFont="1" applyFill="1" applyBorder="1" applyAlignment="1">
      <alignment horizontal="right" vertical="top"/>
    </xf>
    <xf numFmtId="0" fontId="15" fillId="23" borderId="4" xfId="0" applyFont="1" applyFill="1" applyBorder="1" applyAlignment="1">
      <alignment horizontal="center" vertical="top"/>
    </xf>
    <xf numFmtId="1" fontId="15" fillId="23" borderId="0" xfId="0" applyNumberFormat="1" applyFont="1" applyFill="1" applyAlignment="1">
      <alignment horizontal="left" vertical="top"/>
    </xf>
    <xf numFmtId="187" fontId="15" fillId="23" borderId="4" xfId="1" applyFont="1" applyFill="1" applyBorder="1" applyAlignment="1">
      <alignment horizontal="right" vertical="top"/>
    </xf>
    <xf numFmtId="187" fontId="15" fillId="23" borderId="4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87" fontId="22" fillId="0" borderId="0" xfId="0" applyNumberFormat="1" applyFont="1" applyAlignment="1">
      <alignment vertical="top"/>
    </xf>
    <xf numFmtId="187" fontId="22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187" fontId="18" fillId="0" borderId="0" xfId="1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22" fillId="0" borderId="0" xfId="0" applyFont="1" applyAlignment="1">
      <alignment vertical="top"/>
    </xf>
    <xf numFmtId="187" fontId="18" fillId="0" borderId="0" xfId="1" applyFont="1" applyBorder="1" applyAlignment="1">
      <alignment vertical="top"/>
    </xf>
    <xf numFmtId="187" fontId="18" fillId="0" borderId="0" xfId="1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187" fontId="14" fillId="11" borderId="11" xfId="1" applyFont="1" applyFill="1" applyBorder="1" applyAlignment="1">
      <alignment vertical="top"/>
    </xf>
    <xf numFmtId="187" fontId="14" fillId="11" borderId="6" xfId="0" applyNumberFormat="1" applyFont="1" applyFill="1" applyBorder="1" applyAlignment="1">
      <alignment horizontal="center" vertical="top"/>
    </xf>
    <xf numFmtId="189" fontId="14" fillId="15" borderId="10" xfId="1" applyNumberFormat="1" applyFont="1" applyFill="1" applyBorder="1" applyAlignment="1">
      <alignment vertical="top"/>
    </xf>
    <xf numFmtId="2" fontId="14" fillId="15" borderId="6" xfId="1" applyNumberFormat="1" applyFont="1" applyFill="1" applyBorder="1" applyAlignment="1">
      <alignment horizontal="left" vertical="top" wrapText="1"/>
    </xf>
    <xf numFmtId="187" fontId="14" fillId="15" borderId="6" xfId="1" applyFont="1" applyFill="1" applyBorder="1" applyAlignment="1">
      <alignment vertical="top"/>
    </xf>
    <xf numFmtId="2" fontId="14" fillId="15" borderId="6" xfId="1" applyNumberFormat="1" applyFont="1" applyFill="1" applyBorder="1" applyAlignment="1">
      <alignment vertical="top"/>
    </xf>
    <xf numFmtId="188" fontId="14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vertical="top"/>
    </xf>
    <xf numFmtId="2" fontId="14" fillId="9" borderId="6" xfId="1" applyNumberFormat="1" applyFont="1" applyFill="1" applyBorder="1" applyAlignment="1">
      <alignment vertical="top"/>
    </xf>
    <xf numFmtId="189" fontId="14" fillId="7" borderId="6" xfId="1" applyNumberFormat="1" applyFont="1" applyFill="1" applyBorder="1" applyAlignment="1">
      <alignment vertical="top"/>
    </xf>
    <xf numFmtId="2" fontId="18" fillId="7" borderId="1" xfId="1" applyNumberFormat="1" applyFont="1" applyFill="1" applyBorder="1" applyAlignment="1">
      <alignment horizontal="left" vertical="top" wrapText="1"/>
    </xf>
    <xf numFmtId="187" fontId="14" fillId="7" borderId="6" xfId="1" applyFont="1" applyFill="1" applyBorder="1" applyAlignment="1">
      <alignment vertical="top"/>
    </xf>
    <xf numFmtId="2" fontId="14" fillId="7" borderId="6" xfId="1" applyNumberFormat="1" applyFont="1" applyFill="1" applyBorder="1" applyAlignment="1">
      <alignment vertical="top"/>
    </xf>
    <xf numFmtId="188" fontId="14" fillId="6" borderId="2" xfId="1" applyNumberFormat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7" fontId="18" fillId="6" borderId="2" xfId="1" applyFont="1" applyFill="1" applyBorder="1" applyAlignment="1">
      <alignment vertical="top"/>
    </xf>
    <xf numFmtId="188" fontId="14" fillId="6" borderId="17" xfId="1" applyNumberFormat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8" fillId="6" borderId="17" xfId="1" applyFont="1" applyFill="1" applyBorder="1" applyAlignment="1">
      <alignment vertical="top"/>
    </xf>
    <xf numFmtId="188" fontId="14" fillId="6" borderId="14" xfId="1" applyNumberFormat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8" fillId="6" borderId="14" xfId="1" applyFont="1" applyFill="1" applyBorder="1" applyAlignment="1">
      <alignment vertical="top"/>
    </xf>
    <xf numFmtId="188" fontId="14" fillId="6" borderId="5" xfId="1" applyNumberFormat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7" fontId="18" fillId="6" borderId="5" xfId="1" applyFont="1" applyFill="1" applyBorder="1" applyAlignment="1">
      <alignment vertical="top"/>
    </xf>
    <xf numFmtId="187" fontId="14" fillId="7" borderId="5" xfId="1" applyFont="1" applyFill="1" applyBorder="1" applyAlignment="1">
      <alignment vertical="top"/>
    </xf>
    <xf numFmtId="188" fontId="14" fillId="6" borderId="6" xfId="1" applyNumberFormat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7" fontId="18" fillId="6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8" fillId="9" borderId="6" xfId="1" applyFont="1" applyFill="1" applyBorder="1" applyAlignment="1">
      <alignment vertical="top"/>
    </xf>
    <xf numFmtId="187" fontId="18" fillId="7" borderId="1" xfId="1" applyFont="1" applyFill="1" applyBorder="1" applyAlignment="1">
      <alignment horizontal="left" vertical="top" wrapText="1"/>
    </xf>
    <xf numFmtId="187" fontId="18" fillId="6" borderId="6" xfId="0" applyNumberFormat="1" applyFont="1" applyFill="1" applyBorder="1" applyAlignment="1">
      <alignment vertical="top" wrapText="1"/>
    </xf>
    <xf numFmtId="0" fontId="18" fillId="4" borderId="6" xfId="0" applyFont="1" applyFill="1" applyBorder="1" applyAlignment="1">
      <alignment horizontal="left" vertical="top" wrapText="1"/>
    </xf>
    <xf numFmtId="187" fontId="18" fillId="4" borderId="6" xfId="0" applyNumberFormat="1" applyFont="1" applyFill="1" applyBorder="1" applyAlignment="1">
      <alignment vertical="top" wrapText="1"/>
    </xf>
    <xf numFmtId="187" fontId="18" fillId="6" borderId="6" xfId="0" applyNumberFormat="1" applyFont="1" applyFill="1" applyBorder="1" applyAlignment="1">
      <alignment vertical="top"/>
    </xf>
    <xf numFmtId="188" fontId="14" fillId="9" borderId="6" xfId="1" applyNumberFormat="1" applyFont="1" applyFill="1" applyBorder="1" applyAlignment="1">
      <alignment vertical="top"/>
    </xf>
    <xf numFmtId="188" fontId="14" fillId="9" borderId="6" xfId="1" applyNumberFormat="1" applyFont="1" applyFill="1" applyBorder="1" applyAlignment="1">
      <alignment vertical="top" wrapText="1"/>
    </xf>
    <xf numFmtId="187" fontId="18" fillId="9" borderId="6" xfId="0" applyNumberFormat="1" applyFont="1" applyFill="1" applyBorder="1" applyAlignment="1">
      <alignment vertical="top"/>
    </xf>
    <xf numFmtId="188" fontId="14" fillId="7" borderId="6" xfId="1" applyNumberFormat="1" applyFont="1" applyFill="1" applyBorder="1" applyAlignment="1">
      <alignment vertical="top"/>
    </xf>
    <xf numFmtId="187" fontId="18" fillId="7" borderId="6" xfId="0" applyNumberFormat="1" applyFont="1" applyFill="1" applyBorder="1" applyAlignment="1">
      <alignment vertical="top"/>
    </xf>
    <xf numFmtId="49" fontId="14" fillId="15" borderId="6" xfId="1" applyNumberFormat="1" applyFont="1" applyFill="1" applyBorder="1" applyAlignment="1">
      <alignment horizontal="left" vertical="top" wrapText="1"/>
    </xf>
    <xf numFmtId="187" fontId="18" fillId="7" borderId="6" xfId="0" applyNumberFormat="1" applyFont="1" applyFill="1" applyBorder="1" applyAlignment="1">
      <alignment horizontal="left" vertical="top" wrapText="1"/>
    </xf>
    <xf numFmtId="188" fontId="14" fillId="6" borderId="6" xfId="1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2" fontId="18" fillId="9" borderId="5" xfId="0" applyNumberFormat="1" applyFont="1" applyFill="1" applyBorder="1" applyAlignment="1">
      <alignment vertical="top" wrapText="1"/>
    </xf>
    <xf numFmtId="2" fontId="18" fillId="9" borderId="5" xfId="0" applyNumberFormat="1" applyFont="1" applyFill="1" applyBorder="1" applyAlignment="1">
      <alignment horizontal="justify" vertical="top"/>
    </xf>
    <xf numFmtId="49" fontId="18" fillId="7" borderId="1" xfId="1" applyNumberFormat="1" applyFont="1" applyFill="1" applyBorder="1" applyAlignment="1">
      <alignment horizontal="left" vertical="top" wrapText="1"/>
    </xf>
    <xf numFmtId="189" fontId="14" fillId="6" borderId="6" xfId="1" applyNumberFormat="1" applyFont="1" applyFill="1" applyBorder="1" applyAlignment="1">
      <alignment vertical="top"/>
    </xf>
    <xf numFmtId="189" fontId="14" fillId="6" borderId="5" xfId="1" applyNumberFormat="1" applyFont="1" applyFill="1" applyBorder="1" applyAlignment="1">
      <alignment vertical="top"/>
    </xf>
    <xf numFmtId="187" fontId="18" fillId="6" borderId="5" xfId="0" applyNumberFormat="1" applyFont="1" applyFill="1" applyBorder="1" applyAlignment="1">
      <alignment vertical="top"/>
    </xf>
    <xf numFmtId="187" fontId="18" fillId="6" borderId="5" xfId="0" applyNumberFormat="1" applyFont="1" applyFill="1" applyBorder="1" applyAlignment="1">
      <alignment vertical="top" wrapText="1"/>
    </xf>
    <xf numFmtId="188" fontId="14" fillId="6" borderId="17" xfId="1" applyNumberFormat="1" applyFont="1" applyFill="1" applyBorder="1" applyAlignment="1">
      <alignment vertical="top" wrapText="1"/>
    </xf>
    <xf numFmtId="187" fontId="18" fillId="6" borderId="17" xfId="0" applyNumberFormat="1" applyFont="1" applyFill="1" applyBorder="1" applyAlignment="1">
      <alignment vertical="top"/>
    </xf>
    <xf numFmtId="187" fontId="18" fillId="6" borderId="17" xfId="0" applyNumberFormat="1" applyFont="1" applyFill="1" applyBorder="1" applyAlignment="1">
      <alignment vertical="top" wrapText="1"/>
    </xf>
    <xf numFmtId="188" fontId="14" fillId="6" borderId="24" xfId="1" applyNumberFormat="1" applyFont="1" applyFill="1" applyBorder="1" applyAlignment="1">
      <alignment vertical="top"/>
    </xf>
    <xf numFmtId="188" fontId="14" fillId="6" borderId="24" xfId="1" applyNumberFormat="1" applyFont="1" applyFill="1" applyBorder="1" applyAlignment="1">
      <alignment vertical="top" wrapText="1"/>
    </xf>
    <xf numFmtId="187" fontId="14" fillId="6" borderId="24" xfId="1" applyFont="1" applyFill="1" applyBorder="1" applyAlignment="1">
      <alignment vertical="top"/>
    </xf>
    <xf numFmtId="187" fontId="18" fillId="6" borderId="24" xfId="0" applyNumberFormat="1" applyFont="1" applyFill="1" applyBorder="1" applyAlignment="1">
      <alignment vertical="top"/>
    </xf>
    <xf numFmtId="187" fontId="18" fillId="6" borderId="24" xfId="0" applyNumberFormat="1" applyFont="1" applyFill="1" applyBorder="1" applyAlignment="1">
      <alignment vertical="top" wrapText="1"/>
    </xf>
    <xf numFmtId="188" fontId="14" fillId="6" borderId="14" xfId="1" applyNumberFormat="1" applyFont="1" applyFill="1" applyBorder="1" applyAlignment="1">
      <alignment vertical="top" wrapText="1"/>
    </xf>
    <xf numFmtId="187" fontId="18" fillId="6" borderId="14" xfId="0" applyNumberFormat="1" applyFont="1" applyFill="1" applyBorder="1" applyAlignment="1">
      <alignment vertical="top"/>
    </xf>
    <xf numFmtId="187" fontId="18" fillId="6" borderId="14" xfId="0" applyNumberFormat="1" applyFont="1" applyFill="1" applyBorder="1" applyAlignment="1">
      <alignment vertical="top" wrapText="1"/>
    </xf>
    <xf numFmtId="188" fontId="14" fillId="6" borderId="5" xfId="1" applyNumberFormat="1" applyFont="1" applyFill="1" applyBorder="1" applyAlignment="1">
      <alignment vertical="top" wrapText="1"/>
    </xf>
    <xf numFmtId="187" fontId="18" fillId="7" borderId="1" xfId="1" applyFont="1" applyFill="1" applyBorder="1" applyAlignment="1">
      <alignment horizontal="center" vertical="top" wrapText="1"/>
    </xf>
    <xf numFmtId="2" fontId="14" fillId="6" borderId="17" xfId="0" applyNumberFormat="1" applyFont="1" applyFill="1" applyBorder="1" applyAlignment="1">
      <alignment vertical="top" wrapText="1"/>
    </xf>
    <xf numFmtId="188" fontId="14" fillId="6" borderId="13" xfId="1" applyNumberFormat="1" applyFont="1" applyFill="1" applyBorder="1" applyAlignment="1">
      <alignment vertical="top"/>
    </xf>
    <xf numFmtId="188" fontId="14" fillId="6" borderId="13" xfId="1" applyNumberFormat="1" applyFont="1" applyFill="1" applyBorder="1" applyAlignment="1">
      <alignment vertical="top" wrapText="1"/>
    </xf>
    <xf numFmtId="187" fontId="14" fillId="6" borderId="13" xfId="1" applyFont="1" applyFill="1" applyBorder="1" applyAlignment="1">
      <alignment vertical="top"/>
    </xf>
    <xf numFmtId="187" fontId="18" fillId="6" borderId="13" xfId="0" applyNumberFormat="1" applyFont="1" applyFill="1" applyBorder="1" applyAlignment="1">
      <alignment vertical="top"/>
    </xf>
    <xf numFmtId="187" fontId="18" fillId="6" borderId="13" xfId="0" applyNumberFormat="1" applyFont="1" applyFill="1" applyBorder="1" applyAlignment="1">
      <alignment vertical="top" wrapText="1"/>
    </xf>
    <xf numFmtId="189" fontId="14" fillId="7" borderId="14" xfId="1" applyNumberFormat="1" applyFont="1" applyFill="1" applyBorder="1" applyAlignment="1">
      <alignment vertical="top"/>
    </xf>
    <xf numFmtId="188" fontId="14" fillId="7" borderId="14" xfId="1" applyNumberFormat="1" applyFont="1" applyFill="1" applyBorder="1" applyAlignment="1">
      <alignment vertical="top" wrapText="1"/>
    </xf>
    <xf numFmtId="187" fontId="14" fillId="7" borderId="14" xfId="1" applyFont="1" applyFill="1" applyBorder="1" applyAlignment="1">
      <alignment vertical="top"/>
    </xf>
    <xf numFmtId="187" fontId="18" fillId="7" borderId="14" xfId="0" applyNumberFormat="1" applyFont="1" applyFill="1" applyBorder="1" applyAlignment="1">
      <alignment vertical="top" wrapText="1"/>
    </xf>
    <xf numFmtId="49" fontId="14" fillId="6" borderId="6" xfId="1" applyNumberFormat="1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18" fillId="16" borderId="6" xfId="0" applyNumberFormat="1" applyFont="1" applyFill="1" applyBorder="1" applyAlignment="1">
      <alignment vertical="top"/>
    </xf>
    <xf numFmtId="187" fontId="14" fillId="7" borderId="2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8" fillId="6" borderId="6" xfId="0" applyNumberFormat="1" applyFont="1" applyFill="1" applyBorder="1" applyAlignment="1">
      <alignment horizontal="center" vertical="top"/>
    </xf>
    <xf numFmtId="187" fontId="14" fillId="7" borderId="6" xfId="0" applyNumberFormat="1" applyFont="1" applyFill="1" applyBorder="1" applyAlignment="1">
      <alignment horizontal="center" vertical="top"/>
    </xf>
    <xf numFmtId="0" fontId="18" fillId="7" borderId="6" xfId="0" applyFont="1" applyFill="1" applyBorder="1" applyAlignment="1">
      <alignment horizontal="left" vertical="top"/>
    </xf>
    <xf numFmtId="187" fontId="14" fillId="6" borderId="2" xfId="0" applyNumberFormat="1" applyFont="1" applyFill="1" applyBorder="1" applyAlignment="1">
      <alignment horizontal="center" vertical="top"/>
    </xf>
    <xf numFmtId="187" fontId="14" fillId="16" borderId="6" xfId="1" applyFont="1" applyFill="1" applyBorder="1" applyAlignment="1">
      <alignment horizontal="center" vertical="top"/>
    </xf>
    <xf numFmtId="187" fontId="14" fillId="7" borderId="2" xfId="1" applyFont="1" applyFill="1" applyBorder="1" applyAlignment="1">
      <alignment horizontal="center" vertical="top"/>
    </xf>
    <xf numFmtId="187" fontId="18" fillId="15" borderId="6" xfId="0" applyNumberFormat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14" fillId="26" borderId="6" xfId="0" applyNumberFormat="1" applyFont="1" applyFill="1" applyBorder="1" applyAlignment="1">
      <alignment vertical="top" wrapText="1"/>
    </xf>
    <xf numFmtId="187" fontId="14" fillId="26" borderId="6" xfId="1" applyFont="1" applyFill="1" applyBorder="1" applyAlignment="1">
      <alignment vertical="top"/>
    </xf>
    <xf numFmtId="187" fontId="14" fillId="26" borderId="6" xfId="0" applyNumberFormat="1" applyFont="1" applyFill="1" applyBorder="1" applyAlignment="1">
      <alignment horizontal="center" vertical="top"/>
    </xf>
    <xf numFmtId="187" fontId="14" fillId="4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2" fontId="14" fillId="15" borderId="6" xfId="0" applyNumberFormat="1" applyFont="1" applyFill="1" applyBorder="1" applyAlignment="1">
      <alignment vertical="top" wrapText="1"/>
    </xf>
    <xf numFmtId="187" fontId="18" fillId="16" borderId="6" xfId="0" applyNumberFormat="1" applyFont="1" applyFill="1" applyBorder="1" applyAlignment="1">
      <alignment horizontal="center" vertical="top"/>
    </xf>
    <xf numFmtId="0" fontId="36" fillId="0" borderId="6" xfId="0" applyFont="1" applyBorder="1" applyAlignment="1">
      <alignment wrapText="1"/>
    </xf>
    <xf numFmtId="0" fontId="14" fillId="6" borderId="6" xfId="0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/>
    </xf>
    <xf numFmtId="2" fontId="14" fillId="25" borderId="6" xfId="0" applyNumberFormat="1" applyFont="1" applyFill="1" applyBorder="1" applyAlignment="1">
      <alignment vertical="top" wrapText="1"/>
    </xf>
    <xf numFmtId="2" fontId="14" fillId="25" borderId="6" xfId="0" applyNumberFormat="1" applyFont="1" applyFill="1" applyBorder="1" applyAlignment="1">
      <alignment vertical="top"/>
    </xf>
    <xf numFmtId="187" fontId="14" fillId="25" borderId="6" xfId="0" applyNumberFormat="1" applyFont="1" applyFill="1" applyBorder="1" applyAlignment="1">
      <alignment horizontal="center" vertical="top"/>
    </xf>
    <xf numFmtId="187" fontId="14" fillId="6" borderId="8" xfId="0" applyNumberFormat="1" applyFont="1" applyFill="1" applyBorder="1" applyAlignment="1">
      <alignment horizontal="center" vertical="top"/>
    </xf>
    <xf numFmtId="187" fontId="18" fillId="6" borderId="4" xfId="0" applyNumberFormat="1" applyFont="1" applyFill="1" applyBorder="1" applyAlignment="1">
      <alignment horizontal="center" vertical="top"/>
    </xf>
    <xf numFmtId="187" fontId="18" fillId="0" borderId="6" xfId="1" applyFont="1" applyBorder="1" applyAlignment="1">
      <alignment vertical="top" wrapText="1"/>
    </xf>
    <xf numFmtId="187" fontId="14" fillId="6" borderId="14" xfId="0" applyNumberFormat="1" applyFont="1" applyFill="1" applyBorder="1" applyAlignment="1">
      <alignment horizontal="center" vertical="top"/>
    </xf>
    <xf numFmtId="187" fontId="18" fillId="6" borderId="14" xfId="0" applyNumberFormat="1" applyFont="1" applyFill="1" applyBorder="1" applyAlignment="1">
      <alignment horizontal="center" vertical="top"/>
    </xf>
    <xf numFmtId="187" fontId="14" fillId="15" borderId="14" xfId="0" applyNumberFormat="1" applyFont="1" applyFill="1" applyBorder="1" applyAlignment="1">
      <alignment horizontal="center" vertical="top"/>
    </xf>
    <xf numFmtId="187" fontId="14" fillId="6" borderId="6" xfId="1" applyFont="1" applyFill="1" applyBorder="1" applyAlignment="1">
      <alignment vertical="top" wrapText="1"/>
    </xf>
    <xf numFmtId="187" fontId="14" fillId="16" borderId="6" xfId="0" applyNumberFormat="1" applyFont="1" applyFill="1" applyBorder="1" applyAlignment="1">
      <alignment horizontal="center" vertical="top" wrapText="1"/>
    </xf>
    <xf numFmtId="187" fontId="14" fillId="7" borderId="6" xfId="0" applyNumberFormat="1" applyFont="1" applyFill="1" applyBorder="1" applyAlignment="1">
      <alignment horizontal="center" vertical="top" wrapText="1"/>
    </xf>
    <xf numFmtId="187" fontId="14" fillId="6" borderId="11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7" fontId="18" fillId="6" borderId="13" xfId="0" applyNumberFormat="1" applyFont="1" applyFill="1" applyBorder="1" applyAlignment="1">
      <alignment horizontal="center" vertical="top"/>
    </xf>
    <xf numFmtId="187" fontId="14" fillId="6" borderId="24" xfId="1" applyFont="1" applyFill="1" applyBorder="1" applyAlignment="1">
      <alignment horizontal="center" vertical="top"/>
    </xf>
    <xf numFmtId="187" fontId="18" fillId="6" borderId="24" xfId="0" applyNumberFormat="1" applyFont="1" applyFill="1" applyBorder="1" applyAlignment="1">
      <alignment horizontal="center" vertical="top"/>
    </xf>
    <xf numFmtId="187" fontId="14" fillId="6" borderId="14" xfId="1" applyFont="1" applyFill="1" applyBorder="1" applyAlignment="1">
      <alignment horizontal="center" vertical="top"/>
    </xf>
    <xf numFmtId="187" fontId="21" fillId="6" borderId="5" xfId="0" applyNumberFormat="1" applyFont="1" applyFill="1" applyBorder="1" applyAlignment="1">
      <alignment horizontal="center" vertical="top"/>
    </xf>
    <xf numFmtId="187" fontId="14" fillId="7" borderId="6" xfId="1" applyFont="1" applyFill="1" applyBorder="1" applyAlignment="1">
      <alignment horizontal="left" vertical="top" wrapText="1"/>
    </xf>
    <xf numFmtId="0" fontId="14" fillId="0" borderId="11" xfId="1" applyNumberFormat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87" fontId="18" fillId="6" borderId="6" xfId="1" applyFont="1" applyFill="1" applyBorder="1" applyAlignment="1">
      <alignment horizontal="center" vertical="top"/>
    </xf>
    <xf numFmtId="187" fontId="18" fillId="6" borderId="5" xfId="1" applyFont="1" applyFill="1" applyBorder="1" applyAlignment="1">
      <alignment horizontal="center" vertical="top"/>
    </xf>
    <xf numFmtId="2" fontId="14" fillId="0" borderId="11" xfId="1" applyNumberFormat="1" applyFont="1" applyBorder="1" applyAlignment="1">
      <alignment vertical="top" wrapText="1"/>
    </xf>
    <xf numFmtId="187" fontId="22" fillId="6" borderId="13" xfId="0" applyNumberFormat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187" fontId="14" fillId="22" borderId="6" xfId="0" applyNumberFormat="1" applyFont="1" applyFill="1" applyBorder="1" applyAlignment="1">
      <alignment horizontal="center" vertical="top"/>
    </xf>
    <xf numFmtId="187" fontId="14" fillId="11" borderId="5" xfId="0" applyNumberFormat="1" applyFont="1" applyFill="1" applyBorder="1" applyAlignment="1">
      <alignment horizontal="center" vertical="top"/>
    </xf>
    <xf numFmtId="187" fontId="14" fillId="8" borderId="5" xfId="0" applyNumberFormat="1" applyFont="1" applyFill="1" applyBorder="1" applyAlignment="1">
      <alignment horizontal="center" vertical="top"/>
    </xf>
    <xf numFmtId="187" fontId="14" fillId="9" borderId="6" xfId="0" applyNumberFormat="1" applyFont="1" applyFill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8" fillId="0" borderId="13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8" fillId="0" borderId="14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8" fillId="0" borderId="6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8" fillId="0" borderId="5" xfId="0" applyNumberFormat="1" applyFont="1" applyBorder="1" applyAlignment="1">
      <alignment horizontal="center" vertical="top"/>
    </xf>
    <xf numFmtId="187" fontId="14" fillId="8" borderId="6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188" fontId="14" fillId="9" borderId="13" xfId="0" applyNumberFormat="1" applyFont="1" applyFill="1" applyBorder="1" applyAlignment="1">
      <alignment horizontal="center" vertical="top"/>
    </xf>
    <xf numFmtId="187" fontId="18" fillId="9" borderId="13" xfId="0" applyNumberFormat="1" applyFont="1" applyFill="1" applyBorder="1" applyAlignment="1">
      <alignment horizontal="center" vertical="top"/>
    </xf>
    <xf numFmtId="187" fontId="18" fillId="7" borderId="13" xfId="0" applyNumberFormat="1" applyFont="1" applyFill="1" applyBorder="1" applyAlignment="1">
      <alignment horizontal="center" vertical="top"/>
    </xf>
    <xf numFmtId="187" fontId="14" fillId="3" borderId="6" xfId="0" applyNumberFormat="1" applyFont="1" applyFill="1" applyBorder="1" applyAlignment="1">
      <alignment horizontal="center"/>
    </xf>
    <xf numFmtId="187" fontId="14" fillId="3" borderId="6" xfId="1" applyFont="1" applyFill="1" applyBorder="1" applyAlignment="1">
      <alignment horizontal="center"/>
    </xf>
    <xf numFmtId="187" fontId="21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187" fontId="13" fillId="6" borderId="18" xfId="1" applyFont="1" applyFill="1" applyBorder="1" applyAlignment="1">
      <alignment horizontal="center"/>
    </xf>
    <xf numFmtId="187" fontId="15" fillId="6" borderId="18" xfId="1" applyFont="1" applyFill="1" applyBorder="1" applyAlignment="1">
      <alignment horizontal="center"/>
    </xf>
    <xf numFmtId="187" fontId="28" fillId="6" borderId="0" xfId="1" applyFont="1" applyFill="1" applyBorder="1" applyAlignment="1">
      <alignment horizontal="center"/>
    </xf>
    <xf numFmtId="187" fontId="28" fillId="6" borderId="0" xfId="1" applyFont="1" applyFill="1" applyBorder="1" applyAlignment="1"/>
    <xf numFmtId="187" fontId="30" fillId="6" borderId="0" xfId="0" applyNumberFormat="1" applyFont="1" applyFill="1" applyAlignment="1">
      <alignment horizontal="center"/>
    </xf>
    <xf numFmtId="187" fontId="27" fillId="6" borderId="0" xfId="0" applyNumberFormat="1" applyFont="1" applyFill="1" applyAlignment="1">
      <alignment horizontal="center"/>
    </xf>
    <xf numFmtId="187" fontId="27" fillId="6" borderId="0" xfId="1" applyFont="1" applyFill="1" applyBorder="1" applyAlignment="1">
      <alignment horizontal="left"/>
    </xf>
    <xf numFmtId="187" fontId="28" fillId="0" borderId="0" xfId="1" applyFont="1" applyBorder="1" applyAlignment="1">
      <alignment horizontal="left"/>
    </xf>
    <xf numFmtId="187" fontId="28" fillId="0" borderId="0" xfId="0" applyNumberFormat="1" applyFont="1" applyAlignment="1">
      <alignment horizontal="center"/>
    </xf>
    <xf numFmtId="187" fontId="27" fillId="0" borderId="0" xfId="1" applyFont="1" applyBorder="1" applyAlignment="1">
      <alignment horizontal="right"/>
    </xf>
    <xf numFmtId="0" fontId="36" fillId="0" borderId="0" xfId="0" applyFont="1" applyAlignment="1">
      <alignment vertical="top" wrapText="1"/>
    </xf>
    <xf numFmtId="187" fontId="17" fillId="0" borderId="1" xfId="0" applyNumberFormat="1" applyFont="1" applyBorder="1" applyAlignment="1">
      <alignment horizontal="center"/>
    </xf>
    <xf numFmtId="187" fontId="14" fillId="0" borderId="0" xfId="1" applyFont="1"/>
    <xf numFmtId="188" fontId="14" fillId="0" borderId="2" xfId="1" applyNumberFormat="1" applyFont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 wrapText="1"/>
    </xf>
    <xf numFmtId="187" fontId="14" fillId="0" borderId="2" xfId="1" applyFont="1" applyBorder="1" applyAlignment="1">
      <alignment horizontal="center" vertical="center" wrapText="1"/>
    </xf>
    <xf numFmtId="187" fontId="14" fillId="2" borderId="2" xfId="1" applyFont="1" applyFill="1" applyBorder="1" applyAlignment="1">
      <alignment horizontal="center" vertical="center"/>
    </xf>
    <xf numFmtId="187" fontId="14" fillId="0" borderId="2" xfId="1" applyFont="1" applyBorder="1" applyAlignment="1">
      <alignment horizontal="center" vertical="center"/>
    </xf>
    <xf numFmtId="188" fontId="14" fillId="0" borderId="4" xfId="1" applyNumberFormat="1" applyFont="1" applyBorder="1" applyAlignment="1">
      <alignment horizontal="center" vertical="center"/>
    </xf>
    <xf numFmtId="49" fontId="14" fillId="0" borderId="4" xfId="1" applyNumberFormat="1" applyFont="1" applyFill="1" applyBorder="1" applyAlignment="1">
      <alignment horizontal="center" vertical="center" wrapText="1"/>
    </xf>
    <xf numFmtId="187" fontId="14" fillId="0" borderId="4" xfId="1" applyFont="1" applyBorder="1" applyAlignment="1">
      <alignment horizontal="center" vertical="center" wrapText="1"/>
    </xf>
    <xf numFmtId="187" fontId="14" fillId="2" borderId="4" xfId="1" applyFont="1" applyFill="1" applyBorder="1" applyAlignment="1">
      <alignment horizontal="center" vertical="center"/>
    </xf>
    <xf numFmtId="187" fontId="14" fillId="0" borderId="4" xfId="1" applyFont="1" applyBorder="1" applyAlignment="1">
      <alignment vertical="center"/>
    </xf>
    <xf numFmtId="188" fontId="14" fillId="0" borderId="5" xfId="1" applyNumberFormat="1" applyFont="1" applyBorder="1" applyAlignment="1">
      <alignment horizontal="center" vertical="center"/>
    </xf>
    <xf numFmtId="187" fontId="14" fillId="0" borderId="5" xfId="1" quotePrefix="1" applyFont="1" applyBorder="1" applyAlignment="1">
      <alignment horizontal="center" vertical="center"/>
    </xf>
    <xf numFmtId="187" fontId="14" fillId="2" borderId="5" xfId="1" applyFont="1" applyFill="1" applyBorder="1" applyAlignment="1">
      <alignment horizontal="center" vertical="center"/>
    </xf>
    <xf numFmtId="189" fontId="19" fillId="11" borderId="5" xfId="1" applyNumberFormat="1" applyFont="1" applyFill="1" applyBorder="1" applyAlignment="1">
      <alignment horizontal="right" vertical="top"/>
    </xf>
    <xf numFmtId="187" fontId="18" fillId="11" borderId="6" xfId="1" applyFont="1" applyFill="1" applyBorder="1" applyAlignment="1">
      <alignment vertical="top"/>
    </xf>
    <xf numFmtId="189" fontId="19" fillId="12" borderId="9" xfId="1" applyNumberFormat="1" applyFont="1" applyFill="1" applyBorder="1" applyAlignment="1">
      <alignment horizontal="right" vertical="center"/>
    </xf>
    <xf numFmtId="187" fontId="18" fillId="12" borderId="6" xfId="1" applyFont="1" applyFill="1" applyBorder="1" applyAlignment="1">
      <alignment vertical="center"/>
    </xf>
    <xf numFmtId="187" fontId="18" fillId="12" borderId="6" xfId="1" applyFont="1" applyFill="1" applyBorder="1" applyAlignment="1">
      <alignment horizontal="center" vertical="center"/>
    </xf>
    <xf numFmtId="188" fontId="18" fillId="9" borderId="9" xfId="1" applyNumberFormat="1" applyFont="1" applyFill="1" applyBorder="1" applyAlignment="1">
      <alignment horizontal="right" vertical="center"/>
    </xf>
    <xf numFmtId="187" fontId="18" fillId="9" borderId="6" xfId="1" applyFont="1" applyFill="1" applyBorder="1" applyAlignment="1">
      <alignment horizontal="center" vertical="center"/>
    </xf>
    <xf numFmtId="188" fontId="18" fillId="7" borderId="5" xfId="1" applyNumberFormat="1" applyFont="1" applyFill="1" applyBorder="1" applyAlignment="1">
      <alignment horizontal="right" vertical="center"/>
    </xf>
    <xf numFmtId="187" fontId="20" fillId="7" borderId="6" xfId="1" applyFont="1" applyFill="1" applyBorder="1" applyAlignment="1">
      <alignment horizontal="left" vertical="center"/>
    </xf>
    <xf numFmtId="187" fontId="18" fillId="7" borderId="6" xfId="1" applyFont="1" applyFill="1" applyBorder="1" applyAlignment="1">
      <alignment horizontal="center" vertical="center"/>
    </xf>
    <xf numFmtId="189" fontId="19" fillId="13" borderId="5" xfId="1" applyNumberFormat="1" applyFont="1" applyFill="1" applyBorder="1" applyAlignment="1">
      <alignment horizontal="right" vertical="center"/>
    </xf>
    <xf numFmtId="187" fontId="20" fillId="13" borderId="10" xfId="1" applyFont="1" applyFill="1" applyBorder="1" applyAlignment="1">
      <alignment horizontal="left" vertical="center"/>
    </xf>
    <xf numFmtId="187" fontId="18" fillId="13" borderId="10" xfId="1" applyFont="1" applyFill="1" applyBorder="1" applyAlignment="1">
      <alignment vertical="center"/>
    </xf>
    <xf numFmtId="188" fontId="18" fillId="6" borderId="5" xfId="1" applyNumberFormat="1" applyFont="1" applyFill="1" applyBorder="1" applyAlignment="1">
      <alignment horizontal="right" vertical="top"/>
    </xf>
    <xf numFmtId="188" fontId="18" fillId="6" borderId="13" xfId="1" applyNumberFormat="1" applyFont="1" applyFill="1" applyBorder="1" applyAlignment="1">
      <alignment horizontal="right" vertical="center"/>
    </xf>
    <xf numFmtId="187" fontId="20" fillId="6" borderId="15" xfId="1" applyFont="1" applyFill="1" applyBorder="1" applyAlignment="1">
      <alignment horizontal="left" vertical="center"/>
    </xf>
    <xf numFmtId="187" fontId="18" fillId="6" borderId="13" xfId="1" applyFont="1" applyFill="1" applyBorder="1" applyAlignment="1">
      <alignment horizontal="center" vertical="center"/>
    </xf>
    <xf numFmtId="188" fontId="18" fillId="6" borderId="14" xfId="1" applyNumberFormat="1" applyFont="1" applyFill="1" applyBorder="1" applyAlignment="1">
      <alignment horizontal="right" vertical="center"/>
    </xf>
    <xf numFmtId="187" fontId="20" fillId="6" borderId="21" xfId="1" applyFont="1" applyFill="1" applyBorder="1" applyAlignment="1">
      <alignment horizontal="left" vertical="center"/>
    </xf>
    <xf numFmtId="187" fontId="18" fillId="6" borderId="14" xfId="1" applyFont="1" applyFill="1" applyBorder="1" applyAlignment="1">
      <alignment horizontal="center" vertical="center"/>
    </xf>
    <xf numFmtId="187" fontId="20" fillId="6" borderId="10" xfId="1" applyFont="1" applyFill="1" applyBorder="1" applyAlignment="1">
      <alignment horizontal="left" vertical="center"/>
    </xf>
    <xf numFmtId="187" fontId="18" fillId="6" borderId="6" xfId="1" applyFont="1" applyFill="1" applyBorder="1" applyAlignment="1">
      <alignment horizontal="center" vertical="center"/>
    </xf>
    <xf numFmtId="187" fontId="19" fillId="6" borderId="6" xfId="1" applyFont="1" applyFill="1" applyBorder="1" applyAlignment="1">
      <alignment horizontal="center" vertical="center"/>
    </xf>
    <xf numFmtId="187" fontId="20" fillId="6" borderId="6" xfId="1" applyFont="1" applyFill="1" applyBorder="1" applyAlignment="1">
      <alignment horizontal="left" vertical="center"/>
    </xf>
    <xf numFmtId="188" fontId="18" fillId="6" borderId="6" xfId="1" applyNumberFormat="1" applyFont="1" applyFill="1" applyBorder="1" applyAlignment="1">
      <alignment horizontal="right" vertical="center"/>
    </xf>
    <xf numFmtId="188" fontId="18" fillId="6" borderId="13" xfId="1" applyNumberFormat="1" applyFont="1" applyFill="1" applyBorder="1" applyAlignment="1">
      <alignment horizontal="right" vertical="top"/>
    </xf>
    <xf numFmtId="187" fontId="18" fillId="6" borderId="13" xfId="1" applyFont="1" applyFill="1" applyBorder="1" applyAlignment="1">
      <alignment horizontal="center" vertical="top"/>
    </xf>
    <xf numFmtId="188" fontId="18" fillId="6" borderId="13" xfId="1" applyNumberFormat="1" applyFont="1" applyFill="1" applyBorder="1" applyAlignment="1">
      <alignment horizontal="left" vertical="top" wrapText="1"/>
    </xf>
    <xf numFmtId="188" fontId="18" fillId="6" borderId="2" xfId="1" applyNumberFormat="1" applyFont="1" applyFill="1" applyBorder="1" applyAlignment="1">
      <alignment horizontal="right" vertical="top"/>
    </xf>
    <xf numFmtId="187" fontId="20" fillId="6" borderId="7" xfId="1" applyFont="1" applyFill="1" applyBorder="1" applyAlignment="1">
      <alignment horizontal="left" vertical="center"/>
    </xf>
    <xf numFmtId="187" fontId="18" fillId="6" borderId="7" xfId="1" applyFont="1" applyFill="1" applyBorder="1" applyAlignment="1">
      <alignment vertical="top"/>
    </xf>
    <xf numFmtId="187" fontId="18" fillId="6" borderId="2" xfId="1" applyFont="1" applyFill="1" applyBorder="1" applyAlignment="1">
      <alignment horizontal="center" vertical="top"/>
    </xf>
    <xf numFmtId="189" fontId="19" fillId="14" borderId="6" xfId="1" applyNumberFormat="1" applyFont="1" applyFill="1" applyBorder="1" applyAlignment="1">
      <alignment horizontal="right" vertical="center"/>
    </xf>
    <xf numFmtId="187" fontId="18" fillId="14" borderId="2" xfId="1" applyFont="1" applyFill="1" applyBorder="1" applyAlignment="1">
      <alignment horizontal="center" vertical="center"/>
    </xf>
    <xf numFmtId="188" fontId="18" fillId="13" borderId="6" xfId="1" applyNumberFormat="1" applyFont="1" applyFill="1" applyBorder="1" applyAlignment="1">
      <alignment horizontal="right" vertical="center"/>
    </xf>
    <xf numFmtId="187" fontId="18" fillId="13" borderId="2" xfId="1" applyFont="1" applyFill="1" applyBorder="1"/>
    <xf numFmtId="187" fontId="18" fillId="13" borderId="6" xfId="1" applyFont="1" applyFill="1" applyBorder="1" applyAlignment="1">
      <alignment horizontal="center" vertical="center"/>
    </xf>
    <xf numFmtId="188" fontId="18" fillId="0" borderId="6" xfId="1" applyNumberFormat="1" applyFont="1" applyBorder="1" applyAlignment="1">
      <alignment horizontal="right" vertical="center"/>
    </xf>
    <xf numFmtId="187" fontId="18" fillId="0" borderId="6" xfId="1" applyFont="1" applyBorder="1"/>
    <xf numFmtId="187" fontId="18" fillId="0" borderId="6" xfId="1" applyFont="1" applyBorder="1" applyAlignment="1">
      <alignment horizontal="center" vertical="center"/>
    </xf>
    <xf numFmtId="188" fontId="18" fillId="0" borderId="6" xfId="1" applyNumberFormat="1" applyFont="1" applyBorder="1" applyAlignment="1">
      <alignment horizontal="right" vertical="top"/>
    </xf>
    <xf numFmtId="187" fontId="18" fillId="0" borderId="6" xfId="1" applyFont="1" applyBorder="1" applyAlignment="1">
      <alignment vertical="top"/>
    </xf>
    <xf numFmtId="187" fontId="18" fillId="0" borderId="6" xfId="1" applyFont="1" applyBorder="1" applyAlignment="1">
      <alignment horizontal="center" vertical="top"/>
    </xf>
    <xf numFmtId="187" fontId="18" fillId="0" borderId="6" xfId="1" applyFont="1" applyBorder="1" applyAlignment="1">
      <alignment vertical="center"/>
    </xf>
    <xf numFmtId="187" fontId="18" fillId="6" borderId="6" xfId="1" applyFont="1" applyFill="1" applyBorder="1" applyAlignment="1">
      <alignment horizontal="left" vertical="center"/>
    </xf>
    <xf numFmtId="188" fontId="18" fillId="14" borderId="9" xfId="1" applyNumberFormat="1" applyFont="1" applyFill="1" applyBorder="1" applyAlignment="1">
      <alignment horizontal="right" vertical="center"/>
    </xf>
    <xf numFmtId="187" fontId="18" fillId="13" borderId="5" xfId="1" applyFont="1" applyFill="1" applyBorder="1" applyAlignment="1">
      <alignment horizontal="center" vertical="center"/>
    </xf>
    <xf numFmtId="188" fontId="18" fillId="6" borderId="9" xfId="1" applyNumberFormat="1" applyFont="1" applyFill="1" applyBorder="1" applyAlignment="1">
      <alignment horizontal="right" vertical="center"/>
    </xf>
    <xf numFmtId="187" fontId="25" fillId="6" borderId="5" xfId="1" applyFont="1" applyFill="1" applyBorder="1" applyAlignment="1">
      <alignment horizontal="left" vertical="center" wrapText="1"/>
    </xf>
    <xf numFmtId="187" fontId="18" fillId="6" borderId="5" xfId="1" applyFont="1" applyFill="1" applyBorder="1" applyAlignment="1">
      <alignment horizontal="center" vertical="center"/>
    </xf>
    <xf numFmtId="188" fontId="18" fillId="6" borderId="9" xfId="1" applyNumberFormat="1" applyFont="1" applyFill="1" applyBorder="1" applyAlignment="1">
      <alignment horizontal="right" vertical="top"/>
    </xf>
    <xf numFmtId="189" fontId="19" fillId="12" borderId="9" xfId="1" applyNumberFormat="1" applyFont="1" applyFill="1" applyBorder="1" applyAlignment="1">
      <alignment horizontal="left" vertical="center"/>
    </xf>
    <xf numFmtId="2" fontId="20" fillId="12" borderId="10" xfId="0" applyNumberFormat="1" applyFont="1" applyFill="1" applyBorder="1" applyAlignment="1">
      <alignment horizontal="left" vertical="center" wrapText="1"/>
    </xf>
    <xf numFmtId="187" fontId="18" fillId="14" borderId="2" xfId="1" applyFont="1" applyFill="1" applyBorder="1" applyAlignment="1">
      <alignment horizontal="center" vertical="center" wrapText="1"/>
    </xf>
    <xf numFmtId="189" fontId="18" fillId="0" borderId="6" xfId="1" applyNumberFormat="1" applyFont="1" applyBorder="1" applyAlignment="1">
      <alignment horizontal="right" vertical="center"/>
    </xf>
    <xf numFmtId="188" fontId="18" fillId="0" borderId="6" xfId="1" applyNumberFormat="1" applyFont="1" applyBorder="1" applyAlignment="1">
      <alignment horizontal="left" vertical="center" wrapText="1"/>
    </xf>
    <xf numFmtId="187" fontId="18" fillId="0" borderId="6" xfId="1" applyFont="1" applyBorder="1" applyAlignment="1">
      <alignment horizontal="right" vertical="center"/>
    </xf>
    <xf numFmtId="188" fontId="20" fillId="0" borderId="6" xfId="1" applyNumberFormat="1" applyFont="1" applyBorder="1" applyAlignment="1">
      <alignment horizontal="left" vertical="center" wrapText="1"/>
    </xf>
    <xf numFmtId="187" fontId="18" fillId="0" borderId="6" xfId="1" applyFont="1" applyBorder="1" applyAlignment="1">
      <alignment horizontal="right" vertical="top"/>
    </xf>
    <xf numFmtId="188" fontId="18" fillId="0" borderId="6" xfId="1" applyNumberFormat="1" applyFont="1" applyBorder="1" applyAlignment="1">
      <alignment horizontal="left" vertical="top" wrapText="1"/>
    </xf>
    <xf numFmtId="188" fontId="18" fillId="0" borderId="6" xfId="1" applyNumberFormat="1" applyFont="1" applyBorder="1" applyAlignment="1">
      <alignment horizontal="left" vertical="top"/>
    </xf>
    <xf numFmtId="188" fontId="20" fillId="0" borderId="14" xfId="1" applyNumberFormat="1" applyFont="1" applyBorder="1" applyAlignment="1">
      <alignment horizontal="left" vertical="center" wrapText="1"/>
    </xf>
    <xf numFmtId="187" fontId="18" fillId="0" borderId="13" xfId="1" applyFont="1" applyBorder="1" applyAlignment="1">
      <alignment horizontal="center" vertical="top"/>
    </xf>
    <xf numFmtId="0" fontId="18" fillId="6" borderId="6" xfId="0" applyFont="1" applyFill="1" applyBorder="1" applyAlignment="1">
      <alignment vertical="top"/>
    </xf>
    <xf numFmtId="188" fontId="18" fillId="2" borderId="6" xfId="1" applyNumberFormat="1" applyFont="1" applyFill="1" applyBorder="1" applyAlignment="1">
      <alignment horizontal="right" vertical="center"/>
    </xf>
    <xf numFmtId="187" fontId="18" fillId="2" borderId="6" xfId="1" applyFont="1" applyFill="1" applyBorder="1" applyAlignment="1">
      <alignment horizontal="center" vertical="center"/>
    </xf>
    <xf numFmtId="187" fontId="14" fillId="13" borderId="5" xfId="1" applyFont="1" applyFill="1" applyBorder="1" applyAlignment="1">
      <alignment horizontal="left" vertical="center" wrapText="1"/>
    </xf>
    <xf numFmtId="187" fontId="18" fillId="25" borderId="5" xfId="1" applyFont="1" applyFill="1" applyBorder="1" applyAlignment="1">
      <alignment horizontal="center" vertical="top"/>
    </xf>
    <xf numFmtId="188" fontId="18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 wrapText="1"/>
    </xf>
    <xf numFmtId="187" fontId="25" fillId="6" borderId="6" xfId="1" applyFont="1" applyFill="1" applyBorder="1" applyAlignment="1">
      <alignment horizontal="left" vertical="center" wrapText="1"/>
    </xf>
    <xf numFmtId="187" fontId="18" fillId="25" borderId="6" xfId="1" applyFont="1" applyFill="1" applyBorder="1" applyAlignment="1">
      <alignment horizontal="center" vertical="top"/>
    </xf>
    <xf numFmtId="0" fontId="18" fillId="6" borderId="6" xfId="0" applyFont="1" applyFill="1" applyBorder="1" applyAlignment="1">
      <alignment horizontal="left" vertical="center" wrapText="1"/>
    </xf>
    <xf numFmtId="187" fontId="25" fillId="6" borderId="9" xfId="1" applyFont="1" applyFill="1" applyBorder="1" applyAlignment="1">
      <alignment horizontal="left" vertical="center" wrapText="1"/>
    </xf>
    <xf numFmtId="187" fontId="18" fillId="6" borderId="9" xfId="1" applyFont="1" applyFill="1" applyBorder="1" applyAlignment="1">
      <alignment horizontal="center" vertical="top"/>
    </xf>
    <xf numFmtId="2" fontId="18" fillId="6" borderId="9" xfId="1" applyNumberFormat="1" applyFont="1" applyFill="1" applyBorder="1" applyAlignment="1">
      <alignment horizontal="center" vertical="top"/>
    </xf>
    <xf numFmtId="189" fontId="18" fillId="13" borderId="5" xfId="1" applyNumberFormat="1" applyFont="1" applyFill="1" applyBorder="1" applyAlignment="1">
      <alignment horizontal="right" vertical="center"/>
    </xf>
    <xf numFmtId="187" fontId="20" fillId="13" borderId="10" xfId="1" applyFont="1" applyFill="1" applyBorder="1" applyAlignment="1">
      <alignment horizontal="left" vertical="center" wrapText="1"/>
    </xf>
    <xf numFmtId="187" fontId="20" fillId="6" borderId="6" xfId="1" applyFont="1" applyFill="1" applyBorder="1" applyAlignment="1">
      <alignment horizontal="left" vertical="center" wrapText="1"/>
    </xf>
    <xf numFmtId="188" fontId="18" fillId="9" borderId="6" xfId="1" applyNumberFormat="1" applyFont="1" applyFill="1" applyBorder="1" applyAlignment="1">
      <alignment horizontal="right" vertical="center"/>
    </xf>
    <xf numFmtId="2" fontId="19" fillId="9" borderId="6" xfId="0" applyNumberFormat="1" applyFont="1" applyFill="1" applyBorder="1" applyAlignment="1">
      <alignment horizontal="left" vertical="center" wrapText="1"/>
    </xf>
    <xf numFmtId="188" fontId="18" fillId="7" borderId="6" xfId="1" applyNumberFormat="1" applyFont="1" applyFill="1" applyBorder="1" applyAlignment="1">
      <alignment horizontal="right" vertical="center"/>
    </xf>
    <xf numFmtId="2" fontId="19" fillId="7" borderId="6" xfId="0" applyNumberFormat="1" applyFont="1" applyFill="1" applyBorder="1" applyAlignment="1">
      <alignment horizontal="center" vertical="center"/>
    </xf>
    <xf numFmtId="49" fontId="20" fillId="7" borderId="6" xfId="1" applyNumberFormat="1" applyFont="1" applyFill="1" applyBorder="1" applyAlignment="1">
      <alignment horizontal="left" vertical="center"/>
    </xf>
    <xf numFmtId="2" fontId="20" fillId="14" borderId="6" xfId="0" applyNumberFormat="1" applyFont="1" applyFill="1" applyBorder="1" applyAlignment="1">
      <alignment horizontal="left" vertical="center" wrapText="1"/>
    </xf>
    <xf numFmtId="187" fontId="18" fillId="14" borderId="6" xfId="1" applyFont="1" applyFill="1" applyBorder="1" applyAlignment="1">
      <alignment horizontal="center" vertical="center"/>
    </xf>
    <xf numFmtId="188" fontId="18" fillId="5" borderId="6" xfId="1" applyNumberFormat="1" applyFont="1" applyFill="1" applyBorder="1" applyAlignment="1">
      <alignment horizontal="right" vertical="center"/>
    </xf>
    <xf numFmtId="187" fontId="18" fillId="5" borderId="6" xfId="1" applyFont="1" applyFill="1" applyBorder="1" applyAlignment="1">
      <alignment horizontal="center" vertical="center"/>
    </xf>
    <xf numFmtId="188" fontId="18" fillId="14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2" fontId="25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0" fontId="18" fillId="13" borderId="6" xfId="0" applyFont="1" applyFill="1" applyBorder="1" applyAlignment="1">
      <alignment horizontal="left" vertical="center"/>
    </xf>
    <xf numFmtId="2" fontId="18" fillId="6" borderId="6" xfId="1" applyNumberFormat="1" applyFont="1" applyFill="1" applyBorder="1" applyAlignment="1">
      <alignment horizontal="center" vertical="top"/>
    </xf>
    <xf numFmtId="189" fontId="18" fillId="13" borderId="6" xfId="1" applyNumberFormat="1" applyFont="1" applyFill="1" applyBorder="1" applyAlignment="1">
      <alignment horizontal="right" vertical="center"/>
    </xf>
    <xf numFmtId="2" fontId="18" fillId="13" borderId="6" xfId="0" applyNumberFormat="1" applyFont="1" applyFill="1" applyBorder="1" applyAlignment="1">
      <alignment horizontal="left" vertical="center" wrapText="1"/>
    </xf>
    <xf numFmtId="187" fontId="20" fillId="13" borderId="6" xfId="1" applyFont="1" applyFill="1" applyBorder="1" applyAlignment="1">
      <alignment horizontal="left" vertical="center" wrapText="1"/>
    </xf>
    <xf numFmtId="187" fontId="18" fillId="13" borderId="6" xfId="1" applyFont="1" applyFill="1" applyBorder="1" applyAlignment="1">
      <alignment vertical="center"/>
    </xf>
    <xf numFmtId="0" fontId="18" fillId="13" borderId="6" xfId="0" applyFont="1" applyFill="1" applyBorder="1" applyAlignment="1">
      <alignment horizontal="center" vertical="center" wrapText="1"/>
    </xf>
    <xf numFmtId="187" fontId="18" fillId="6" borderId="6" xfId="1" applyFont="1" applyFill="1" applyBorder="1" applyAlignment="1">
      <alignment horizontal="left" vertical="top" wrapText="1"/>
    </xf>
    <xf numFmtId="187" fontId="19" fillId="3" borderId="6" xfId="1" applyFont="1" applyFill="1" applyBorder="1" applyAlignment="1">
      <alignment horizontal="center"/>
    </xf>
    <xf numFmtId="2" fontId="19" fillId="3" borderId="6" xfId="1" applyNumberFormat="1" applyFont="1" applyFill="1" applyBorder="1" applyAlignment="1">
      <alignment horizontal="center"/>
    </xf>
    <xf numFmtId="187" fontId="23" fillId="3" borderId="6" xfId="1" applyFont="1" applyFill="1" applyBorder="1" applyAlignment="1">
      <alignment horizontal="left" indent="2"/>
    </xf>
    <xf numFmtId="187" fontId="23" fillId="3" borderId="6" xfId="1" applyFont="1" applyFill="1" applyBorder="1" applyAlignment="1">
      <alignment horizontal="center"/>
    </xf>
    <xf numFmtId="187" fontId="17" fillId="3" borderId="6" xfId="1" applyFont="1" applyFill="1" applyBorder="1" applyAlignment="1">
      <alignment horizontal="center"/>
    </xf>
    <xf numFmtId="187" fontId="19" fillId="6" borderId="0" xfId="1" applyFont="1" applyFill="1" applyBorder="1" applyAlignment="1">
      <alignment horizontal="center"/>
    </xf>
    <xf numFmtId="187" fontId="14" fillId="6" borderId="18" xfId="1" applyFont="1" applyFill="1" applyBorder="1" applyAlignment="1">
      <alignment horizontal="left"/>
    </xf>
    <xf numFmtId="187" fontId="17" fillId="6" borderId="0" xfId="1" applyFont="1" applyFill="1" applyBorder="1"/>
    <xf numFmtId="187" fontId="18" fillId="6" borderId="0" xfId="0" applyNumberFormat="1" applyFont="1" applyFill="1" applyAlignment="1">
      <alignment horizontal="left"/>
    </xf>
    <xf numFmtId="188" fontId="18" fillId="6" borderId="0" xfId="1" applyNumberFormat="1" applyFont="1" applyFill="1" applyBorder="1" applyAlignment="1"/>
    <xf numFmtId="2" fontId="18" fillId="6" borderId="0" xfId="1" applyNumberFormat="1" applyFont="1" applyFill="1" applyBorder="1" applyAlignment="1">
      <alignment horizontal="left"/>
    </xf>
    <xf numFmtId="2" fontId="20" fillId="6" borderId="0" xfId="1" applyNumberFormat="1" applyFont="1" applyFill="1" applyBorder="1" applyAlignment="1">
      <alignment horizontal="left" vertical="center"/>
    </xf>
    <xf numFmtId="187" fontId="18" fillId="6" borderId="0" xfId="1" applyFont="1" applyFill="1" applyBorder="1" applyAlignment="1">
      <alignment horizontal="left"/>
    </xf>
    <xf numFmtId="187" fontId="20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187" fontId="18" fillId="6" borderId="0" xfId="1" applyFont="1" applyFill="1" applyBorder="1" applyAlignment="1">
      <alignment horizontal="right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648;&#3617;&#3625;&#3634;&#3618;&#3609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591;&#3623;&#3604;&#3617;&#3636;&#3618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67สิ่งส่งมาด้วย2  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J13"/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J16"/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D23"/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7">
          <cell r="D27"/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H34"/>
          <cell r="I34">
            <v>0</v>
          </cell>
          <cell r="J34"/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  <cell r="L36"/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3164400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</row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F70"/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A84"/>
          <cell r="E84" t="str">
            <v>ค่าครุภัณฑ์</v>
          </cell>
          <cell r="F84"/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  <cell r="F85"/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F92"/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/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0">
          <cell r="A130"/>
        </row>
        <row r="139">
          <cell r="A139"/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  <cell r="M351"/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48">
          <cell r="C248" t="str">
            <v>20004 66 05162 00000</v>
          </cell>
        </row>
        <row r="249">
          <cell r="C249" t="str">
            <v>20004 35000100 200000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C332" t="str">
            <v>20004 66 0516400000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5">
          <cell r="B335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0">
          <cell r="I30">
            <v>0</v>
          </cell>
        </row>
      </sheetData>
      <sheetData sheetId="28">
        <row r="57">
          <cell r="I57">
            <v>0</v>
          </cell>
        </row>
      </sheetData>
      <sheetData sheetId="29" refreshError="1"/>
      <sheetData sheetId="30">
        <row r="27">
          <cell r="I27">
            <v>0</v>
          </cell>
        </row>
      </sheetData>
      <sheetData sheetId="31" refreshError="1"/>
      <sheetData sheetId="32" refreshError="1"/>
      <sheetData sheetId="33">
        <row r="16">
          <cell r="I16">
            <v>0</v>
          </cell>
        </row>
      </sheetData>
      <sheetData sheetId="34">
        <row r="19">
          <cell r="I19">
            <v>0</v>
          </cell>
        </row>
      </sheetData>
      <sheetData sheetId="35">
        <row r="43">
          <cell r="I43">
            <v>0</v>
          </cell>
        </row>
      </sheetData>
      <sheetData sheetId="36">
        <row r="23">
          <cell r="I23">
            <v>0</v>
          </cell>
        </row>
      </sheetData>
      <sheetData sheetId="37">
        <row r="48">
          <cell r="I48">
            <v>0</v>
          </cell>
        </row>
      </sheetData>
      <sheetData sheetId="38">
        <row r="75">
          <cell r="I75">
            <v>0</v>
          </cell>
        </row>
      </sheetData>
      <sheetData sheetId="39">
        <row r="59">
          <cell r="I59">
            <v>0</v>
          </cell>
        </row>
      </sheetData>
      <sheetData sheetId="40" refreshError="1"/>
      <sheetData sheetId="41" refreshError="1"/>
      <sheetData sheetId="42">
        <row r="18">
          <cell r="I18">
            <v>0</v>
          </cell>
        </row>
      </sheetData>
      <sheetData sheetId="43" refreshError="1"/>
      <sheetData sheetId="44" refreshError="1"/>
      <sheetData sheetId="45">
        <row r="88">
          <cell r="I88">
            <v>0</v>
          </cell>
        </row>
      </sheetData>
      <sheetData sheetId="46">
        <row r="19">
          <cell r="H19">
            <v>0</v>
          </cell>
          <cell r="I19">
            <v>0</v>
          </cell>
          <cell r="K19">
            <v>0</v>
          </cell>
        </row>
      </sheetData>
      <sheetData sheetId="47" refreshError="1"/>
      <sheetData sheetId="48">
        <row r="32">
          <cell r="I32">
            <v>0</v>
          </cell>
        </row>
      </sheetData>
      <sheetData sheetId="49">
        <row r="12">
          <cell r="B12" t="str">
            <v>ศธ 04002/ว4832 ลว.25/10/2022 โอนครั้งที่ 23</v>
          </cell>
        </row>
      </sheetData>
      <sheetData sheetId="50">
        <row r="24">
          <cell r="G24">
            <v>0</v>
          </cell>
        </row>
      </sheetData>
      <sheetData sheetId="51">
        <row r="35">
          <cell r="I35">
            <v>0</v>
          </cell>
        </row>
      </sheetData>
      <sheetData sheetId="52" refreshError="1"/>
      <sheetData sheetId="53">
        <row r="408">
          <cell r="I408">
            <v>0</v>
          </cell>
        </row>
      </sheetData>
      <sheetData sheetId="54" refreshError="1"/>
      <sheetData sheetId="55" refreshError="1"/>
      <sheetData sheetId="56">
        <row r="21">
          <cell r="I21">
            <v>0</v>
          </cell>
        </row>
      </sheetData>
      <sheetData sheetId="57">
        <row r="543">
          <cell r="K543">
            <v>152400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(2)"/>
      <sheetName val="งบลงทุน รายงานแผนผล 67 แบบ2"/>
      <sheetName val="รายงานแผนผล1 67  งบประจำ"/>
      <sheetName val="ประถม 350002ประถม (2)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06036บูรณาการป้องกัน ปราบปราม ฯ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35002  ช่วยเหลือกลุ่ม  ขับเคลื่"/>
      <sheetName val="รายงานแผนผล1 67 "/>
      <sheetName val="1408บุคลากรภาครัฐ"/>
      <sheetName val="ก่อนประถม"/>
      <sheetName val="57037บูรณาการต่อต้านการทุจร "/>
      <sheetName val="โครงการเรียนดีประจำตำบล"/>
      <sheetName val="ยุทธศาสตร์ โครการเสริมสร้างระเบ"/>
      <sheetName val="ควบคุมสิ่งก่อสร้าง 36001 36002"/>
      <sheetName val="ยุทธศาสตร์ โครการพัฒนาหลักสูตร "/>
      <sheetName val="มัธยม350002"/>
      <sheetName val="ยุธศาสตร์เรียนดีปร3100116003211"/>
      <sheetName val="ยุทศาสตร์ โครงการยั่งยืน310061"/>
      <sheetName val="คุมงบ 36001 36002 ครุภัณฑ์"/>
      <sheetName val="ประถม 350002ประถม"/>
      <sheetName val="ส่งเสริมสนับสนุน35002"/>
      <sheetName val="ทะเบียนคุมย่อย"/>
      <sheetName val="รายงานเงินงวด"/>
      <sheetName val="มัธยมปลาย 35000300"/>
      <sheetName val="3022ยุทธศาสตร์สร้างความเสมอภาค"/>
      <sheetName val="ยุทธ โครการศตวรรษที่ 21 310045 "/>
      <sheetName val="งบลงทุน67"/>
      <sheetName val="งบลงทุน รายงานแผนผล 67แบบ1(1)"/>
      <sheetName val="มาตการ รวมงบบุคลากร"/>
      <sheetName val="งบลงทุน รายงานแผนผล 67 แบบ1 (2)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7">
          <cell r="I37">
            <v>0</v>
          </cell>
          <cell r="J37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41">
          <cell r="K41">
            <v>0</v>
          </cell>
          <cell r="L41">
            <v>0</v>
          </cell>
        </row>
        <row r="83">
          <cell r="K83">
            <v>0</v>
          </cell>
          <cell r="L83">
            <v>0</v>
          </cell>
        </row>
        <row r="164">
          <cell r="K164">
            <v>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2">
          <cell r="E52" t="str">
            <v>ผูกพัน ครบ 20 กค 67</v>
          </cell>
        </row>
        <row r="129">
          <cell r="E129" t="str">
            <v>ผูกพัน ครบ 23 มิย 67</v>
          </cell>
        </row>
        <row r="140">
          <cell r="E140" t="str">
            <v>ทำสัญญา 4 มิย 67 ครบ  2 กย 67</v>
          </cell>
        </row>
        <row r="150">
          <cell r="E150" t="str">
            <v>ทำสัญญา 4 มิย 67 ครบ 3 สค 67</v>
          </cell>
        </row>
        <row r="171">
          <cell r="D171" t="str">
            <v>ทำสัญญา 6 ธค 65 ครบ 05 มค 66</v>
          </cell>
        </row>
        <row r="179">
          <cell r="D179" t="str">
            <v>ทำสัญญา 29 ธค 65 ครบ 28 มค 66</v>
          </cell>
        </row>
        <row r="186">
          <cell r="D186" t="str">
            <v>ทำสัญญา 12 มค 66 ครบ 26 กพ66</v>
          </cell>
        </row>
        <row r="233">
          <cell r="D233" t="str">
            <v>ทำสัญญา 19 ธค 65 ครบ 16 มีค 66</v>
          </cell>
        </row>
        <row r="282">
          <cell r="E282" t="str">
            <v>ทำสัญญญา  9 มค 66 ครบ 25 มีค 66</v>
          </cell>
        </row>
      </sheetData>
      <sheetData sheetId="55" refreshError="1"/>
      <sheetData sheetId="56" refreshError="1"/>
      <sheetData sheetId="57">
        <row r="970"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1000"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179">
          <cell r="B179" t="str">
            <v>ค่าที่ดินและสิ่งก่อสร้าง 6711320</v>
          </cell>
        </row>
      </sheetData>
      <sheetData sheetId="65" refreshError="1"/>
      <sheetData sheetId="66" refreshError="1"/>
      <sheetData sheetId="67" refreshError="1"/>
      <sheetData sheetId="68">
        <row r="5">
          <cell r="A5" t="str">
            <v>ประจำเดือนมิถุนายน 2567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2">
          <cell r="A12">
            <v>1.1000000000000001</v>
          </cell>
          <cell r="B12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2" t="str">
            <v>20004 66 79456 00000</v>
          </cell>
        </row>
        <row r="14">
          <cell r="B14" t="str">
            <v xml:space="preserve"> งบบุคลากร 6711150</v>
          </cell>
          <cell r="C14" t="str">
            <v>20004 14000870 1000000</v>
          </cell>
        </row>
        <row r="16">
          <cell r="A16" t="str">
            <v>1.1.1</v>
          </cell>
          <cell r="B16" t="str">
            <v>ค่าตอบแทนพนักงานราชการ 28 อัตรา (ต.ค.66 - มีค 67) 3,682,000 บาท</v>
          </cell>
          <cell r="C16" t="str">
            <v>ศธ 04002/ว4851 ลว.25 ต.ค.66 โอนครั้งที่ 1</v>
          </cell>
          <cell r="D16">
            <v>4409000</v>
          </cell>
          <cell r="G16">
            <v>0</v>
          </cell>
          <cell r="H16">
            <v>0</v>
          </cell>
          <cell r="K16">
            <v>324270</v>
          </cell>
          <cell r="L16">
            <v>3535412.77</v>
          </cell>
          <cell r="M16">
            <v>549317.23</v>
          </cell>
          <cell r="P16">
            <v>2372317.23</v>
          </cell>
          <cell r="Q16">
            <v>0</v>
          </cell>
          <cell r="R16">
            <v>0</v>
          </cell>
          <cell r="U16">
            <v>113220</v>
          </cell>
          <cell r="V16">
            <v>1020099.36</v>
          </cell>
        </row>
        <row r="17">
          <cell r="A17" t="str">
            <v>1.1.1.1</v>
          </cell>
          <cell r="B17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7" t="str">
            <v>ศธ 04002/ว1016 ลว.8 มีค 67 โอนครั้งที่ 210</v>
          </cell>
        </row>
        <row r="18">
          <cell r="A18" t="str">
            <v>1.1.1.2</v>
          </cell>
          <cell r="B18" t="str">
            <v>ค่าตอบแทนพนักงานราชการ  อัตรา   3 เดือน (พฤษภาคม 2567 - กรกฎาคม 2567) 1823,000 บาท</v>
          </cell>
          <cell r="C18" t="str">
            <v>ศธ 04002/ว1775 ลว.3 พค 67 โอนครั้งที่ 3</v>
          </cell>
        </row>
        <row r="24">
          <cell r="B24" t="str">
            <v xml:space="preserve"> งบดำเนินงาน 6711220</v>
          </cell>
          <cell r="C24" t="str">
            <v>20004 14000870 2000000</v>
          </cell>
        </row>
        <row r="26">
          <cell r="A26" t="str">
            <v>1.1.2</v>
          </cell>
          <cell r="B26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6" t="str">
            <v>ศธ 04002/ว4851 ลว.25 ต.ค.66 โอนครั้งที่ 1</v>
          </cell>
          <cell r="D26">
            <v>161300</v>
          </cell>
          <cell r="K26">
            <v>10500</v>
          </cell>
          <cell r="L26">
            <v>115023</v>
          </cell>
          <cell r="M26">
            <v>35777</v>
          </cell>
          <cell r="P26">
            <v>96777</v>
          </cell>
          <cell r="U26">
            <v>20250</v>
          </cell>
          <cell r="V26">
            <v>17281</v>
          </cell>
        </row>
        <row r="27">
          <cell r="A27" t="str">
            <v>1.1.2.1</v>
          </cell>
          <cell r="B27" t="str">
            <v>เงินสมทบกองทุนประกันสังคม จำนวน 6 เดือน  (ตุลาคม 2566 - มีนาคม 2567) 20,300</v>
          </cell>
          <cell r="C27" t="str">
            <v>ศธ 04002/ว1016 ลว.8 มีค 67 โอนครั้งที่ 210</v>
          </cell>
          <cell r="M27">
            <v>0</v>
          </cell>
          <cell r="P27">
            <v>0</v>
          </cell>
        </row>
        <row r="28">
          <cell r="A28" t="str">
            <v>1.1.2.2</v>
          </cell>
          <cell r="B28" t="str">
            <v>เงินสมทบกองทุนประกันสังคม จำนวน 3 เดือน  (พฤษภาคม 2567 - กรกฎาคม 2567) 61,000 บาท</v>
          </cell>
          <cell r="C28" t="str">
            <v>ศธ 04002/ว1775 ลว.3 พค 67 โอนครั้งที่ 3</v>
          </cell>
          <cell r="P28">
            <v>0</v>
          </cell>
        </row>
        <row r="34">
          <cell r="A34" t="str">
            <v>1.1.3</v>
          </cell>
          <cell r="B34" t="str">
            <v xml:space="preserve">ค่าเช่าบ้าน  (ตุลาคม  2566 - มีนาคม 2567) ครั้งที่ 1 888,500 บาท </v>
          </cell>
          <cell r="C34" t="str">
            <v>ศธ 04002/ว5415 ลว.29/11/2023 โอนครั้งที่ 70</v>
          </cell>
          <cell r="D34">
            <v>888500</v>
          </cell>
          <cell r="G34">
            <v>0</v>
          </cell>
          <cell r="H34">
            <v>0</v>
          </cell>
          <cell r="K34">
            <v>768700</v>
          </cell>
          <cell r="L34">
            <v>111324.19</v>
          </cell>
          <cell r="M34">
            <v>8475.81</v>
          </cell>
          <cell r="P34">
            <v>596475.81000000006</v>
          </cell>
          <cell r="Q34">
            <v>0</v>
          </cell>
          <cell r="R34">
            <v>0</v>
          </cell>
          <cell r="U34">
            <v>177650.97</v>
          </cell>
          <cell r="V34">
            <v>61690.32</v>
          </cell>
        </row>
        <row r="35">
          <cell r="A35" t="str">
            <v>1.1.3.1</v>
          </cell>
          <cell r="B35" t="str">
            <v>ค่าเช่าบ้านครั้งที่ 2 (เมย - กค 67) จำนวนเงิน 588,000 บาท</v>
          </cell>
          <cell r="C35" t="str">
            <v>ศธ 04002/ว1767 ลว. 3 พค 67 ครั้งที่ 4</v>
          </cell>
        </row>
        <row r="36">
          <cell r="A36" t="str">
            <v>1.1.3.2</v>
          </cell>
          <cell r="B36" t="str">
            <v>ค่าเช่าบ้านครั้งที่ 3 635,000 บาท มิย - สค 66</v>
          </cell>
          <cell r="C36" t="str">
            <v>ศธ 04002/ว2424 ลว. 16 มิย 66</v>
          </cell>
        </row>
        <row r="39">
          <cell r="A39" t="str">
            <v>ข</v>
          </cell>
          <cell r="B39" t="str">
            <v xml:space="preserve">แผนงานยุทธศาสตร์พัฒนาคุณภาพการศึกษาและการเรียนรู้ </v>
          </cell>
        </row>
        <row r="43">
          <cell r="B43" t="str">
            <v>ครุภัณฑ์ 6711310</v>
          </cell>
        </row>
        <row r="44">
          <cell r="B44" t="str">
            <v>สิ่งก่อสร้าง 6711320</v>
          </cell>
        </row>
        <row r="45">
          <cell r="C45" t="str">
            <v>20004 31003170</v>
          </cell>
        </row>
        <row r="48">
          <cell r="A48">
            <v>1.1000000000000001</v>
          </cell>
          <cell r="B48" t="str">
            <v xml:space="preserve">กิจกรรมส่งเสริมและพัฒนาระบบการประกันคุณภาพภายในสถานศึกษา </v>
          </cell>
          <cell r="C48" t="str">
            <v>20004 67 00015 00000</v>
          </cell>
        </row>
        <row r="49">
          <cell r="B49" t="str">
            <v>งบรายจ่ายอื่น   6711500</v>
          </cell>
          <cell r="C49" t="str">
            <v>20004 31003100 5000002</v>
          </cell>
        </row>
        <row r="50">
          <cell r="A50" t="str">
            <v>1.1.1</v>
          </cell>
          <cell r="B50" t="str">
            <v>สำหรับสนับสนุนการคัดเลือกสถานศึกษาเพื่อรับรางวัล IQA AWARD ประจำปีการศึกษา 2566</v>
          </cell>
          <cell r="C50" t="str">
            <v>ศธ 04002/ว2416  ลว. 17 มิย 67 โอนครั้งที่ 142</v>
          </cell>
          <cell r="P50">
            <v>5000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4">
          <cell r="A54">
            <v>1.2</v>
          </cell>
          <cell r="B54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54" t="str">
            <v>20004 66 00039 00000</v>
          </cell>
        </row>
        <row r="55">
          <cell r="B55" t="str">
            <v>งบรายจ่ายอื่น   6711500</v>
          </cell>
          <cell r="C55" t="str">
            <v>20004 31003170 5000003</v>
          </cell>
        </row>
        <row r="56">
          <cell r="A56" t="str">
            <v>1.2.1</v>
          </cell>
          <cell r="B56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6" t="str">
            <v>ศธ 04002/ว1463  ลว. 11 เมย 66 โอนครั้งที่ 466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60">
          <cell r="A60">
            <v>1.3</v>
          </cell>
          <cell r="B60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60" t="str">
            <v>20004 66 00040 00000</v>
          </cell>
        </row>
        <row r="62">
          <cell r="B62" t="str">
            <v>งบรายจ่ายอื่น   6711500</v>
          </cell>
          <cell r="C62" t="str">
            <v>20004 31003170 5000004</v>
          </cell>
        </row>
        <row r="64">
          <cell r="A64" t="str">
            <v>1.3.1</v>
          </cell>
          <cell r="B64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64" t="str">
            <v>ศธ 04002/ว5005  ลว. 3 พ.ย. 65 โอนครั้งที่ 42</v>
          </cell>
          <cell r="F64">
            <v>800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800</v>
          </cell>
          <cell r="L64">
            <v>0</v>
          </cell>
        </row>
        <row r="65">
          <cell r="A65" t="str">
            <v>1.3.2</v>
          </cell>
          <cell r="B65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5" t="str">
            <v>ศธ 04002/ว2439 ลว. 17 มค 67 โอนครั้งที่ 139</v>
          </cell>
          <cell r="F65">
            <v>37080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25680</v>
          </cell>
          <cell r="L65">
            <v>0</v>
          </cell>
          <cell r="U65">
            <v>8810</v>
          </cell>
          <cell r="V65">
            <v>0</v>
          </cell>
        </row>
        <row r="69">
          <cell r="A69">
            <v>1.4</v>
          </cell>
          <cell r="B69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9" t="str">
            <v>20004 67 00075 00000</v>
          </cell>
        </row>
        <row r="70">
          <cell r="B70" t="str">
            <v>งบรายจ่ายอื่น   6711500</v>
          </cell>
        </row>
        <row r="71">
          <cell r="A71" t="str">
            <v>1.4.1</v>
          </cell>
          <cell r="B71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1" t="str">
            <v>ศธ 04002/ว2345 ลว.11 มิย 67 โอนครั้งที่ 118</v>
          </cell>
          <cell r="P71">
            <v>5000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1.5</v>
          </cell>
          <cell r="B73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73" t="str">
            <v>20004 66 00101 00000</v>
          </cell>
        </row>
        <row r="74">
          <cell r="B74" t="str">
            <v>งบรายจ่ายอื่น   6711500</v>
          </cell>
          <cell r="C74" t="str">
            <v>20004 31003100 5000007</v>
          </cell>
        </row>
        <row r="75">
          <cell r="A75" t="str">
            <v>1.4.1</v>
          </cell>
          <cell r="B75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5" t="str">
            <v>ศธ 04002/ว2988  ลว. 20 ก.ค. 66 โอนครั้งที่ 688 งบ 10800 บาท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1.4.2</v>
          </cell>
          <cell r="B76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6" t="str">
            <v xml:space="preserve">ศธ 04002/ว3528  ลว. 22 ส.ค. 66 โอนครั้งที่ 797 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8">
          <cell r="A78">
            <v>1.6</v>
          </cell>
          <cell r="B78" t="str">
            <v>กิจกรรมการพัฒนาเด็กปฐมวัยอย่างมีคุณภาพ</v>
          </cell>
        </row>
        <row r="80">
          <cell r="B80" t="str">
            <v>งบรายจ่ายอื่น   6711500</v>
          </cell>
          <cell r="C80" t="str">
            <v>20004 31003170 5000011</v>
          </cell>
        </row>
        <row r="82">
          <cell r="A82" t="str">
            <v>1.6.1</v>
          </cell>
          <cell r="B82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    </cell>
          <cell r="C82" t="str">
            <v>ศธ 04002/ว244 ลว.17 มค 67 โอนครั้งที่ 138</v>
          </cell>
          <cell r="F82">
            <v>800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L82">
            <v>800</v>
          </cell>
        </row>
        <row r="83">
          <cell r="A83" t="str">
            <v>1.6.2</v>
          </cell>
          <cell r="B83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3" t="str">
            <v>ศธ 04002/ว244 ลว.17 มค 67 โอนครั้งที่ 195</v>
          </cell>
          <cell r="F83">
            <v>800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800</v>
          </cell>
        </row>
        <row r="85">
          <cell r="A85" t="str">
            <v>1.6.3</v>
          </cell>
          <cell r="B85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5" t="str">
            <v>ศธ 04002/ว2149 ลว.31 พ.ค.67โอนครั้งที่ 75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P85">
            <v>26600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800</v>
          </cell>
        </row>
        <row r="87">
          <cell r="A87">
            <v>1.7</v>
          </cell>
          <cell r="B87" t="str">
            <v>กิจกรรมการพัฒนามาตรฐานระบบการประเมินมาตรฐานและการประกันคุณภาพการศึกษา</v>
          </cell>
          <cell r="C87" t="str">
            <v>20004 67 86181 00000</v>
          </cell>
        </row>
        <row r="88">
          <cell r="B88" t="str">
            <v>งบรายจ่ายอื่น   6711500</v>
          </cell>
          <cell r="C88" t="str">
            <v>20004 31003170 5000012</v>
          </cell>
        </row>
        <row r="89">
          <cell r="A89" t="str">
            <v>1.6.1</v>
          </cell>
          <cell r="B89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9" t="str">
            <v>ศธ 04002/ว5470 ลว.1 ธ.ค.65 โอนครั้งที่ 102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3">
          <cell r="B93" t="str">
            <v xml:space="preserve">กิจกรรมพัฒนาการจัดการเรียนการสอนภาษาอังกฤษ </v>
          </cell>
        </row>
        <row r="97">
          <cell r="B97" t="str">
            <v>งบดำเนินงาน   67112xx</v>
          </cell>
        </row>
        <row r="99">
          <cell r="A99">
            <v>2.2999999999999998</v>
          </cell>
          <cell r="B99" t="str">
            <v xml:space="preserve">กิจกรรมพัฒนาศูนย์ HCEC </v>
          </cell>
          <cell r="C99" t="str">
            <v>20004 67 00103 00000</v>
          </cell>
        </row>
        <row r="100">
          <cell r="B100" t="str">
            <v>งบดำเนินงาน   67112xx</v>
          </cell>
          <cell r="C100" t="str">
            <v>20004 31004500 2000000</v>
          </cell>
        </row>
        <row r="101">
          <cell r="A101" t="str">
            <v>2.3.1</v>
          </cell>
          <cell r="B101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101" t="str">
            <v>ศธ 04002/ว2163 ลว. 4 มิย 67 โอนครั้งที่ 87</v>
          </cell>
          <cell r="P101">
            <v>1800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800</v>
          </cell>
          <cell r="V101">
            <v>0</v>
          </cell>
        </row>
        <row r="103">
          <cell r="A103">
            <v>2.4</v>
          </cell>
          <cell r="B103" t="str">
            <v xml:space="preserve">กิจกรรมพัฒนาครูเพื่อการจัดการเรียนรู้สู่ฐานสมรรถนะ  </v>
          </cell>
          <cell r="C103" t="str">
            <v>20004 67 00104 00000</v>
          </cell>
        </row>
        <row r="104">
          <cell r="B104" t="str">
            <v>งบดำเนินงาน   67112xx</v>
          </cell>
          <cell r="C104" t="str">
            <v>20004 31004500 2000000</v>
          </cell>
        </row>
        <row r="105">
          <cell r="A105" t="str">
            <v>2.4.1</v>
          </cell>
          <cell r="B105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5" t="str">
            <v>ศธ 04002/ว2072 ลว. 27 พค 67 โอนครั้งที่ 59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P105">
            <v>10000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X105">
            <v>0</v>
          </cell>
          <cell r="Y105">
            <v>0</v>
          </cell>
        </row>
        <row r="109">
          <cell r="A109">
            <v>3</v>
          </cell>
          <cell r="B109" t="str">
            <v>โครงการขับเคลื่อนการพัฒนาการศึกษาที่ยั่งยืน</v>
          </cell>
        </row>
        <row r="110">
          <cell r="C110" t="str">
            <v xml:space="preserve">20004 31006100 </v>
          </cell>
        </row>
        <row r="117">
          <cell r="A117">
            <v>3.1</v>
          </cell>
          <cell r="B117" t="str">
            <v xml:space="preserve">กิจกรรมสานความร่วมมือภาคีเครือข่ายด้านการจัดการศึกษา </v>
          </cell>
          <cell r="C117" t="str">
            <v>20004 66 00078 00000</v>
          </cell>
        </row>
        <row r="118">
          <cell r="A118">
            <v>1</v>
          </cell>
          <cell r="B118" t="str">
            <v>งบรายจ่ายอื่น   6711500</v>
          </cell>
          <cell r="C118" t="str">
            <v>20004 31006170 5000004</v>
          </cell>
        </row>
        <row r="121">
          <cell r="A121" t="str">
            <v>3.1.1</v>
          </cell>
          <cell r="B121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21" t="str">
            <v xml:space="preserve">ศธ 04002/ว5680 ลว.  27 ธค  66 โอนครั้งที่ 110 </v>
          </cell>
          <cell r="F121">
            <v>810</v>
          </cell>
          <cell r="Q121">
            <v>0</v>
          </cell>
          <cell r="R121">
            <v>0</v>
          </cell>
          <cell r="U121">
            <v>0</v>
          </cell>
          <cell r="V121">
            <v>0</v>
          </cell>
        </row>
        <row r="123">
          <cell r="A123">
            <v>3.2</v>
          </cell>
          <cell r="B123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23" t="str">
            <v>20004 66 00085 00000</v>
          </cell>
        </row>
        <row r="124">
          <cell r="A124" t="str">
            <v>3.2.1</v>
          </cell>
          <cell r="C124" t="str">
            <v>20004 31006170 5000008</v>
          </cell>
        </row>
        <row r="125">
          <cell r="A125" t="str">
            <v>3.2.1.1</v>
          </cell>
          <cell r="B125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25" t="str">
            <v>ศธ 04002/ว1036 ลว.  13 มีค 66 โอนครั้งที่ 389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30">
          <cell r="A130">
            <v>3.3</v>
          </cell>
          <cell r="B130" t="str">
            <v>กิจกรรมการยกระดับคุณภาพด้านวิทยาศาสตร์ศึกษาเพื่อความเป็นเลิศ</v>
          </cell>
          <cell r="C130" t="str">
            <v>20004 66 00093 00000</v>
          </cell>
        </row>
        <row r="132">
          <cell r="B132" t="str">
            <v>งบรายจ่ายอื่น   6711500</v>
          </cell>
          <cell r="C132" t="str">
            <v>20004 31006170 5000009</v>
          </cell>
        </row>
        <row r="134">
          <cell r="A134" t="str">
            <v>3.3.1</v>
          </cell>
          <cell r="B134" t="str">
    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    </cell>
          <cell r="C134" t="str">
            <v xml:space="preserve">ศธ 04002/ว204 ลว.  15 มค 67 โอนครั้งที่ 136 </v>
          </cell>
          <cell r="F134">
            <v>60000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40000</v>
          </cell>
          <cell r="Q134">
            <v>0</v>
          </cell>
          <cell r="R134">
            <v>0</v>
          </cell>
          <cell r="U134">
            <v>0</v>
          </cell>
          <cell r="V134">
            <v>20000</v>
          </cell>
        </row>
        <row r="135">
          <cell r="A135" t="str">
            <v>3.3.2</v>
          </cell>
          <cell r="B135" t="str">
    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    </cell>
          <cell r="C135" t="str">
            <v>ศธ 04002/ว1994 ลว.  23 พค 67  โอนครั้งที่ 43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Q135">
            <v>0</v>
          </cell>
          <cell r="R135">
            <v>0</v>
          </cell>
          <cell r="U135">
            <v>0</v>
          </cell>
          <cell r="V135">
            <v>0</v>
          </cell>
          <cell r="AA135">
            <v>1200</v>
          </cell>
        </row>
        <row r="136">
          <cell r="B136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36" t="str">
            <v>ศธ 04002/ว2582 ลว.  25 มิย 67 โอนครั้งที่ 165</v>
          </cell>
          <cell r="G136">
            <v>0</v>
          </cell>
          <cell r="H136">
            <v>0</v>
          </cell>
          <cell r="K136">
            <v>0</v>
          </cell>
          <cell r="L136">
            <v>0</v>
          </cell>
          <cell r="Q136">
            <v>0</v>
          </cell>
          <cell r="R136">
            <v>0</v>
          </cell>
          <cell r="U136">
            <v>0</v>
          </cell>
          <cell r="V136">
            <v>0</v>
          </cell>
          <cell r="AA136">
            <v>28000</v>
          </cell>
        </row>
        <row r="137">
          <cell r="A137" t="str">
            <v>3.3.3</v>
          </cell>
        </row>
        <row r="138">
          <cell r="A138" t="str">
            <v>3.3.4</v>
          </cell>
          <cell r="F138">
            <v>0</v>
          </cell>
        </row>
        <row r="139">
          <cell r="A139" t="str">
            <v>3.3.5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3.3.6</v>
          </cell>
          <cell r="B140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40" t="str">
            <v>ศธ 04002/ว3389 ลว.  16 สค 66 โอนครั้งที่ 764 ยอด 75,000 บาท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>
            <v>3.4</v>
          </cell>
        </row>
        <row r="142">
          <cell r="C142" t="str">
            <v>20004 31006170 5000009</v>
          </cell>
        </row>
        <row r="143">
          <cell r="A143" t="str">
            <v>3.4.1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3.5</v>
          </cell>
          <cell r="B144" t="str">
            <v>กิจกรรมหลักบ้านวิทยาศาสตร์น้อยประเทศไทย ระดับประถมศึกษา</v>
          </cell>
          <cell r="C144" t="str">
            <v>20004 67 00108 00000</v>
          </cell>
        </row>
        <row r="146">
          <cell r="A146">
            <v>1</v>
          </cell>
          <cell r="B146" t="str">
            <v>งบรายจ่ายอื่น   6711500</v>
          </cell>
          <cell r="C146" t="str">
            <v>20004 31006170 5000012</v>
          </cell>
        </row>
        <row r="148">
          <cell r="A148" t="str">
            <v>3.5.1</v>
          </cell>
          <cell r="B148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8" t="str">
            <v xml:space="preserve">ศธ 04002/ว5680 ลว.  20 ธค  66 โอนครั้งที่ 100 </v>
          </cell>
          <cell r="F148">
            <v>10000</v>
          </cell>
          <cell r="Q148">
            <v>0</v>
          </cell>
          <cell r="R148">
            <v>0</v>
          </cell>
          <cell r="U148">
            <v>0</v>
          </cell>
          <cell r="V148">
            <v>0</v>
          </cell>
        </row>
        <row r="149">
          <cell r="A149" t="str">
            <v>3.5.2</v>
          </cell>
          <cell r="B149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9" t="str">
            <v>ศธ 04002/ว920 ลว.  4 มีนาคม 67 โอนครั้งที่ 202</v>
          </cell>
          <cell r="F149">
            <v>2000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Q149">
            <v>0</v>
          </cell>
          <cell r="R149">
            <v>0</v>
          </cell>
          <cell r="U149">
            <v>0</v>
          </cell>
          <cell r="V149">
            <v>0</v>
          </cell>
        </row>
        <row r="150">
          <cell r="A150" t="str">
            <v>3.5.3</v>
          </cell>
          <cell r="B150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50" t="str">
            <v>ที่ ศธ 04002/ว2151/31 พค 67</v>
          </cell>
          <cell r="I150">
            <v>0</v>
          </cell>
          <cell r="J150">
            <v>0</v>
          </cell>
          <cell r="P150">
            <v>20000</v>
          </cell>
          <cell r="Q150">
            <v>0</v>
          </cell>
          <cell r="R150">
            <v>0</v>
          </cell>
          <cell r="X150">
            <v>0</v>
          </cell>
          <cell r="Y150">
            <v>0</v>
          </cell>
        </row>
        <row r="151">
          <cell r="A151" t="str">
            <v>3.5.3</v>
          </cell>
          <cell r="B151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1" t="str">
            <v xml:space="preserve">ศธ 04002/ว248 ลว.  27 มกราคม 66 โอนครั้งที่ 248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3.5.4</v>
          </cell>
          <cell r="B152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2" t="str">
            <v>ที่ ศธ 04002/ว1282 ลว 29 มีค 66 โอนครั้งที่ 438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3.5.5</v>
          </cell>
          <cell r="B153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3" t="str">
            <v>ที่ ศธ 04002/ว1479 ลว 12 เมย 66 โอนครั้งที่ 472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3.5.6</v>
          </cell>
          <cell r="B154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4" t="str">
            <v>ที่ ศธ04002/ว 2955 ลว. 18 กค 66 ครั้งที่ 683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3.5.5</v>
          </cell>
          <cell r="B155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5" t="str">
            <v>ที่ ศธ 04002/ว3310 ลว 15 สค 66 โอนครั้งที่ 748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3.5.6</v>
          </cell>
          <cell r="B156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6" t="str">
            <v>ศธ 04002/ว3389 ลว.  16 สค 66 โอนครั้งที่ 764 ยอด 75,000 บาท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A157">
            <v>3.6</v>
          </cell>
          <cell r="B157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57" t="str">
            <v>20004 66 86177 00000</v>
          </cell>
        </row>
        <row r="165">
          <cell r="B165" t="str">
            <v>งบลงทุน 6711310</v>
          </cell>
          <cell r="C165" t="str">
            <v>20004 31006170 31100xx</v>
          </cell>
        </row>
        <row r="166">
          <cell r="B166" t="str">
            <v>ครุภัณฑ์สำนักงาน 120601</v>
          </cell>
          <cell r="C166" t="str">
            <v>โอนเปลี่ยนแปลงครั้งที่ 1/66 บท.กลุ่มนโยบายและแผน  ที่ ศธ 04087/1957 ลว. 28 กย 66</v>
          </cell>
        </row>
        <row r="167">
          <cell r="A167" t="str">
            <v>3.6.2.1</v>
          </cell>
          <cell r="B167" t="str">
            <v xml:space="preserve">เครื่องปรับอากาศแบบตั้งพื้นหรือแขวน (ระบบ INVERTER) ขนาด 20,000 บีทียู       </v>
          </cell>
          <cell r="C167" t="str">
            <v>20004 31006100 3110010</v>
          </cell>
        </row>
        <row r="168">
          <cell r="A168" t="str">
            <v>1)</v>
          </cell>
          <cell r="B168" t="str">
            <v>สพป.ปท.2</v>
          </cell>
          <cell r="C168" t="str">
            <v>20004 31006100 3110010</v>
          </cell>
          <cell r="F168">
            <v>0</v>
          </cell>
          <cell r="G168">
            <v>0</v>
          </cell>
        </row>
        <row r="169">
          <cell r="A169" t="str">
            <v>3.6.2.2</v>
          </cell>
          <cell r="B169" t="str">
            <v xml:space="preserve">เครื่องปรับอากาศแบบติดผนัง (ระบบ INVERTER) ขนาด 18,000 บีทียู       </v>
          </cell>
          <cell r="C169" t="str">
            <v>20005 31006100 3110011</v>
          </cell>
        </row>
        <row r="170">
          <cell r="A170" t="str">
            <v>2)</v>
          </cell>
          <cell r="B170" t="str">
            <v>สพป.ปท.2</v>
          </cell>
          <cell r="C170" t="str">
            <v>20005 31006100 3110011</v>
          </cell>
          <cell r="F170">
            <v>0</v>
          </cell>
          <cell r="G170">
            <v>0</v>
          </cell>
        </row>
        <row r="171">
          <cell r="A171" t="str">
            <v>3.6.2.3</v>
          </cell>
          <cell r="B171" t="str">
            <v xml:space="preserve">โพเดียม </v>
          </cell>
          <cell r="C171" t="str">
            <v>20008 31006100 3110014</v>
          </cell>
        </row>
        <row r="172">
          <cell r="A172" t="str">
            <v>3)</v>
          </cell>
          <cell r="B172" t="str">
            <v>สพป.ปท.2</v>
          </cell>
          <cell r="C172" t="str">
            <v>20008 31006100 3110014</v>
          </cell>
          <cell r="F172">
            <v>0</v>
          </cell>
          <cell r="G172">
            <v>0</v>
          </cell>
        </row>
        <row r="173">
          <cell r="B173" t="str">
            <v>ครุภัณฑ์โฆษณาและเผยแพร่ 120601</v>
          </cell>
          <cell r="C173" t="str">
            <v>โอนเปลี่ยนแปลงครั้งที่ 1/66 บท.กลุ่มนโยบายและแผน  ที่ ศธ 04087/1957 ลว. 28 กย 66</v>
          </cell>
        </row>
        <row r="174">
          <cell r="A174" t="str">
            <v>3.6.2.4</v>
          </cell>
          <cell r="B174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4" t="str">
            <v>20007 31006100 3110012</v>
          </cell>
        </row>
        <row r="175">
          <cell r="A175" t="str">
            <v>1)</v>
          </cell>
          <cell r="B175" t="str">
            <v>สพป.ปท.2</v>
          </cell>
          <cell r="F175">
            <v>0</v>
          </cell>
          <cell r="G175">
            <v>0</v>
          </cell>
        </row>
        <row r="176">
          <cell r="A176" t="str">
            <v>3.6.2.5</v>
          </cell>
          <cell r="B176" t="str">
            <v xml:space="preserve">ไมโครโฟนไร้สาย </v>
          </cell>
          <cell r="C176" t="str">
            <v>20008 31006100 3110013</v>
          </cell>
        </row>
        <row r="177">
          <cell r="A177" t="str">
            <v>2)</v>
          </cell>
          <cell r="B177" t="str">
            <v>สพป.ปท.2</v>
          </cell>
          <cell r="F177">
            <v>0</v>
          </cell>
        </row>
        <row r="178">
          <cell r="A178" t="str">
            <v>3.6.2.6</v>
          </cell>
          <cell r="B178" t="str">
            <v xml:space="preserve">เครื่องมัลติมีเดีย โปรเจคเตอร์ ระดับ XGA ขนาด 5000 ANSI Lumens  </v>
          </cell>
          <cell r="C178" t="str">
            <v>20009 31006100 3110015</v>
          </cell>
        </row>
        <row r="179">
          <cell r="A179" t="str">
            <v>3)</v>
          </cell>
          <cell r="B179" t="str">
            <v>สพป.ปท.2</v>
          </cell>
          <cell r="F179">
            <v>0</v>
          </cell>
        </row>
        <row r="180">
          <cell r="B180" t="str">
            <v xml:space="preserve"> งบรายจ่ายอื่น 6711500</v>
          </cell>
          <cell r="C180" t="str">
            <v>20004 31006170 5000021</v>
          </cell>
        </row>
        <row r="181">
          <cell r="A181" t="str">
            <v>3.6.1</v>
          </cell>
          <cell r="B181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81" t="str">
            <v>ศธ 04002/ว5834 ลว.26/12/2022 โอนครั้งที่ 158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3.7</v>
          </cell>
          <cell r="B182" t="str">
            <v>กิจกรรมการบริหารจัดการโรงเรียนขนาดเล็ก</v>
          </cell>
          <cell r="C182" t="str">
            <v>20004 66 5201 000000</v>
          </cell>
        </row>
        <row r="183">
          <cell r="B183" t="str">
            <v xml:space="preserve"> งบรายจ่ายอื่น 6711500</v>
          </cell>
          <cell r="C183" t="str">
            <v>20004 31006100 5000020</v>
          </cell>
        </row>
        <row r="184">
          <cell r="A184" t="str">
            <v>3.7.1</v>
          </cell>
          <cell r="B184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84" t="str">
            <v>โอนเปลี่ยนแปลงครั้งที่  บท.กลุ่มนโยบายและแผน  ที่ ศธ 04087/1957 ลว. 29 กย 66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6">
          <cell r="A186">
            <v>3.1</v>
          </cell>
          <cell r="B186" t="str">
            <v xml:space="preserve">กิจกรรมการจัดการศึกษาเพื่อการมีงานทำ  </v>
          </cell>
          <cell r="C186" t="str">
            <v>20004 66 86178 00000</v>
          </cell>
        </row>
        <row r="187">
          <cell r="B187" t="str">
            <v xml:space="preserve"> งบรายจ่ายอื่น 6711500</v>
          </cell>
          <cell r="C187" t="str">
            <v>20004 31006170 50000xx</v>
          </cell>
        </row>
        <row r="191">
          <cell r="A191">
            <v>3.6</v>
          </cell>
          <cell r="B191" t="str">
            <v xml:space="preserve">กิจกรรมครูผู้ทรงคุณค่าแห่งแผ่นดิน </v>
          </cell>
          <cell r="C191" t="str">
            <v>20004 66 86190 00000</v>
          </cell>
        </row>
        <row r="193">
          <cell r="B193" t="str">
            <v xml:space="preserve"> งบรายจ่ายอื่น 6711500</v>
          </cell>
          <cell r="C193" t="str">
            <v>20004 31006170 5000023</v>
          </cell>
        </row>
        <row r="195">
          <cell r="A195" t="str">
            <v>3.6.1</v>
          </cell>
          <cell r="B195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95" t="str">
            <v>ศธ 04002/ว5108 ลว.2/11/2023 โอนครั้งที่ 26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150166.66</v>
          </cell>
          <cell r="Q195">
            <v>0</v>
          </cell>
          <cell r="R195">
            <v>0</v>
          </cell>
          <cell r="U195">
            <v>0</v>
          </cell>
          <cell r="V195">
            <v>0</v>
          </cell>
          <cell r="AA195">
            <v>246500</v>
          </cell>
        </row>
        <row r="196">
          <cell r="A196" t="str">
            <v>3.3.1.1</v>
          </cell>
          <cell r="B196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6" t="str">
            <v>ศธ 04002/ว1954 ลว.21/5/2024 โอนครั้งที่ 39</v>
          </cell>
        </row>
        <row r="197">
          <cell r="A197" t="str">
            <v>3.3.1.2</v>
          </cell>
          <cell r="B197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7" t="str">
            <v>ศธ 04002/ว2665 ลว.5/7/2023 โอนครั้งที่ 636</v>
          </cell>
        </row>
        <row r="198">
          <cell r="A198" t="str">
            <v>3.3.1.3</v>
          </cell>
          <cell r="B198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8" t="str">
            <v>ศธ 04002/ว2666 ลว.5/7/2023 โอนครั้งที่ 640</v>
          </cell>
        </row>
        <row r="201">
          <cell r="A201">
            <v>3.7</v>
          </cell>
          <cell r="B201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201" t="str">
            <v>20004 66 00117 00111</v>
          </cell>
        </row>
        <row r="203">
          <cell r="B203" t="str">
            <v xml:space="preserve"> งบรายจ่ายอื่น 6711500</v>
          </cell>
          <cell r="C203" t="str">
            <v>20004 31006170 5000014</v>
          </cell>
        </row>
        <row r="205">
          <cell r="A205" t="str">
            <v>3.7.1</v>
          </cell>
          <cell r="B205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205" t="str">
            <v>ศธ 04002/ว4997 ลว 25 ตค 66 ครั้งที่ 9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1117045.1599999999</v>
          </cell>
          <cell r="Q205">
            <v>0</v>
          </cell>
          <cell r="R205">
            <v>0</v>
          </cell>
          <cell r="U205">
            <v>0</v>
          </cell>
          <cell r="V205">
            <v>301500</v>
          </cell>
          <cell r="AA205">
            <v>1799388</v>
          </cell>
        </row>
        <row r="206">
          <cell r="A206" t="str">
            <v>3.7.1.1</v>
          </cell>
          <cell r="B206" t="str">
            <v>พี่เลี้ยงเด็กพิการอัตราจ้างชั่วคราวรายเดือน จำนวน 16 อัตรา ครั้งที่ 2 (พค - สค 67) ค่าจ้าง 576,000 ค่าจ้าง  ประกัน 28,800 บาท</v>
          </cell>
        </row>
        <row r="208">
          <cell r="A208" t="str">
            <v>3.7.2</v>
          </cell>
          <cell r="B208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8" t="str">
            <v>ศธ 04002/ว4997 ลว 25 ตค 66 ครั้งที่ 9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773106.02</v>
          </cell>
          <cell r="Q208">
            <v>0</v>
          </cell>
          <cell r="R208">
            <v>0</v>
          </cell>
          <cell r="U208">
            <v>0</v>
          </cell>
          <cell r="V208">
            <v>273580.64</v>
          </cell>
          <cell r="AA208">
            <v>1557000</v>
          </cell>
        </row>
        <row r="209">
          <cell r="A209" t="str">
            <v>3.7.2.1</v>
          </cell>
          <cell r="B209" t="str">
            <v>พี่เลี้ยงเด็กพิการจ้างเหมาบริการจำนวน 17 อัตรา ครั้งที่ 2 (พค - สค 2567) อัตราละ 9,000 บาท 612,000 บาท</v>
          </cell>
        </row>
        <row r="210">
          <cell r="A210" t="str">
            <v>3.7.2.2</v>
          </cell>
          <cell r="B210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212">
          <cell r="A212">
            <v>3.8</v>
          </cell>
          <cell r="B212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212" t="str">
            <v>20004 66 00117 00114</v>
          </cell>
        </row>
        <row r="223">
          <cell r="B223" t="str">
            <v xml:space="preserve"> งบรายจ่ายอื่น 6711500</v>
          </cell>
          <cell r="C223" t="str">
            <v>20004 31006170 5000017</v>
          </cell>
        </row>
        <row r="225">
          <cell r="A225" t="str">
            <v>3.8.1</v>
          </cell>
          <cell r="B225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225" t="str">
            <v>ศธ 04002/ว4855 ลว.17/ต.ค./2023 โอนครั้งที่ 1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176699.34</v>
          </cell>
          <cell r="L225">
            <v>0</v>
          </cell>
          <cell r="Q225">
            <v>0</v>
          </cell>
          <cell r="R225">
            <v>0</v>
          </cell>
          <cell r="U225">
            <v>54638.71</v>
          </cell>
          <cell r="V225">
            <v>0</v>
          </cell>
          <cell r="AA225">
            <v>369900</v>
          </cell>
        </row>
        <row r="226">
          <cell r="A226" t="str">
            <v>3.8.1.1</v>
          </cell>
          <cell r="B22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6" t="str">
            <v>ศธ 04002/ว507 ลว. 5 กพ 67 โอนครั้งที่ 166</v>
          </cell>
        </row>
        <row r="227">
          <cell r="A227" t="str">
            <v>3.8.1.2</v>
          </cell>
          <cell r="B227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7" t="str">
            <v>ศธ 04002/ว1830 ลว.9 พค 67 โอนครั้งที่ 9</v>
          </cell>
        </row>
        <row r="228">
          <cell r="A228" t="str">
            <v>3.8.1.3</v>
          </cell>
        </row>
        <row r="230">
          <cell r="A230" t="str">
            <v>3.8.2</v>
          </cell>
          <cell r="B230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30" t="str">
            <v>ศธ 04002/ว4855 ลว.17/ต.ค./2023 โอนครั้งที่ 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2475441.33</v>
          </cell>
          <cell r="Q230">
            <v>0</v>
          </cell>
          <cell r="R230">
            <v>0</v>
          </cell>
          <cell r="U230">
            <v>0</v>
          </cell>
          <cell r="V230">
            <v>736500</v>
          </cell>
          <cell r="AA230">
            <v>4051500</v>
          </cell>
        </row>
        <row r="231">
          <cell r="A231" t="str">
            <v>3.8.2.1</v>
          </cell>
          <cell r="B231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31" t="str">
            <v>ศธ 04002/ว507 ลว. 5 กพ 67 โอนครั้งที่ 166</v>
          </cell>
        </row>
        <row r="232">
          <cell r="B232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32" t="str">
            <v>ศธ 04002/ว1830 ลว.9 พค 67 โอนครั้งที่ 9</v>
          </cell>
        </row>
        <row r="235">
          <cell r="A235" t="str">
            <v>3.8.3</v>
          </cell>
          <cell r="B235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35" t="str">
            <v>ศธ 04002/ว4855 ลว.17/ต.ค./2023 โอนครั้งที่ 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1058402.31</v>
          </cell>
          <cell r="Q235">
            <v>0</v>
          </cell>
          <cell r="R235">
            <v>0</v>
          </cell>
          <cell r="U235">
            <v>0</v>
          </cell>
          <cell r="V235">
            <v>318600</v>
          </cell>
          <cell r="AA235">
            <v>1733100</v>
          </cell>
        </row>
        <row r="236">
          <cell r="A236" t="str">
            <v>3.8.3.1</v>
          </cell>
          <cell r="B236" t="str">
    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    </cell>
          <cell r="C236" t="str">
            <v>ศธ 04002/ว507 ลว. 5 กพ 67 โอนครั้งที่ 166</v>
          </cell>
        </row>
        <row r="237">
          <cell r="A237" t="str">
            <v>3.8.3.2</v>
          </cell>
          <cell r="B237" t="str">
    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    </cell>
          <cell r="C237" t="str">
            <v>ศธ 04002/ว1830 ลว.9 พค 67 โอนครั้งที่ 9</v>
          </cell>
        </row>
        <row r="238">
          <cell r="A238" t="str">
            <v>3.10.3.3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3.8.4</v>
          </cell>
          <cell r="B241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41" t="str">
            <v>ศธ 04002/ว5152 ลว.7/พ.ย./2023 โอนครั้งที่ 37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305589.78000000003</v>
          </cell>
          <cell r="Q241">
            <v>0</v>
          </cell>
          <cell r="R241">
            <v>0</v>
          </cell>
          <cell r="U241">
            <v>0</v>
          </cell>
          <cell r="V241">
            <v>94500</v>
          </cell>
          <cell r="AA241">
            <v>568080</v>
          </cell>
        </row>
        <row r="242">
          <cell r="B242" t="str">
    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    </cell>
          <cell r="C242" t="str">
            <v>ศธ 04002/ว1963 ลว. 23 พค 67 โอนครั้งที่ 45</v>
          </cell>
        </row>
        <row r="243">
          <cell r="A243" t="str">
            <v>3.4.5.1</v>
          </cell>
        </row>
        <row r="246">
          <cell r="A246">
            <v>3.9</v>
          </cell>
          <cell r="B246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46" t="str">
            <v>20004 66 00117 87195</v>
          </cell>
        </row>
        <row r="248">
          <cell r="A248">
            <v>1</v>
          </cell>
          <cell r="B248" t="str">
            <v xml:space="preserve"> งบรายจ่ายอื่น 6711500</v>
          </cell>
          <cell r="C248" t="str">
            <v>20004 31006170 5000024</v>
          </cell>
        </row>
        <row r="250">
          <cell r="A250" t="str">
            <v>3.9.1</v>
          </cell>
          <cell r="B250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50" t="str">
            <v>ศธ 04002/ว4855 ลว.17/ต.ค./2023 โอนครั้งที่ 1</v>
          </cell>
          <cell r="F250">
            <v>3984000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3309411.3</v>
          </cell>
          <cell r="M250">
            <v>674588.7</v>
          </cell>
          <cell r="P250">
            <v>2173088.7000000002</v>
          </cell>
          <cell r="Q250">
            <v>0</v>
          </cell>
          <cell r="R250">
            <v>0</v>
          </cell>
          <cell r="U250">
            <v>0</v>
          </cell>
          <cell r="V250">
            <v>979548.39</v>
          </cell>
        </row>
        <row r="251">
          <cell r="B251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51" t="str">
            <v>ศธ 04002/ว507 ลว. 5 กพ 67 โอนครั้งที่ 166</v>
          </cell>
        </row>
        <row r="252">
          <cell r="A252" t="str">
            <v>3.9.3</v>
          </cell>
          <cell r="B252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52" t="str">
            <v>ศธ 04002/ว1830 ลว.9 พค 67 โอนครั้งที่ 9</v>
          </cell>
        </row>
        <row r="254">
          <cell r="A254" t="str">
            <v>3.9.2</v>
          </cell>
          <cell r="B254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54" t="str">
            <v>ศธ 04002/ว4855 ลว.17/ต.ค./2023 โอนครั้งที่ 1</v>
          </cell>
          <cell r="F254">
            <v>1428700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1049225.81</v>
          </cell>
          <cell r="M254">
            <v>379474.19</v>
          </cell>
          <cell r="P254">
            <v>919474.19</v>
          </cell>
          <cell r="Q254">
            <v>0</v>
          </cell>
          <cell r="R254">
            <v>0</v>
          </cell>
          <cell r="U254">
            <v>0</v>
          </cell>
          <cell r="V254">
            <v>356516.13</v>
          </cell>
        </row>
        <row r="255">
          <cell r="B255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55" t="str">
            <v>ศธ 04002/ว507 ลว. 5 กพ 67 โอนครั้งที่ 166</v>
          </cell>
        </row>
        <row r="256">
          <cell r="B256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56" t="str">
            <v>ศธ 04002/ว1830 ลว.9 พค 67 โอนครั้งที่ 9</v>
          </cell>
        </row>
        <row r="258">
          <cell r="A258">
            <v>2</v>
          </cell>
          <cell r="B258" t="str">
            <v xml:space="preserve"> งบรายจ่ายอื่น 6611500</v>
          </cell>
          <cell r="C258" t="str">
            <v>20004 31006100 5000027</v>
          </cell>
        </row>
        <row r="259">
          <cell r="A259" t="str">
            <v>3.11.2.1</v>
          </cell>
          <cell r="B25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9" t="str">
            <v>ศธ 04002/ว3430 ลว. 17 สค 66 โอนครั้งที่ 770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3.11.2.2</v>
          </cell>
          <cell r="B26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60" t="str">
            <v>ศธ 04002/ว3449 ลว. 17 สค 66 โอนครั้งที่ 777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2">
          <cell r="A262">
            <v>3.1</v>
          </cell>
          <cell r="B262" t="str">
            <v xml:space="preserve">กิจกรรมการยกระดับคุณภาพการเรียนรู้ภาษาไทย  </v>
          </cell>
          <cell r="C262" t="str">
            <v>20004 66 96778 00000</v>
          </cell>
        </row>
        <row r="263">
          <cell r="B263" t="str">
            <v xml:space="preserve"> งบรายจ่ายอื่น 6711500</v>
          </cell>
          <cell r="C263" t="str">
            <v>20004 31006100 5000029</v>
          </cell>
        </row>
        <row r="264">
          <cell r="A264" t="str">
            <v>3.10.1</v>
          </cell>
          <cell r="B26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64" t="str">
            <v>ศธ 04002/ว2546 ลว 24 มิย 67 โอนครั้งที่ 152</v>
          </cell>
          <cell r="P264">
            <v>2400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72">
          <cell r="B27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72" t="str">
            <v xml:space="preserve">ศธ 04002/ว2221 ลว. 5 มิย 2567 โอนครั้งที่ 86  </v>
          </cell>
          <cell r="P272">
            <v>600</v>
          </cell>
          <cell r="Q272">
            <v>0</v>
          </cell>
          <cell r="R272">
            <v>0</v>
          </cell>
          <cell r="S272">
            <v>0</v>
          </cell>
          <cell r="U272">
            <v>0</v>
          </cell>
          <cell r="V272">
            <v>0</v>
          </cell>
        </row>
        <row r="277">
          <cell r="A277" t="str">
            <v>4.2.1</v>
          </cell>
          <cell r="B277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7" t="str">
            <v>ศธ 04002/ว58 ลว. 9 มค 66 โอนครั้งที่ 176</v>
          </cell>
          <cell r="F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4.2.2</v>
          </cell>
          <cell r="B278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8" t="str">
            <v>ศธ 04002/ว3099 ลว. 3 สค 66 โอนครั้งที่ 719</v>
          </cell>
          <cell r="F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82">
          <cell r="A282">
            <v>5</v>
          </cell>
          <cell r="B282" t="str">
            <v>โครงการโรงเรียนคุณภาพประจำตำบล</v>
          </cell>
          <cell r="C282" t="str">
            <v>20004 3100B600</v>
          </cell>
        </row>
        <row r="287">
          <cell r="A287">
            <v>5.0999999999999996</v>
          </cell>
          <cell r="B287" t="str">
            <v>กิจกรรมโรงเรียนคุณภาพประจำตำบล(1 ตำบล 1 โรงเรียนคุณภาพ)</v>
          </cell>
          <cell r="C287" t="str">
            <v>20004 67 00036 00000</v>
          </cell>
        </row>
        <row r="288">
          <cell r="A288" t="str">
            <v>5.1.1</v>
          </cell>
          <cell r="B288" t="str">
            <v>งบรายจ่ายอื่น   6711500</v>
          </cell>
          <cell r="C288" t="str">
            <v>20004 3100B600 5000001</v>
          </cell>
        </row>
        <row r="289">
          <cell r="A289" t="str">
            <v>5.1.1.1</v>
          </cell>
          <cell r="B289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89" t="str">
            <v>ศธ 04002/ว1964 ลว.23 พค 67 โอนครั้งที่ 42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R289">
            <v>0</v>
          </cell>
          <cell r="U289">
            <v>800</v>
          </cell>
          <cell r="V289">
            <v>0</v>
          </cell>
          <cell r="AA289">
            <v>1000</v>
          </cell>
        </row>
        <row r="290">
          <cell r="A290" t="str">
            <v>5.1.1.2</v>
          </cell>
          <cell r="B290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290" t="str">
            <v>ศธ 04002/ว2152 ลว.31 พค โอนครั้งที่ 78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Q290">
            <v>0</v>
          </cell>
          <cell r="R290">
            <v>0</v>
          </cell>
          <cell r="U290">
            <v>0</v>
          </cell>
          <cell r="V290">
            <v>0</v>
          </cell>
          <cell r="AA290">
            <v>20000</v>
          </cell>
        </row>
        <row r="292">
          <cell r="B292" t="str">
            <v>งบลงทุน ค่าครุภัณฑ์   6711310</v>
          </cell>
        </row>
        <row r="293">
          <cell r="B293" t="str">
            <v>ครุภัณฑ์โฆษณาและเผยแพร่ 120604</v>
          </cell>
        </row>
        <row r="294">
          <cell r="B294" t="str">
            <v xml:space="preserve">เครื่องฉายภาพ3มิติ </v>
          </cell>
          <cell r="C294" t="str">
            <v>ศธ 04002/ว5206 ลว.9/12/2021 โอนครั้งที่ 89</v>
          </cell>
        </row>
        <row r="295">
          <cell r="B295" t="str">
            <v>โรงเรียนธัญญสิทธิศิลป์ 30 เครื่อง</v>
          </cell>
          <cell r="C295" t="str">
            <v>20004 3100610 3110xxx</v>
          </cell>
          <cell r="F295">
            <v>0</v>
          </cell>
          <cell r="H295">
            <v>0</v>
          </cell>
          <cell r="J295">
            <v>0</v>
          </cell>
          <cell r="L295">
            <v>0</v>
          </cell>
        </row>
        <row r="296">
          <cell r="B296" t="str">
            <v>เครื่องมัลติมิเดียโปรเจคเตอร์ระดับXGAขนาด5000ANSILumens</v>
          </cell>
          <cell r="C296" t="str">
            <v>ศธ 04002/ว5206 ลว.9/12/2021 โอนครั้งที่ 89</v>
          </cell>
        </row>
        <row r="297">
          <cell r="B297" t="str">
            <v xml:space="preserve"> โรงเรียนชุมชนบึงบา</v>
          </cell>
          <cell r="C297" t="str">
            <v>20004 3100610 3110xxx</v>
          </cell>
          <cell r="F297">
            <v>0</v>
          </cell>
          <cell r="G297">
            <v>0</v>
          </cell>
          <cell r="H297">
            <v>0</v>
          </cell>
          <cell r="J297">
            <v>0</v>
          </cell>
          <cell r="L297">
            <v>0</v>
          </cell>
        </row>
        <row r="298">
          <cell r="B298" t="str">
            <v>ครุภัณฑ์การศึกษา 120611</v>
          </cell>
        </row>
        <row r="299">
          <cell r="B299" t="str">
            <v>เครื่องเล่นสนามระดับก่อนประถมศึกษาแบบ4</v>
          </cell>
          <cell r="C299" t="str">
            <v>ศธ04002/ว1802 ลว.8 พค 67 โอนครั้งที่ 7</v>
          </cell>
        </row>
        <row r="301">
          <cell r="A301" t="str">
            <v>1)</v>
          </cell>
          <cell r="B301" t="str">
            <v>โรงเรียนธัญญสิทธิศิลป์</v>
          </cell>
          <cell r="C301" t="str">
            <v>200043100B6003111305</v>
          </cell>
          <cell r="J301">
            <v>0</v>
          </cell>
          <cell r="Q301">
            <v>0</v>
          </cell>
          <cell r="R301">
            <v>99000</v>
          </cell>
          <cell r="U301">
            <v>0</v>
          </cell>
          <cell r="V301">
            <v>0</v>
          </cell>
          <cell r="AA301">
            <v>100000</v>
          </cell>
        </row>
        <row r="303">
          <cell r="B303" t="str">
            <v>เครื่องเล่นสนามระดับก่อนประถมศึกษาแบบ2</v>
          </cell>
          <cell r="C303" t="str">
            <v>ศธ04002/ว1802 ลว.8 พค 67 โอนครั้งที่ 7</v>
          </cell>
        </row>
        <row r="304">
          <cell r="H304">
            <v>0</v>
          </cell>
          <cell r="J304">
            <v>0</v>
          </cell>
          <cell r="L304">
            <v>0</v>
          </cell>
          <cell r="AA304">
            <v>0</v>
          </cell>
        </row>
        <row r="305">
          <cell r="A305" t="str">
            <v>1)</v>
          </cell>
          <cell r="B305" t="str">
            <v>โรงเรียนวัดขุมแก้ว</v>
          </cell>
          <cell r="C305" t="str">
            <v>200043100B6003111306</v>
          </cell>
          <cell r="J305">
            <v>0</v>
          </cell>
          <cell r="Q305">
            <v>0</v>
          </cell>
          <cell r="R305">
            <v>79500</v>
          </cell>
          <cell r="U305">
            <v>0</v>
          </cell>
          <cell r="V305">
            <v>0</v>
          </cell>
          <cell r="AA305">
            <v>80000</v>
          </cell>
        </row>
        <row r="306">
          <cell r="B306" t="str">
            <v>ผูกพัน ครบ 26 กค 67</v>
          </cell>
        </row>
        <row r="307">
          <cell r="A307" t="str">
            <v>2)</v>
          </cell>
          <cell r="B307" t="str">
            <v>โรงเรียนวัดสุวรรณ</v>
          </cell>
          <cell r="C307" t="str">
            <v>200043100B6003111309</v>
          </cell>
          <cell r="Q307">
            <v>0</v>
          </cell>
          <cell r="R307">
            <v>79500</v>
          </cell>
          <cell r="U307">
            <v>0</v>
          </cell>
          <cell r="V307">
            <v>0</v>
          </cell>
          <cell r="AA307">
            <v>80000</v>
          </cell>
        </row>
        <row r="308">
          <cell r="B308" t="str">
            <v>ผูกพัน ครบ 16 กค 67</v>
          </cell>
        </row>
        <row r="309">
          <cell r="A309" t="str">
            <v>3)</v>
          </cell>
          <cell r="B309" t="str">
            <v>โรงเรียนชุมชนประชานิกรอํานวยเวทย์</v>
          </cell>
          <cell r="C309" t="str">
            <v>200043100B6003111310</v>
          </cell>
          <cell r="Q309">
            <v>0</v>
          </cell>
          <cell r="R309">
            <v>77000</v>
          </cell>
          <cell r="U309">
            <v>0</v>
          </cell>
          <cell r="V309">
            <v>0</v>
          </cell>
          <cell r="AA309">
            <v>77000</v>
          </cell>
        </row>
        <row r="310">
          <cell r="B310" t="str">
            <v>ผูกพัน ครบ 28 มิย 67</v>
          </cell>
        </row>
        <row r="311">
          <cell r="A311" t="str">
            <v>4)</v>
          </cell>
          <cell r="B311" t="str">
            <v>โรงเรียนวัดจุฬาจินดาราม</v>
          </cell>
          <cell r="C311" t="str">
            <v>200043100B6003111313</v>
          </cell>
          <cell r="Q311">
            <v>0</v>
          </cell>
          <cell r="R311">
            <v>77900</v>
          </cell>
          <cell r="U311">
            <v>0</v>
          </cell>
          <cell r="V311">
            <v>0</v>
          </cell>
          <cell r="AA311">
            <v>77900</v>
          </cell>
        </row>
        <row r="312">
          <cell r="B312" t="str">
            <v>ผูกพัน ครบ 16 กค 67</v>
          </cell>
        </row>
        <row r="313">
          <cell r="B313" t="str">
            <v>โต๊ะเก้าอี้นักเรียนระดับก่อนประถมศึกษา ชุดละ 1,400 บาท</v>
          </cell>
          <cell r="C313" t="str">
            <v>ศธ04002/ว1802 ลว.8 พค 67 โอนครั้งที่ 7</v>
          </cell>
        </row>
        <row r="315">
          <cell r="A315" t="str">
            <v>1)</v>
          </cell>
          <cell r="B315" t="str">
            <v>โรงเรียนวัดอัยยิการาม</v>
          </cell>
          <cell r="C315" t="str">
            <v>200043100B6003111308</v>
          </cell>
          <cell r="J315">
            <v>0</v>
          </cell>
          <cell r="Q315">
            <v>0</v>
          </cell>
          <cell r="R315">
            <v>0</v>
          </cell>
          <cell r="U315">
            <v>0</v>
          </cell>
          <cell r="V315">
            <v>141750</v>
          </cell>
          <cell r="AA315">
            <v>147000</v>
          </cell>
        </row>
        <row r="316">
          <cell r="B316" t="str">
            <v>ผูกพัน ครบ 19 มิย 67</v>
          </cell>
          <cell r="C316">
            <v>4100385714</v>
          </cell>
        </row>
        <row r="317">
          <cell r="A317" t="str">
            <v>2)</v>
          </cell>
          <cell r="B317" t="str">
            <v>โรงเรียนชุมชนประชานิกรอํานวยเวทย์</v>
          </cell>
          <cell r="C317" t="str">
            <v>200043100B6003111311</v>
          </cell>
          <cell r="J317">
            <v>0</v>
          </cell>
          <cell r="Q317">
            <v>0</v>
          </cell>
          <cell r="R317">
            <v>79800</v>
          </cell>
          <cell r="U317">
            <v>0</v>
          </cell>
          <cell r="V317">
            <v>0</v>
          </cell>
          <cell r="AA317">
            <v>79800</v>
          </cell>
        </row>
        <row r="318">
          <cell r="B318" t="str">
            <v>ผูกพัน ครบ 28 มิย 67</v>
          </cell>
          <cell r="C318">
            <v>4100398158</v>
          </cell>
        </row>
        <row r="319">
          <cell r="A319" t="str">
            <v>3)</v>
          </cell>
          <cell r="B319" t="str">
            <v>โรงเรียนนิกรราษฎร์บํารุงวิทย์</v>
          </cell>
          <cell r="C319" t="str">
            <v>200043100B6003111312</v>
          </cell>
          <cell r="Q319">
            <v>0</v>
          </cell>
          <cell r="R319">
            <v>18900</v>
          </cell>
          <cell r="U319">
            <v>0</v>
          </cell>
          <cell r="V319">
            <v>0</v>
          </cell>
          <cell r="AA319">
            <v>19600</v>
          </cell>
        </row>
        <row r="320">
          <cell r="B320" t="str">
            <v>ผูกพัน ครบ 28 มิย 67</v>
          </cell>
          <cell r="C320">
            <v>4100397984</v>
          </cell>
        </row>
        <row r="321">
          <cell r="B321" t="str">
            <v xml:space="preserve">โต๊ะเก้าอี้นักเรียนระดับประถมศึกษา ชุดละ 1,500 บาท </v>
          </cell>
          <cell r="C321" t="str">
            <v>ศธ04002/ว1802 ลว.8 พค 67 โอนครั้งที่ 7</v>
          </cell>
        </row>
        <row r="323">
          <cell r="A323" t="str">
            <v>1)</v>
          </cell>
          <cell r="B323" t="str">
            <v>โรงเรียนวัดขุมแก้ว</v>
          </cell>
          <cell r="C323" t="str">
            <v>200043100B6003111307</v>
          </cell>
          <cell r="J323">
            <v>0</v>
          </cell>
          <cell r="Q323">
            <v>0</v>
          </cell>
          <cell r="R323">
            <v>72500</v>
          </cell>
          <cell r="U323">
            <v>0</v>
          </cell>
          <cell r="V323">
            <v>0</v>
          </cell>
          <cell r="AA323">
            <v>75000</v>
          </cell>
        </row>
        <row r="324">
          <cell r="B324" t="str">
            <v>ผูกพัน ครบ 26 มิย 67</v>
          </cell>
        </row>
        <row r="325">
          <cell r="B325" t="str">
            <v xml:space="preserve">ครุภัณฑ์พัฒนาทักษะ ระดับก่อนประถมศึกษา แบบ 3 </v>
          </cell>
          <cell r="C325" t="str">
            <v>200043100B6003111311</v>
          </cell>
          <cell r="F325">
            <v>0</v>
          </cell>
          <cell r="H325">
            <v>0</v>
          </cell>
          <cell r="J325">
            <v>0</v>
          </cell>
          <cell r="L325">
            <v>0</v>
          </cell>
        </row>
        <row r="326">
          <cell r="A326" t="str">
            <v>1)</v>
          </cell>
          <cell r="B326" t="str">
            <v xml:space="preserve">โรงเรียนวัดคลองชัน </v>
          </cell>
          <cell r="C326" t="str">
            <v>20004310116003110798</v>
          </cell>
          <cell r="F326">
            <v>0</v>
          </cell>
          <cell r="H326">
            <v>0</v>
          </cell>
          <cell r="J326">
            <v>0</v>
          </cell>
          <cell r="L326">
            <v>0</v>
          </cell>
        </row>
        <row r="328">
          <cell r="B328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328" t="str">
            <v>20004 66000 7700000</v>
          </cell>
        </row>
        <row r="330">
          <cell r="B330" t="str">
            <v>งบลงทุน  ค่าที่ดินและสิ่งก่อสร้าง 6711320</v>
          </cell>
        </row>
        <row r="331">
          <cell r="B331" t="str">
            <v>ปรับปรุงซ่อมแซมอาคารเรียนอาคารประกอบและสิ่งก่อสร้างอื่น 5 ร.ร.</v>
          </cell>
          <cell r="C331" t="str">
            <v>ศธ04002/ว1787 ลว.7 พค 67 โอนครั้งที่ 5</v>
          </cell>
        </row>
        <row r="334">
          <cell r="A334" t="str">
            <v>1)</v>
          </cell>
          <cell r="B334" t="str">
            <v>วัดโพสพผลเจริญ</v>
          </cell>
          <cell r="C334" t="str">
            <v>200043100B6003211499</v>
          </cell>
          <cell r="J334">
            <v>0</v>
          </cell>
          <cell r="Q334">
            <v>0</v>
          </cell>
          <cell r="R334">
            <v>238000</v>
          </cell>
          <cell r="U334">
            <v>0</v>
          </cell>
          <cell r="V334">
            <v>0</v>
          </cell>
          <cell r="AA334">
            <v>238000</v>
          </cell>
        </row>
        <row r="336">
          <cell r="A336" t="str">
            <v>2)</v>
          </cell>
          <cell r="B336" t="str">
            <v>วัดมงคลรัตน์</v>
          </cell>
          <cell r="C336" t="str">
            <v>200043100B6003211500</v>
          </cell>
          <cell r="J336">
            <v>0</v>
          </cell>
          <cell r="Q336">
            <v>0</v>
          </cell>
          <cell r="R336">
            <v>670000</v>
          </cell>
          <cell r="U336">
            <v>0</v>
          </cell>
          <cell r="V336">
            <v>0</v>
          </cell>
          <cell r="AA336">
            <v>976000</v>
          </cell>
        </row>
        <row r="339">
          <cell r="A339" t="str">
            <v>3)</v>
          </cell>
          <cell r="B339" t="str">
            <v>วัดสุวรรณ</v>
          </cell>
          <cell r="C339" t="str">
            <v>200043100B6003211501</v>
          </cell>
          <cell r="J339">
            <v>0</v>
          </cell>
          <cell r="Q339">
            <v>0</v>
          </cell>
          <cell r="R339">
            <v>670000</v>
          </cell>
          <cell r="U339">
            <v>0</v>
          </cell>
          <cell r="V339">
            <v>0</v>
          </cell>
          <cell r="AA339">
            <v>977900</v>
          </cell>
        </row>
        <row r="341">
          <cell r="A341" t="str">
            <v>4)</v>
          </cell>
          <cell r="B341" t="str">
            <v>วัดจตุพิธวราวาส</v>
          </cell>
          <cell r="C341" t="str">
            <v>200043100B6003211502</v>
          </cell>
          <cell r="J341">
            <v>0</v>
          </cell>
          <cell r="Q341">
            <v>0</v>
          </cell>
          <cell r="R341">
            <v>295000</v>
          </cell>
          <cell r="U341">
            <v>0</v>
          </cell>
          <cell r="V341">
            <v>0</v>
          </cell>
          <cell r="AA341">
            <v>295000</v>
          </cell>
        </row>
        <row r="342">
          <cell r="B342" t="str">
            <v>ผูกพัน ครบ 25 กค 67</v>
          </cell>
        </row>
        <row r="343">
          <cell r="A343" t="str">
            <v>5)</v>
          </cell>
          <cell r="B343" t="str">
            <v>วัดจุฬาจินดาราม</v>
          </cell>
          <cell r="C343" t="str">
            <v>200043100B6003211503</v>
          </cell>
          <cell r="J343">
            <v>0</v>
          </cell>
          <cell r="Q343">
            <v>0</v>
          </cell>
          <cell r="R343">
            <v>53300</v>
          </cell>
          <cell r="U343">
            <v>0</v>
          </cell>
          <cell r="V343">
            <v>0</v>
          </cell>
          <cell r="AA343">
            <v>53400</v>
          </cell>
        </row>
        <row r="344">
          <cell r="B344" t="str">
            <v>ผูกพัน ครบ 26 มิย 67</v>
          </cell>
        </row>
        <row r="345">
          <cell r="F345">
            <v>0</v>
          </cell>
          <cell r="H345">
            <v>0</v>
          </cell>
          <cell r="J345">
            <v>0</v>
          </cell>
          <cell r="L345">
            <v>0</v>
          </cell>
        </row>
        <row r="346">
          <cell r="F346">
            <v>0</v>
          </cell>
          <cell r="H346">
            <v>0</v>
          </cell>
          <cell r="J346">
            <v>0</v>
          </cell>
          <cell r="L346">
            <v>0</v>
          </cell>
        </row>
        <row r="348">
          <cell r="A348" t="str">
            <v>8)</v>
          </cell>
          <cell r="B348" t="str">
            <v>วัดศรีคัคณางค์</v>
          </cell>
          <cell r="C348" t="str">
            <v>20004310116003211922</v>
          </cell>
          <cell r="F348">
            <v>0</v>
          </cell>
          <cell r="H348">
            <v>0</v>
          </cell>
          <cell r="J348">
            <v>0</v>
          </cell>
          <cell r="L348">
            <v>0</v>
          </cell>
        </row>
        <row r="350">
          <cell r="B350" t="str">
            <v xml:space="preserve">อาคารเรียนอนุบาล ขนาด 2 ห้องเรียน </v>
          </cell>
          <cell r="C350" t="str">
            <v>ศธ04002/ว1787 ลว.7 พค 67 โอนครั้งที่ 5</v>
          </cell>
        </row>
        <row r="351">
          <cell r="A351" t="str">
            <v>1)</v>
          </cell>
          <cell r="B351" t="str">
            <v>โรงเรียนนิกรราษฎร์บํารุงวิทย์</v>
          </cell>
          <cell r="C351" t="str">
            <v>200043100B6003211498</v>
          </cell>
          <cell r="Q351">
            <v>0</v>
          </cell>
          <cell r="R351">
            <v>0</v>
          </cell>
          <cell r="U351">
            <v>0</v>
          </cell>
          <cell r="V351">
            <v>0</v>
          </cell>
          <cell r="AA351">
            <v>3008000</v>
          </cell>
        </row>
        <row r="354">
          <cell r="B354" t="str">
            <v xml:space="preserve">อาคาร สพฐ. 4 (ห้องส้วม 4 ห้อง) </v>
          </cell>
          <cell r="C354" t="str">
            <v>ศธ 04002/ว5190 ลว.14/11/2022 โอนครั้งที่ 64</v>
          </cell>
        </row>
        <row r="355">
          <cell r="A355" t="str">
            <v>1)</v>
          </cell>
          <cell r="F355">
            <v>0</v>
          </cell>
          <cell r="H355">
            <v>0</v>
          </cell>
          <cell r="J355">
            <v>0</v>
          </cell>
          <cell r="L355">
            <v>0</v>
          </cell>
        </row>
        <row r="356">
          <cell r="A356" t="str">
            <v>5.2.4</v>
          </cell>
          <cell r="B356" t="str">
            <v>ปรับปรุงซ่อมแซมอาคารเรียนและสิ่งก่ออสร้างอื่นที่ชำรุด</v>
          </cell>
          <cell r="C356" t="str">
            <v>ศธ 04002/ว2729 ลว.7/7/2022 โอนครั้งที่ 648</v>
          </cell>
        </row>
        <row r="357">
          <cell r="A357" t="str">
            <v>1)</v>
          </cell>
          <cell r="B357" t="str">
            <v>วัดลาดสนุ่น</v>
          </cell>
          <cell r="C357" t="str">
            <v>2000431011600321ZZZZ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9">
          <cell r="A359">
            <v>5.3</v>
          </cell>
          <cell r="B359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59" t="str">
            <v>20004 67 00079 00000</v>
          </cell>
        </row>
        <row r="360">
          <cell r="B360" t="str">
            <v>งบลงทุน  ค่าครุภัณฑ์ 6711310</v>
          </cell>
        </row>
        <row r="361">
          <cell r="B361" t="str">
            <v>ครุภัณฑ์การศึกษา 120611</v>
          </cell>
        </row>
        <row r="362">
          <cell r="B362" t="str">
            <v xml:space="preserve">โต๊ะเก้าอี้นักเรียนระดับประถมศึกษา ชุดละ 1,500 บาท </v>
          </cell>
          <cell r="C362" t="str">
            <v>ศธ04002/ว1802 ลว.8 พค 67 โอนครั้งที่ 7</v>
          </cell>
        </row>
        <row r="363">
          <cell r="B363" t="str">
            <v xml:space="preserve">โรงเรียนชุมชนบึงบา </v>
          </cell>
          <cell r="C363" t="str">
            <v>200043100B6003113826</v>
          </cell>
          <cell r="Q363">
            <v>0</v>
          </cell>
          <cell r="R363">
            <v>174000</v>
          </cell>
          <cell r="U363">
            <v>0</v>
          </cell>
          <cell r="V363">
            <v>0</v>
          </cell>
          <cell r="AA363">
            <v>180000</v>
          </cell>
        </row>
        <row r="364">
          <cell r="B364" t="str">
            <v>ผูกพันครบ 19 มิย 67</v>
          </cell>
          <cell r="C364">
            <v>4100392644</v>
          </cell>
        </row>
        <row r="366">
          <cell r="B366" t="str">
            <v xml:space="preserve">ปรับปรุงซ่อมแซมอาคารเรียน อาคารประกอบและสิ่งก่อสร้างอื่น </v>
          </cell>
          <cell r="C366" t="str">
            <v>ศธ 04002/ว5190 ลว.14 พ.ย. 2565 โอนครั้งที่ 64</v>
          </cell>
        </row>
        <row r="367">
          <cell r="A367" t="str">
            <v>1)</v>
          </cell>
          <cell r="B367" t="str">
            <v xml:space="preserve">โรงเรียนชุมชนบึงบา </v>
          </cell>
          <cell r="C367" t="str">
            <v>20004310116003215607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 t="str">
            <v>5.3.2.1</v>
          </cell>
          <cell r="B368" t="str">
            <v>งบรายจ่ายอื่น   6711500</v>
          </cell>
          <cell r="C368" t="str">
            <v>20004 31011670 5000003</v>
          </cell>
        </row>
        <row r="370">
          <cell r="A370" t="str">
            <v>5.3.2.1.1</v>
          </cell>
          <cell r="B370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370" t="str">
            <v xml:space="preserve">ศธ 04002/ว518 ลว.5 กพ 67 โอนครั้งที่ 167 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12820</v>
          </cell>
          <cell r="L370">
            <v>0</v>
          </cell>
          <cell r="AA370">
            <v>12820</v>
          </cell>
        </row>
        <row r="375">
          <cell r="A375" t="str">
            <v>1)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A382">
            <v>1</v>
          </cell>
          <cell r="B382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82" t="str">
            <v>20004 42002270</v>
          </cell>
          <cell r="J382">
            <v>0</v>
          </cell>
        </row>
        <row r="384">
          <cell r="A384">
            <v>1.1000000000000001</v>
          </cell>
          <cell r="B384" t="str">
            <v xml:space="preserve">กิจกรรมการสนับสนุนค่าใช้จ่ายในการจัดการศึกษาขั้นพื้นฐาน </v>
          </cell>
          <cell r="C384" t="str">
            <v>20004 66 5199 300000</v>
          </cell>
          <cell r="J384">
            <v>0</v>
          </cell>
        </row>
        <row r="386">
          <cell r="B386" t="str">
            <v xml:space="preserve"> งบเงินอุดหนุน 6711410</v>
          </cell>
          <cell r="C386" t="str">
            <v>20004 42002200</v>
          </cell>
          <cell r="J386">
            <v>0</v>
          </cell>
        </row>
        <row r="387">
          <cell r="A387" t="str">
            <v>1.1.1</v>
          </cell>
          <cell r="B387" t="str">
            <v xml:space="preserve">เงินอุดหนุนทั่วไป รายการค่าใช้จ่ายในการจัดการศึกษาขั้นพื้นฐาน </v>
          </cell>
          <cell r="C387">
            <v>0</v>
          </cell>
          <cell r="J387">
            <v>0</v>
          </cell>
        </row>
        <row r="388">
          <cell r="A388" t="str">
            <v>1.1.1.1</v>
          </cell>
          <cell r="B388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388" t="str">
            <v>ศธ 04002/ว1018 ลว.8/3/2024โอนครั้งที่ 209</v>
          </cell>
          <cell r="J388">
            <v>0</v>
          </cell>
        </row>
        <row r="390">
          <cell r="A390" t="str">
            <v>1)</v>
          </cell>
          <cell r="B390" t="str">
            <v>ค่าหนังสือเรียน รหัสบัญชีย่อย 0022001/10,931,200</v>
          </cell>
          <cell r="C390" t="str">
            <v>20004 42002270 4100040</v>
          </cell>
          <cell r="F390">
            <v>10931200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10931200</v>
          </cell>
          <cell r="P390">
            <v>2728059</v>
          </cell>
          <cell r="Q390">
            <v>0</v>
          </cell>
          <cell r="R390">
            <v>0</v>
          </cell>
          <cell r="U390">
            <v>0</v>
          </cell>
          <cell r="V390">
            <v>2728059</v>
          </cell>
        </row>
        <row r="392">
          <cell r="A392" t="str">
            <v>2)</v>
          </cell>
          <cell r="B392" t="str">
            <v>ค่าอุปกรณ์การเรียน รหัสบัญชีย่อย 0022002/3,421,000</v>
          </cell>
          <cell r="C392" t="str">
            <v>20004 42002270 4100117</v>
          </cell>
          <cell r="F392">
            <v>3421000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3421000</v>
          </cell>
          <cell r="P392">
            <v>0</v>
          </cell>
        </row>
        <row r="393">
          <cell r="A393" t="str">
            <v>3)</v>
          </cell>
          <cell r="B393" t="str">
            <v>ค่าเครื่องแบบนักเรียน รหัสบัญชีย่อย 0022003/6,461,500</v>
          </cell>
          <cell r="C393" t="str">
            <v>20004 42002270 4100194</v>
          </cell>
          <cell r="F393">
            <v>6461500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6461500</v>
          </cell>
          <cell r="P393">
            <v>1612075</v>
          </cell>
          <cell r="Q393">
            <v>0</v>
          </cell>
          <cell r="R393">
            <v>0</v>
          </cell>
          <cell r="U393">
            <v>0</v>
          </cell>
          <cell r="V393">
            <v>1612075</v>
          </cell>
        </row>
        <row r="395">
          <cell r="A395" t="str">
            <v>4)</v>
          </cell>
          <cell r="B395" t="str">
            <v>ค่ากิจกรรมพัฒนาคุณภาพผู้เรียน รหัสบัญชีย่อย 0022004/2,636,400</v>
          </cell>
          <cell r="C395" t="str">
            <v>20005 42002270 4100271</v>
          </cell>
          <cell r="F395">
            <v>2636400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2636400</v>
          </cell>
          <cell r="P395">
            <v>3215427</v>
          </cell>
          <cell r="Q395">
            <v>0</v>
          </cell>
          <cell r="R395">
            <v>0</v>
          </cell>
          <cell r="U395">
            <v>0</v>
          </cell>
          <cell r="V395">
            <v>3215427</v>
          </cell>
        </row>
        <row r="397">
          <cell r="A397" t="str">
            <v>5)</v>
          </cell>
          <cell r="B397" t="str">
            <v>ค่าจัดการเรียนการสอน รหัสบัญชีย่อย 0022005/4,713,100</v>
          </cell>
          <cell r="C397" t="str">
            <v>20006 42002270 4100348</v>
          </cell>
          <cell r="F397">
            <v>4713100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4713100</v>
          </cell>
          <cell r="P397">
            <v>18834508</v>
          </cell>
          <cell r="Q397">
            <v>0</v>
          </cell>
          <cell r="R397">
            <v>0</v>
          </cell>
          <cell r="U397">
            <v>0</v>
          </cell>
          <cell r="V397">
            <v>18834508</v>
          </cell>
        </row>
        <row r="399">
          <cell r="A399" t="str">
            <v>1.1.1.2</v>
          </cell>
          <cell r="B399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399" t="str">
            <v>ศธ 04002/ว4832 ลว.25/10/2022 โอนครั้งที่ 23</v>
          </cell>
        </row>
        <row r="400">
          <cell r="A400" t="str">
            <v>1)</v>
          </cell>
          <cell r="B400" t="str">
            <v>ค่าจัดการเรียนการสอน รหัสบัญชีย่อย 0022005/23,667,084</v>
          </cell>
          <cell r="C400" t="str">
            <v>20006 42002270 4100348</v>
          </cell>
          <cell r="F400">
            <v>23667084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23667084</v>
          </cell>
        </row>
        <row r="401">
          <cell r="A401" t="str">
            <v>2)</v>
          </cell>
          <cell r="B401" t="str">
            <v>ค่าอุปกรณ์การเรียน รหัสบัญชีย่อย 0022002/4,301,870</v>
          </cell>
          <cell r="C401" t="str">
            <v>20004 42002270 4100117</v>
          </cell>
          <cell r="F401">
            <v>4301870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4301650</v>
          </cell>
        </row>
        <row r="403">
          <cell r="A403" t="str">
            <v>3)</v>
          </cell>
          <cell r="B403" t="str">
            <v>ค่ากิจกรรมพัฒนาคุณภาพผู้เรียน รหัสบัญชีย่อย 0022004/5,883,506</v>
          </cell>
          <cell r="C403" t="str">
            <v>20005 42002270 4100271</v>
          </cell>
          <cell r="F403">
            <v>5883506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5883506</v>
          </cell>
        </row>
        <row r="404">
          <cell r="A404" t="str">
            <v>1.1.1.3</v>
          </cell>
          <cell r="B404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    </cell>
          <cell r="C404" t="str">
            <v xml:space="preserve">ศธ 04002/ว5681 ลว.20/12/2023 โอนครั้งที่ 99 จำนวน13,680,740‬.00บาท </v>
          </cell>
        </row>
        <row r="405">
          <cell r="A405" t="str">
            <v>1)</v>
          </cell>
          <cell r="B405" t="str">
            <v>ค่าอุปกรณ์การเรียน รหัสบัญชีย่อย 0022002/1745120</v>
          </cell>
          <cell r="C405" t="str">
            <v>20004 42002270 4100117</v>
          </cell>
          <cell r="F405">
            <v>1745120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1738600</v>
          </cell>
          <cell r="U405">
            <v>0</v>
          </cell>
          <cell r="V405">
            <v>-16610</v>
          </cell>
        </row>
        <row r="407">
          <cell r="A407" t="str">
            <v>2)</v>
          </cell>
          <cell r="B407" t="str">
            <v>ค่ากิจกรรมพัฒนาคุณภาพผู้เรียน รหัสบัญชีย่อย 0022004/2379548</v>
          </cell>
          <cell r="C407" t="str">
            <v>20005 42002270 4100271</v>
          </cell>
          <cell r="F407">
            <v>2379548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2379548</v>
          </cell>
        </row>
        <row r="408">
          <cell r="A408" t="str">
            <v>3)</v>
          </cell>
          <cell r="B408" t="str">
            <v>ค่าจัดการเรียนการสอน รหัสบัญชีย่อย 0022005/9556072</v>
          </cell>
          <cell r="C408" t="str">
            <v>20006 42002270 4100348</v>
          </cell>
          <cell r="F408">
            <v>9556072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9556072</v>
          </cell>
        </row>
        <row r="427">
          <cell r="A427" t="str">
            <v>1.1.2</v>
          </cell>
          <cell r="B427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  <cell r="C427" t="str">
            <v>ศธ 04002/ว55552 ลว.12/12/2022 โอนครั้งที่ 83</v>
          </cell>
        </row>
        <row r="429">
          <cell r="A429" t="str">
            <v>1)</v>
          </cell>
          <cell r="B429" t="str">
            <v>ค่าอุปกรณ์การเรียน รหัสบัญชีย่อย 0022002</v>
          </cell>
          <cell r="C429" t="str">
            <v>20004 42002270 4100117</v>
          </cell>
          <cell r="F429">
            <v>121020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114750</v>
          </cell>
          <cell r="U429">
            <v>0</v>
          </cell>
          <cell r="V429">
            <v>-145</v>
          </cell>
        </row>
        <row r="431">
          <cell r="A431" t="str">
            <v>2)</v>
          </cell>
          <cell r="B431" t="str">
            <v>ค่ากิจกรรมพัฒนาคุณภาพผู้เรียน รหัสบัญชีย่อย 0022004</v>
          </cell>
          <cell r="C431" t="str">
            <v>20004 42002270 4100271</v>
          </cell>
          <cell r="F431">
            <v>227329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215066</v>
          </cell>
          <cell r="U431">
            <v>0</v>
          </cell>
          <cell r="V431">
            <v>-232</v>
          </cell>
        </row>
        <row r="433">
          <cell r="A433" t="str">
            <v>3)</v>
          </cell>
          <cell r="B433" t="str">
            <v>ค่าจัดกิจกรรมการเรียนการสอน รหัสบัญชีย่อย 0022005</v>
          </cell>
          <cell r="C433" t="str">
            <v>20004 42002270 4100348</v>
          </cell>
          <cell r="F433">
            <v>2877577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2724058</v>
          </cell>
          <cell r="U433">
            <v>0</v>
          </cell>
          <cell r="V433">
            <v>-3884</v>
          </cell>
        </row>
        <row r="441">
          <cell r="A441" t="str">
            <v>1.1.3</v>
          </cell>
          <cell r="B441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41" t="str">
            <v xml:space="preserve">20004 42002270 4100348  </v>
          </cell>
        </row>
        <row r="443">
          <cell r="A443" t="str">
            <v>1.1.3.1</v>
          </cell>
          <cell r="B443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43" t="str">
            <v>ศธ 04002/ว417 ลว.30/1/2023 โอนครั้งที่ 159</v>
          </cell>
          <cell r="F443">
            <v>465500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458000</v>
          </cell>
        </row>
        <row r="468">
          <cell r="A468">
            <v>2</v>
          </cell>
          <cell r="B468" t="str">
            <v xml:space="preserve">โครงการพัฒนาสื่อและเทคโนโลยีสารสนเทศเพื่อการศึกษา </v>
          </cell>
          <cell r="C468" t="str">
            <v xml:space="preserve">20004 42004700 </v>
          </cell>
        </row>
        <row r="469">
          <cell r="B469" t="str">
            <v xml:space="preserve"> งบดำเนินงาน 67112xx</v>
          </cell>
        </row>
        <row r="471">
          <cell r="A471">
            <v>2.1</v>
          </cell>
          <cell r="B471" t="str">
            <v xml:space="preserve">กิจกรรมการส่งเสริมการจัดการศึกษาทางไกล </v>
          </cell>
          <cell r="C471" t="str">
            <v xml:space="preserve">20004 67 86184 00000  </v>
          </cell>
        </row>
        <row r="472">
          <cell r="A472" t="str">
            <v>2.1.1</v>
          </cell>
          <cell r="B472" t="str">
            <v xml:space="preserve"> งบดำเนินงาน 67112xx</v>
          </cell>
          <cell r="C472" t="str">
            <v xml:space="preserve">20004 42004770 2000000 </v>
          </cell>
        </row>
        <row r="473">
          <cell r="A473" t="str">
            <v>2.1.1.1</v>
          </cell>
          <cell r="B473" t="str">
            <v>ค่าใช้จ่ายในการติดตามโรงเรียนที่จัดการเรียนการสอนโดยใช้การศึกษาทางไกลผ่านดาวเทียม (DLTV)</v>
          </cell>
          <cell r="C473" t="str">
            <v>ศธ 04002/ว2359 ลว.12 มิย 67 โอนครั้งที่ 122</v>
          </cell>
          <cell r="P473">
            <v>5000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6">
          <cell r="B476" t="str">
            <v xml:space="preserve"> งบลงทุน ค่าครุภัณฑ์ 6711310</v>
          </cell>
          <cell r="C476" t="str">
            <v>20004 42004770 3110000</v>
          </cell>
        </row>
        <row r="478">
          <cell r="B478" t="str">
            <v>ครุภัณฑ์การศึกษา 120611</v>
          </cell>
        </row>
        <row r="479">
          <cell r="A479" t="str">
            <v>2.2.1</v>
          </cell>
          <cell r="B479" t="str">
            <v xml:space="preserve">ครุภัณฑ์ทดแทนห้องเรียน DLTV สำหรับโรงเรียน Stan Alone      </v>
          </cell>
          <cell r="C479" t="str">
            <v>ศธ 04002/ว2350 ลว. 10/ก.ค./2566 โอนครั้งที่ 663</v>
          </cell>
        </row>
        <row r="480">
          <cell r="A480" t="str">
            <v>2.2.1.1</v>
          </cell>
          <cell r="B480" t="str">
            <v>แสนชื่นปานนุกูล</v>
          </cell>
          <cell r="C480" t="str">
            <v>20004420047003113338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 t="str">
            <v>2.2.1.2</v>
          </cell>
          <cell r="B481" t="str">
            <v>วัดจตุพิธวราวาส</v>
          </cell>
          <cell r="C481" t="str">
            <v>20004420047003113340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 t="str">
            <v>2.2.1.3</v>
          </cell>
          <cell r="B482" t="str">
            <v>ศาลาลอย</v>
          </cell>
          <cell r="C482" t="str">
            <v>20004420047003113342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 t="str">
            <v>2.2.1.4</v>
          </cell>
          <cell r="B483" t="str">
            <v>วัดแสงมณี</v>
          </cell>
          <cell r="C483" t="str">
            <v>20004420047003113344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 t="str">
            <v>2.2.1.5</v>
          </cell>
          <cell r="B484" t="str">
            <v>วัดอดิศร</v>
          </cell>
          <cell r="C484" t="str">
            <v>20004420047003113346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2.2.1.6</v>
          </cell>
          <cell r="B485" t="str">
            <v>วัดนพรัตนาราม</v>
          </cell>
          <cell r="C485" t="str">
            <v>20004420047003113349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 t="str">
            <v>2.2.1.7</v>
          </cell>
          <cell r="B486" t="str">
            <v>วัดธรรมราษฎร์เจริญผล</v>
          </cell>
          <cell r="C486" t="str">
            <v>20004420047003113350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 t="str">
            <v>2.2.1.8</v>
          </cell>
          <cell r="B487" t="str">
            <v>นิกรราษฎร์บูรณะ(เหราบัตย์อุทิศ)</v>
          </cell>
          <cell r="C487" t="str">
            <v>20004420047003113353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 t="str">
            <v>2.2.2</v>
          </cell>
          <cell r="B488" t="str">
            <v xml:space="preserve">ครุภัณฑ์ทดแทนห้องเรียน DLTV สำหรับโรงเรียน Stan Alone      </v>
          </cell>
          <cell r="C488" t="str">
            <v>ศธ 04002/ว3517 ลว. 22/สค./2566 โอนครั้งที่ 794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 t="str">
            <v>2.2.1.9</v>
          </cell>
          <cell r="B489" t="str">
            <v>คลอง 11 ศาลาครุ</v>
          </cell>
          <cell r="C489" t="str">
            <v>200044200470031113337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 t="str">
            <v>2.2.1.10</v>
          </cell>
          <cell r="B490" t="str">
            <v>แสนจำหน่ายวิทยา</v>
          </cell>
          <cell r="C490" t="str">
            <v>200044200470031113339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2">
          <cell r="A492">
            <v>3</v>
          </cell>
          <cell r="B492" t="str">
            <v>โครงการสร้างโอกาสและลดความเหลื่อมล้ำทางการศึกษาในระดับพื้นที่</v>
          </cell>
          <cell r="C492" t="str">
            <v>20004 42006700 2000000</v>
          </cell>
        </row>
        <row r="493">
          <cell r="A493">
            <v>3.1</v>
          </cell>
          <cell r="B493" t="str">
            <v xml:space="preserve">กิจกรรมการยกระดับคุณภาพโรงเรียนขยายโอกาส </v>
          </cell>
          <cell r="C493" t="str">
            <v xml:space="preserve">20004 67 00106 00000 </v>
          </cell>
        </row>
        <row r="494">
          <cell r="B494" t="str">
            <v xml:space="preserve"> งบดำเนินงาน 67112xx</v>
          </cell>
          <cell r="C494" t="str">
            <v>20004 42006770 2000000</v>
          </cell>
        </row>
        <row r="496">
          <cell r="A496" t="str">
            <v>3.1.1.1</v>
          </cell>
          <cell r="B496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496" t="str">
            <v>ศธ 04002/ว2048 ลว.24 พค 67 โอนครั้งที่ 53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Q496">
            <v>0</v>
          </cell>
          <cell r="R496">
            <v>0</v>
          </cell>
          <cell r="U496">
            <v>800</v>
          </cell>
          <cell r="V496">
            <v>2400</v>
          </cell>
          <cell r="AA496">
            <v>4000</v>
          </cell>
        </row>
        <row r="497">
          <cell r="A497">
            <v>4</v>
          </cell>
          <cell r="B497" t="str">
            <v>กิจกรรมพัฒนาการจัดการศึกษาโรงเรียนที่ตั้งในพื้นที่ลักษณะพิเศษ</v>
          </cell>
          <cell r="C497" t="str">
            <v>20004 67 00017 00000</v>
          </cell>
        </row>
        <row r="498">
          <cell r="B498" t="str">
            <v xml:space="preserve"> งบดำเนินงาน 67112xx</v>
          </cell>
          <cell r="C498" t="str">
            <v xml:space="preserve">20004 42006700 2000000 </v>
          </cell>
        </row>
        <row r="499">
          <cell r="A499">
            <v>4.0999999999999996</v>
          </cell>
          <cell r="B499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499" t="str">
            <v>ศธ 04002/ว2091 ลว.28 พค 67 โอนครั้งที่ 60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R499">
            <v>0</v>
          </cell>
          <cell r="U499">
            <v>1600</v>
          </cell>
          <cell r="V499">
            <v>0</v>
          </cell>
          <cell r="AA499">
            <v>1600</v>
          </cell>
        </row>
        <row r="500">
          <cell r="I500">
            <v>0</v>
          </cell>
          <cell r="J500">
            <v>0</v>
          </cell>
        </row>
        <row r="503">
          <cell r="A503" t="str">
            <v>ง</v>
          </cell>
          <cell r="B503" t="str">
            <v>แผนงานพื้นฐานด้านการพัฒนาและเสริมสร้างศักยภาพทรัพยากรมนุษย์</v>
          </cell>
          <cell r="D503">
            <v>2465521</v>
          </cell>
          <cell r="E503">
            <v>3000000</v>
          </cell>
          <cell r="F503">
            <v>5465521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2317736.65</v>
          </cell>
          <cell r="L503">
            <v>1132963.5</v>
          </cell>
          <cell r="M503">
            <v>2014820.85</v>
          </cell>
          <cell r="N503">
            <v>20575717.5</v>
          </cell>
          <cell r="O503">
            <v>1449233.35</v>
          </cell>
          <cell r="P503">
            <v>22024950.850000001</v>
          </cell>
          <cell r="Q503">
            <v>44984</v>
          </cell>
          <cell r="R503">
            <v>11643387</v>
          </cell>
          <cell r="S503">
            <v>0</v>
          </cell>
          <cell r="T503">
            <v>0</v>
          </cell>
          <cell r="U503">
            <v>865409.83</v>
          </cell>
          <cell r="V503">
            <v>813265.3</v>
          </cell>
          <cell r="W503">
            <v>8657904.7200000007</v>
          </cell>
          <cell r="X503">
            <v>3183146.48</v>
          </cell>
          <cell r="Y503">
            <v>1946228.8</v>
          </cell>
          <cell r="Z503">
            <v>5129375.28</v>
          </cell>
          <cell r="AA503">
            <v>25475651</v>
          </cell>
          <cell r="AB503">
            <v>30941172</v>
          </cell>
          <cell r="AC503">
            <v>5129375.28</v>
          </cell>
        </row>
        <row r="504">
          <cell r="B504" t="str">
            <v xml:space="preserve"> งบดำเนินงาน 67112xx</v>
          </cell>
          <cell r="C504" t="str">
            <v>20004 35000100 200000</v>
          </cell>
        </row>
        <row r="505">
          <cell r="A505">
            <v>1</v>
          </cell>
          <cell r="B505" t="str">
            <v xml:space="preserve">ผลผลิตผู้จบการศึกษาก่อนประถมศึกษา </v>
          </cell>
          <cell r="C505" t="str">
            <v>20004 35000170 2000000</v>
          </cell>
        </row>
        <row r="507">
          <cell r="C507" t="str">
            <v>20004 35000100 2000000</v>
          </cell>
        </row>
        <row r="509">
          <cell r="B509" t="str">
            <v>ค่าครุภัณฑ์ 6711310</v>
          </cell>
        </row>
        <row r="511">
          <cell r="A511">
            <v>1.1000000000000001</v>
          </cell>
          <cell r="B511" t="str">
            <v xml:space="preserve">กิจกรรมการจัดการศึกษาก่อนประถมศึกษา  </v>
          </cell>
          <cell r="C511" t="str">
            <v>20004 66 05162 00000</v>
          </cell>
        </row>
        <row r="513">
          <cell r="B513" t="str">
            <v xml:space="preserve"> งบดำเนินงาน 67112xx</v>
          </cell>
        </row>
        <row r="550">
          <cell r="A550">
            <v>1</v>
          </cell>
          <cell r="B550" t="str">
            <v>งบสพฐ.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68">
          <cell r="B568" t="str">
            <v>ครุภัณฑ์การศึกษา 120611</v>
          </cell>
        </row>
        <row r="569">
          <cell r="B569" t="str">
            <v>เครื่องเล่นสนามระดับก่อนประถมศึกษาแบบ 2</v>
          </cell>
          <cell r="C569" t="str">
            <v>ศธ04002/ว1802 ลว.8 พค 67 โอนครั้งที่ 7</v>
          </cell>
        </row>
        <row r="570">
          <cell r="A570" t="str">
            <v>1)</v>
          </cell>
          <cell r="B570" t="str">
            <v>โรงเรียนทองพูลอุทิศ</v>
          </cell>
          <cell r="C570" t="str">
            <v>20004350001003110490</v>
          </cell>
          <cell r="Q570">
            <v>0</v>
          </cell>
          <cell r="R570">
            <v>79500</v>
          </cell>
          <cell r="U570">
            <v>0</v>
          </cell>
          <cell r="V570">
            <v>0</v>
          </cell>
          <cell r="AA570">
            <v>80000</v>
          </cell>
        </row>
        <row r="571">
          <cell r="B571" t="str">
            <v>ผูกพัน ครบ 16 กค 67</v>
          </cell>
          <cell r="C571">
            <v>4100385427</v>
          </cell>
        </row>
        <row r="572">
          <cell r="A572" t="str">
            <v>2)</v>
          </cell>
          <cell r="B572" t="str">
            <v>โรงเรียนวัดชัยมังคลาราม</v>
          </cell>
          <cell r="C572" t="str">
            <v>20004350001003110491</v>
          </cell>
          <cell r="Q572">
            <v>0</v>
          </cell>
          <cell r="R572">
            <v>79500</v>
          </cell>
          <cell r="U572">
            <v>0</v>
          </cell>
          <cell r="V572">
            <v>0</v>
          </cell>
          <cell r="AA572">
            <v>80000</v>
          </cell>
        </row>
        <row r="573">
          <cell r="B573" t="str">
            <v>ผูกพัน ครบ 16 กค 67</v>
          </cell>
          <cell r="C573">
            <v>4100398102</v>
          </cell>
        </row>
        <row r="574">
          <cell r="A574" t="str">
            <v>3)</v>
          </cell>
          <cell r="B574" t="str">
            <v>โรงเรียนวัดดอนใหญ่</v>
          </cell>
          <cell r="C574" t="str">
            <v>20004350001003110492</v>
          </cell>
          <cell r="Q574">
            <v>0</v>
          </cell>
          <cell r="R574">
            <v>76500</v>
          </cell>
          <cell r="U574">
            <v>0</v>
          </cell>
          <cell r="V574">
            <v>0</v>
          </cell>
          <cell r="AA574">
            <v>76500</v>
          </cell>
        </row>
        <row r="575">
          <cell r="B575" t="str">
            <v>ผูกพัน ครบ 19 กค 67</v>
          </cell>
          <cell r="C575">
            <v>410034351</v>
          </cell>
          <cell r="AA575">
            <v>0</v>
          </cell>
        </row>
        <row r="576">
          <cell r="AA576">
            <v>0</v>
          </cell>
        </row>
        <row r="577">
          <cell r="AA577">
            <v>0</v>
          </cell>
        </row>
        <row r="578">
          <cell r="AA578">
            <v>0</v>
          </cell>
        </row>
        <row r="582">
          <cell r="A582" t="str">
            <v>1.1.2</v>
          </cell>
          <cell r="B582" t="str">
            <v xml:space="preserve">เครื่องเล่นสนามระดับก่อนประถมศึกษา แบบ 1 </v>
          </cell>
          <cell r="C582" t="str">
            <v>ศธ04002/ว1802 ลว.8 พค 67 โอนครั้งที่ 7</v>
          </cell>
        </row>
        <row r="583">
          <cell r="A583" t="str">
            <v>1)</v>
          </cell>
          <cell r="B583" t="str">
            <v>โรงเรียนวัดแสงมณี</v>
          </cell>
          <cell r="C583" t="str">
            <v>20004350001003110493</v>
          </cell>
          <cell r="Q583">
            <v>0</v>
          </cell>
          <cell r="R583">
            <v>70000</v>
          </cell>
          <cell r="U583">
            <v>0</v>
          </cell>
          <cell r="V583">
            <v>0</v>
          </cell>
          <cell r="AA583">
            <v>70000</v>
          </cell>
        </row>
        <row r="584">
          <cell r="B584" t="str">
            <v>ผูกพัน ครบ 9 กค 67</v>
          </cell>
          <cell r="C584">
            <v>4100394811</v>
          </cell>
        </row>
        <row r="589">
          <cell r="A589">
            <v>1.2</v>
          </cell>
          <cell r="B589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89" t="str">
            <v>20004 66 00080  00000</v>
          </cell>
        </row>
        <row r="590">
          <cell r="B590" t="str">
            <v xml:space="preserve"> งบดำเนินงาน 67112xx</v>
          </cell>
          <cell r="C590" t="str">
            <v>20004 35000170 200000</v>
          </cell>
        </row>
        <row r="591">
          <cell r="A591" t="str">
            <v>1.2.1</v>
          </cell>
          <cell r="B591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591" t="str">
            <v>ที่ ศธ04002/ว5680 ลว 20 ธค 66 ครั้งที่ 100</v>
          </cell>
          <cell r="D591">
            <v>10000</v>
          </cell>
          <cell r="Q591">
            <v>0</v>
          </cell>
          <cell r="R591">
            <v>0</v>
          </cell>
          <cell r="U591">
            <v>0</v>
          </cell>
          <cell r="V591">
            <v>0</v>
          </cell>
        </row>
        <row r="597">
          <cell r="A597">
            <v>2</v>
          </cell>
          <cell r="B597" t="str">
            <v xml:space="preserve">ผลผลิตผู้จบการศึกษาภาคบังคับ  </v>
          </cell>
          <cell r="C597" t="str">
            <v>20004 35000270 2000000</v>
          </cell>
        </row>
        <row r="598">
          <cell r="B598" t="str">
            <v xml:space="preserve"> รวมงบดำเนินงาน 67112xx</v>
          </cell>
          <cell r="C598" t="str">
            <v>20004 35000270 2000000</v>
          </cell>
        </row>
        <row r="599">
          <cell r="C599" t="str">
            <v>20004 35000200 2000000</v>
          </cell>
        </row>
        <row r="601">
          <cell r="B601" t="str">
            <v>งบลงทุน ครุภัณฑ์ 6711310</v>
          </cell>
        </row>
        <row r="602">
          <cell r="B602" t="str">
            <v>งบลงทุน สิ่งก่อสร้าง 6711320</v>
          </cell>
        </row>
        <row r="603">
          <cell r="A603">
            <v>2.1</v>
          </cell>
          <cell r="B603" t="str">
            <v>กิจกรรมการจัดการศึกษาประถมศึกษาสำหรับโรงเรียนปกติ</v>
          </cell>
        </row>
        <row r="604">
          <cell r="C604" t="str">
            <v>20005 67 05164 00000</v>
          </cell>
        </row>
        <row r="605">
          <cell r="B605" t="str">
            <v xml:space="preserve"> งบดำเนินงาน 67112xx </v>
          </cell>
        </row>
        <row r="611">
          <cell r="A611">
            <v>1</v>
          </cell>
          <cell r="F611">
            <v>0</v>
          </cell>
        </row>
        <row r="612">
          <cell r="A612" t="str">
            <v>1)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585942.76</v>
          </cell>
          <cell r="L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174016.13</v>
          </cell>
          <cell r="V612">
            <v>0</v>
          </cell>
          <cell r="AA612">
            <v>900000</v>
          </cell>
        </row>
        <row r="613">
          <cell r="A613" t="str">
            <v>2)</v>
          </cell>
          <cell r="C613" t="str">
            <v>ศธ04002/ว4850 ลว.17 ต.ค.66 โอนครั้งที่ 3  /ศธ04002/ว817 ลว.22 กพ 67 โอนครั้งที่ 191</v>
          </cell>
          <cell r="G613">
            <v>0</v>
          </cell>
          <cell r="I613">
            <v>0</v>
          </cell>
          <cell r="J613">
            <v>0</v>
          </cell>
          <cell r="K613">
            <v>178549</v>
          </cell>
          <cell r="L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46436.53</v>
          </cell>
          <cell r="V613">
            <v>0</v>
          </cell>
          <cell r="AA613">
            <v>290000</v>
          </cell>
        </row>
        <row r="614">
          <cell r="A614" t="str">
            <v>3)</v>
          </cell>
          <cell r="B614" t="str">
            <v>ค่าใช้จ่ายในการประชุม อ.ก.ค.ศ. เขตพื้นที่การศึกษา 150,000 บาท</v>
          </cell>
          <cell r="G614">
            <v>0</v>
          </cell>
          <cell r="I614">
            <v>0</v>
          </cell>
          <cell r="J614">
            <v>0</v>
          </cell>
          <cell r="K614">
            <v>50326</v>
          </cell>
          <cell r="L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94694</v>
          </cell>
          <cell r="V614">
            <v>0</v>
          </cell>
          <cell r="AA614">
            <v>150000</v>
          </cell>
        </row>
        <row r="615">
          <cell r="A615" t="str">
            <v>4)</v>
          </cell>
          <cell r="C615" t="str">
            <v xml:space="preserve">ศธ04002/ว4850 ลว.17 ต.ค.66 โอนครั้งที่ 3  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39355.370000000003</v>
          </cell>
          <cell r="L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5784.7</v>
          </cell>
          <cell r="V615">
            <v>0</v>
          </cell>
          <cell r="AA615">
            <v>100000</v>
          </cell>
        </row>
        <row r="616">
          <cell r="A616" t="str">
            <v>5)</v>
          </cell>
          <cell r="C616" t="str">
            <v xml:space="preserve">ศธ04002/ว4850 ลว.17 ต.ค.66 โอนครั้งที่ 3  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127572.83</v>
          </cell>
          <cell r="L616">
            <v>0</v>
          </cell>
          <cell r="Q616">
            <v>11984</v>
          </cell>
          <cell r="R616">
            <v>0</v>
          </cell>
          <cell r="S616">
            <v>0</v>
          </cell>
          <cell r="T616">
            <v>0</v>
          </cell>
          <cell r="U616">
            <v>23957.3</v>
          </cell>
          <cell r="V616">
            <v>0</v>
          </cell>
          <cell r="AA616">
            <v>220000</v>
          </cell>
        </row>
        <row r="617">
          <cell r="A617" t="str">
            <v>6)</v>
          </cell>
          <cell r="C617" t="str">
            <v xml:space="preserve">ศธ04002/ว4850 ลว.17 ต.ค.66 โอนครั้งที่ 3  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245859.84</v>
          </cell>
          <cell r="L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97568.6</v>
          </cell>
          <cell r="V617">
            <v>0</v>
          </cell>
          <cell r="AA617">
            <v>380000</v>
          </cell>
        </row>
        <row r="618">
          <cell r="A618" t="str">
            <v>7)</v>
          </cell>
          <cell r="C618" t="str">
            <v xml:space="preserve">ศธ04002/ว4850 ลว.17 ต.ค.66 โอนครั้งที่ 3  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122448.1</v>
          </cell>
          <cell r="L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23900</v>
          </cell>
          <cell r="V618">
            <v>0</v>
          </cell>
          <cell r="AA618">
            <v>185000</v>
          </cell>
        </row>
        <row r="619">
          <cell r="A619" t="str">
            <v>8)</v>
          </cell>
          <cell r="C619" t="str">
            <v>ศธ04002/ว4850 ลว.17 ต.ค.66 โอนครั้งที่ 3  /ศธ04002/ว817 ลว.22 กพ 67 โอนครั้งที่ 191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553502.75</v>
          </cell>
          <cell r="L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192718.57</v>
          </cell>
          <cell r="V619">
            <v>0</v>
          </cell>
          <cell r="AA619">
            <v>830000</v>
          </cell>
        </row>
        <row r="620">
          <cell r="A620" t="str">
            <v>9)</v>
          </cell>
          <cell r="C620" t="str">
            <v>ที่ ศธ04002/ว2531/26 มิย 66 ครั้ง 619 180000+อบรมครูเหลือ55000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>10)</v>
          </cell>
          <cell r="B621" t="str">
            <v>งบกลางรอจัดสรร</v>
          </cell>
          <cell r="C621" t="str">
            <v>ที่ ศธ04002/ว1509/2 พค 67 ครั้งที่ 2 จำนวน 1,000,000 บาท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6">
          <cell r="A626" t="str">
            <v>2.1.3</v>
          </cell>
          <cell r="B626" t="str">
            <v>งบพัฒนาเพื่อพัฒนาคุณภาพการศึกษา 1,500,000 บาท</v>
          </cell>
          <cell r="C626" t="str">
            <v>ศธ04002/ว4850 ลว.17 ต.ค.66 ครั้งที่ 1 โอนครั้งที่ 3  2,000,000</v>
          </cell>
        </row>
        <row r="628">
          <cell r="A628" t="str">
            <v>2.1.3.1</v>
          </cell>
          <cell r="B628" t="str">
            <v>งบกลยุทธ์ ของสพป.ปท.2 500,000 บาท</v>
          </cell>
        </row>
        <row r="629">
          <cell r="A629" t="str">
            <v>1)</v>
          </cell>
          <cell r="B629" t="str">
            <v>โครงการพัฒนาระบบและกลไกในการดูแลความปลอดภัย 50,000</v>
          </cell>
          <cell r="E629">
            <v>50000</v>
          </cell>
          <cell r="F629">
            <v>50000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14880</v>
          </cell>
          <cell r="L629">
            <v>840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21650</v>
          </cell>
          <cell r="V629">
            <v>0</v>
          </cell>
        </row>
        <row r="630">
          <cell r="A630" t="str">
            <v>2)</v>
          </cell>
          <cell r="B630" t="str">
            <v>โครงการเพิ่มโอกาสความเสมอภาคทางการศึกษา 50,000 บาท</v>
          </cell>
          <cell r="E630">
            <v>50000</v>
          </cell>
          <cell r="F630">
            <v>50000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21760</v>
          </cell>
          <cell r="L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</row>
        <row r="631">
          <cell r="B631" t="str">
            <v>โครงการจัดการศึกษาให้ผู้เรียนมีทักษะความจำเป็นในศตวรรษที่ 21  150,000 บาท</v>
          </cell>
          <cell r="E631">
            <v>150000</v>
          </cell>
          <cell r="F631">
            <v>150000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15360</v>
          </cell>
          <cell r="L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52509</v>
          </cell>
          <cell r="V631">
            <v>0</v>
          </cell>
        </row>
        <row r="632">
          <cell r="B632" t="str">
            <v>โครงการพัฒนาครูและบุคลากรทางการศึกษาให้มีสมรรถนะ 100,000 บาท</v>
          </cell>
          <cell r="E632">
            <v>100000</v>
          </cell>
          <cell r="F632">
            <v>100000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100000</v>
          </cell>
          <cell r="L632">
            <v>0</v>
          </cell>
        </row>
        <row r="633">
          <cell r="A633" t="str">
            <v>5)</v>
          </cell>
          <cell r="B633" t="str">
            <v>โครงการขับเคลื่อนโรงเรียนคุณธรรม สพฐ. 50,000 บาท</v>
          </cell>
          <cell r="E633">
            <v>50000</v>
          </cell>
          <cell r="F633">
            <v>50000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A634" t="str">
            <v>6)</v>
          </cell>
          <cell r="B634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634">
            <v>50000</v>
          </cell>
          <cell r="F634">
            <v>50000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35700</v>
          </cell>
          <cell r="L634">
            <v>14300</v>
          </cell>
        </row>
        <row r="635">
          <cell r="A635" t="str">
            <v>7)</v>
          </cell>
          <cell r="B635" t="str">
            <v>โครงการเพิ่มประสิทธิภาพการประกันคุณภาพภายในสถานศึกษา 50,000 บาท</v>
          </cell>
          <cell r="E635">
            <v>50000</v>
          </cell>
          <cell r="F635">
            <v>50000</v>
          </cell>
          <cell r="H635">
            <v>0</v>
          </cell>
          <cell r="I635">
            <v>0</v>
          </cell>
          <cell r="J635">
            <v>0</v>
          </cell>
          <cell r="L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27200</v>
          </cell>
          <cell r="V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K636">
            <v>0</v>
          </cell>
          <cell r="L636">
            <v>0</v>
          </cell>
        </row>
        <row r="637">
          <cell r="H637">
            <v>0</v>
          </cell>
          <cell r="K637">
            <v>0</v>
          </cell>
          <cell r="L637">
            <v>0</v>
          </cell>
        </row>
        <row r="644">
          <cell r="A644" t="str">
            <v>1)</v>
          </cell>
          <cell r="B644" t="str">
            <v>โครงการงานศิลปหัตถกรรม 300000 บาท</v>
          </cell>
          <cell r="C644" t="str">
            <v>ศธ04002/ว4850 ลว.17 ต.ค.66 โอนครั้งที่ 3  /ศธ04002/ว817 ลว.22 กพ 67 โอนครั้งที่ 191</v>
          </cell>
          <cell r="D644">
            <v>0</v>
          </cell>
          <cell r="E644">
            <v>300000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10775</v>
          </cell>
          <cell r="L644">
            <v>288595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</row>
        <row r="645">
          <cell r="A645" t="str">
            <v>2)</v>
          </cell>
          <cell r="B645" t="str">
            <v>โครงการอบรมครูผู้ช่วย 200000 บาท เหลือ 55000</v>
          </cell>
          <cell r="C645" t="str">
            <v>ศธ04002/ว4850 ลว.17 ต.ค.66 ครั้งที่ 1 โอนครั้งที่ 3</v>
          </cell>
          <cell r="E645">
            <v>145000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145000</v>
          </cell>
          <cell r="L645">
            <v>0</v>
          </cell>
        </row>
        <row r="646">
          <cell r="A646" t="str">
            <v>3)</v>
          </cell>
          <cell r="K646">
            <v>0</v>
          </cell>
          <cell r="L646">
            <v>0</v>
          </cell>
        </row>
        <row r="647">
          <cell r="A647" t="str">
            <v>4)</v>
          </cell>
        </row>
        <row r="648">
          <cell r="A648" t="str">
            <v>5)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6)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6)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L650">
            <v>0</v>
          </cell>
        </row>
        <row r="651">
          <cell r="A651" t="str">
            <v>7)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8)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9)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10)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11)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12)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13)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14)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15)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16)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3">
          <cell r="A663" t="str">
            <v>2.1.4.1</v>
          </cell>
          <cell r="B663" t="str">
    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    </cell>
          <cell r="C663" t="str">
            <v>ศธ 04002/ว195 ลว 15 มค 67 โอนครั้งที่ 134</v>
          </cell>
          <cell r="F663">
            <v>304000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156000</v>
          </cell>
          <cell r="Q663">
            <v>0</v>
          </cell>
          <cell r="R663">
            <v>0</v>
          </cell>
          <cell r="U663">
            <v>0</v>
          </cell>
          <cell r="V663">
            <v>112000</v>
          </cell>
        </row>
        <row r="664">
          <cell r="A664" t="str">
            <v>3.2)</v>
          </cell>
        </row>
        <row r="667">
          <cell r="A667" t="str">
            <v>2.1.4.2</v>
          </cell>
          <cell r="B667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667" t="str">
            <v>ศธ 04002/ว1333 ลว 26 มีค 67 โอนครั้งที่ 239</v>
          </cell>
          <cell r="F667">
            <v>1000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R667">
            <v>0</v>
          </cell>
          <cell r="U667">
            <v>0</v>
          </cell>
          <cell r="V667">
            <v>0</v>
          </cell>
        </row>
        <row r="668">
          <cell r="A668" t="str">
            <v>2.1.4.3</v>
          </cell>
          <cell r="B668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668" t="str">
            <v>ศธ 04002/ว2360 ลว 12 มิย 67 โอนครั้งที่ 123</v>
          </cell>
          <cell r="P668">
            <v>1000</v>
          </cell>
          <cell r="Q668">
            <v>0</v>
          </cell>
          <cell r="R668">
            <v>0</v>
          </cell>
          <cell r="U668">
            <v>0</v>
          </cell>
          <cell r="V668">
            <v>0</v>
          </cell>
        </row>
        <row r="678">
          <cell r="A678" t="str">
            <v>2.1.5</v>
          </cell>
          <cell r="B678" t="str">
            <v>ค่าปรับปรุงซ่อมแซมระบบไฟฟ้า ประปา</v>
          </cell>
          <cell r="C678" t="str">
            <v>ศธ 04002/ว1353 ลว 28 มีค 67 โอนครั้งที่ 242</v>
          </cell>
        </row>
        <row r="679">
          <cell r="A679" t="str">
            <v>1)</v>
          </cell>
          <cell r="B679" t="str">
            <v xml:space="preserve">โรงเรียนวัดจุฬาจินดาราม </v>
          </cell>
          <cell r="F679">
            <v>104485</v>
          </cell>
          <cell r="Q679">
            <v>0</v>
          </cell>
          <cell r="R679">
            <v>104481</v>
          </cell>
          <cell r="U679">
            <v>0</v>
          </cell>
          <cell r="V679">
            <v>0</v>
          </cell>
        </row>
        <row r="681">
          <cell r="A681" t="str">
            <v>2)</v>
          </cell>
          <cell r="B681" t="str">
            <v xml:space="preserve">โรงเรียนแสนจำหน่ายวิทยา </v>
          </cell>
          <cell r="F681">
            <v>392159</v>
          </cell>
          <cell r="Q681">
            <v>0</v>
          </cell>
          <cell r="R681">
            <v>392159</v>
          </cell>
          <cell r="U681">
            <v>0</v>
          </cell>
          <cell r="V681">
            <v>0</v>
          </cell>
        </row>
        <row r="683">
          <cell r="A683" t="str">
            <v>3)</v>
          </cell>
          <cell r="B683" t="str">
            <v xml:space="preserve"> โรงเรียนวัดจตุพิธวราวาส </v>
          </cell>
          <cell r="F683">
            <v>198400</v>
          </cell>
          <cell r="Q683">
            <v>0</v>
          </cell>
          <cell r="R683">
            <v>198400</v>
          </cell>
          <cell r="U683">
            <v>0</v>
          </cell>
          <cell r="V683">
            <v>0</v>
          </cell>
        </row>
        <row r="685">
          <cell r="A685" t="str">
            <v>4)</v>
          </cell>
          <cell r="B685" t="str">
            <v>โรงเรียนชุมชนประชานิกรณ์อำนวยเวท์</v>
          </cell>
          <cell r="F685">
            <v>260053</v>
          </cell>
          <cell r="Q685">
            <v>0</v>
          </cell>
          <cell r="R685">
            <v>260053</v>
          </cell>
          <cell r="U685">
            <v>0</v>
          </cell>
          <cell r="V685">
            <v>0</v>
          </cell>
        </row>
        <row r="715">
          <cell r="B715" t="str">
            <v>งบลงทุน  ค่าครุภัณฑ์  6711310</v>
          </cell>
        </row>
        <row r="739">
          <cell r="A739" t="str">
            <v>2.1.6.2</v>
          </cell>
        </row>
        <row r="740">
          <cell r="A740" t="str">
            <v>2.1.6.2.1</v>
          </cell>
          <cell r="B740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40" t="str">
            <v>ศธ04002/ว1802 ลว.8 พค 67 โอนครั้งที่ 7</v>
          </cell>
          <cell r="J740">
            <v>0</v>
          </cell>
          <cell r="Q740">
            <v>0</v>
          </cell>
          <cell r="R740">
            <v>296500</v>
          </cell>
          <cell r="U740">
            <v>0</v>
          </cell>
          <cell r="V740">
            <v>0</v>
          </cell>
          <cell r="AA740">
            <v>299000</v>
          </cell>
        </row>
        <row r="741">
          <cell r="A741" t="str">
            <v>1)</v>
          </cell>
          <cell r="B741" t="str">
            <v>โรงเรียนวัดทศทิศ</v>
          </cell>
          <cell r="C741" t="str">
            <v>20004350002003112042</v>
          </cell>
          <cell r="Q741">
            <v>0</v>
          </cell>
          <cell r="R741">
            <v>67500</v>
          </cell>
          <cell r="U741">
            <v>0</v>
          </cell>
          <cell r="V741">
            <v>0</v>
          </cell>
          <cell r="AA741">
            <v>69000</v>
          </cell>
        </row>
        <row r="742">
          <cell r="B742" t="str">
            <v>ผูกพัน ครบ 26 มิย 67</v>
          </cell>
          <cell r="C742">
            <v>4100395240</v>
          </cell>
        </row>
        <row r="743">
          <cell r="A743" t="str">
            <v>2)</v>
          </cell>
          <cell r="B743" t="str">
            <v>โรงเรียนวัดนิเทศน์</v>
          </cell>
          <cell r="C743" t="str">
            <v>20004350002003112043</v>
          </cell>
          <cell r="Q743">
            <v>0</v>
          </cell>
          <cell r="R743">
            <v>184000</v>
          </cell>
          <cell r="U743">
            <v>0</v>
          </cell>
          <cell r="V743">
            <v>0</v>
          </cell>
          <cell r="AA743">
            <v>184000</v>
          </cell>
        </row>
        <row r="744">
          <cell r="B744" t="str">
            <v>ผูกพัน ครบ 27 พค 67</v>
          </cell>
          <cell r="C744">
            <v>4100397975</v>
          </cell>
        </row>
        <row r="745">
          <cell r="A745" t="str">
            <v>3)</v>
          </cell>
          <cell r="B745" t="str">
            <v>โรงเรียนวัดสอนดีศรีเจริญ</v>
          </cell>
          <cell r="C745" t="str">
            <v>20004350002003112047</v>
          </cell>
          <cell r="Q745">
            <v>0</v>
          </cell>
          <cell r="R745">
            <v>45000</v>
          </cell>
          <cell r="U745">
            <v>0</v>
          </cell>
          <cell r="V745">
            <v>0</v>
          </cell>
          <cell r="AA745">
            <v>46000</v>
          </cell>
        </row>
        <row r="746">
          <cell r="B746" t="str">
            <v>ผูกพัน ครบ 27 พค 67</v>
          </cell>
          <cell r="C746">
            <v>4100396028</v>
          </cell>
        </row>
        <row r="752">
          <cell r="A752" t="str">
            <v>1.2.3.1</v>
          </cell>
          <cell r="AA752">
            <v>0</v>
          </cell>
        </row>
        <row r="753">
          <cell r="A753" t="str">
            <v>1.2.3.2</v>
          </cell>
        </row>
        <row r="763">
          <cell r="A763" t="str">
            <v>2.1.6.3</v>
          </cell>
          <cell r="B763" t="str">
            <v>ครุภัณฑ์งานบ้านงานครัว 120605</v>
          </cell>
        </row>
        <row r="764">
          <cell r="A764" t="str">
            <v>2.1.6.3.1</v>
          </cell>
          <cell r="B764" t="str">
            <v>เครื่องสูบน้ำแบบท่อพญานาค เครื่องละ 105,0000 บาท</v>
          </cell>
          <cell r="C764" t="str">
            <v>ศธ04002/ว1802 ลว.8 พค 67 โอนครั้งที่ 7</v>
          </cell>
        </row>
        <row r="765">
          <cell r="A765" t="str">
            <v>1)</v>
          </cell>
          <cell r="B765" t="str">
            <v>โรงเรียนวัดแจ้งลําหิน</v>
          </cell>
          <cell r="C765" t="str">
            <v>20004350002003112041</v>
          </cell>
          <cell r="Q765">
            <v>0</v>
          </cell>
          <cell r="R765">
            <v>105000</v>
          </cell>
          <cell r="U765">
            <v>0</v>
          </cell>
          <cell r="V765">
            <v>0</v>
          </cell>
          <cell r="AA765">
            <v>105000</v>
          </cell>
        </row>
        <row r="766">
          <cell r="B766" t="str">
            <v>ผูกพัน ครบ 29 มิย 67</v>
          </cell>
          <cell r="C766">
            <v>4100398975</v>
          </cell>
        </row>
        <row r="769">
          <cell r="A769" t="str">
            <v>2.1.6.3.2</v>
          </cell>
          <cell r="B769" t="str">
            <v>เครื่องสูบน้ำไฟฟ้าแบบจมใต้น้ำ(SubmersiblePump)มอเตอร์ขนาด3.0แรงม้า220V.AC เครื่องละ 65,500 บาท</v>
          </cell>
          <cell r="C769" t="str">
            <v>ศธ04002/ว1802 ลว.8 พค 67 โอนครั้งที่ 7</v>
          </cell>
        </row>
        <row r="770">
          <cell r="A770" t="str">
            <v>1)</v>
          </cell>
          <cell r="B770" t="str">
            <v>โรงเรียนวัดประยูรธรรมาราม</v>
          </cell>
          <cell r="C770" t="str">
            <v>20004350002003112044</v>
          </cell>
          <cell r="Q770">
            <v>0</v>
          </cell>
          <cell r="R770">
            <v>65500</v>
          </cell>
          <cell r="U770">
            <v>0</v>
          </cell>
          <cell r="V770">
            <v>0</v>
          </cell>
          <cell r="AA770">
            <v>65500</v>
          </cell>
        </row>
        <row r="771">
          <cell r="B771" t="str">
            <v>ผูกพัน ครบ 29 กค 67</v>
          </cell>
          <cell r="C771">
            <v>4100398975</v>
          </cell>
        </row>
        <row r="805">
          <cell r="B805" t="str">
            <v>ครุภัณฑ์โฆษณาและเผยแพร่ 120604</v>
          </cell>
        </row>
        <row r="822">
          <cell r="B822" t="str">
            <v xml:space="preserve">ครุภัณฑ์การศึกษา 120611 </v>
          </cell>
        </row>
        <row r="823">
          <cell r="B823" t="str">
            <v>ครุภัณฑ์งานอาชีพระดับประถมศึกษา แบบ 2 จำนวน 1 ชุด</v>
          </cell>
          <cell r="C823" t="str">
            <v>ศธ04002/ว1802 ลว.8 พค 67 โอนครั้งที่ 7</v>
          </cell>
        </row>
        <row r="824">
          <cell r="A824" t="str">
            <v>1)</v>
          </cell>
          <cell r="B824" t="str">
            <v>โรงเรียนกลางคลองสิบ</v>
          </cell>
          <cell r="C824" t="str">
            <v>20004350002003112040</v>
          </cell>
          <cell r="J824">
            <v>0</v>
          </cell>
          <cell r="Q824">
            <v>0</v>
          </cell>
          <cell r="R824">
            <v>120000</v>
          </cell>
          <cell r="U824">
            <v>0</v>
          </cell>
          <cell r="V824">
            <v>0</v>
          </cell>
          <cell r="AA824">
            <v>120000</v>
          </cell>
        </row>
        <row r="825">
          <cell r="B825" t="str">
            <v>ผูกพัน ครบ 16 มิย 67</v>
          </cell>
          <cell r="C825">
            <v>4100394375</v>
          </cell>
        </row>
        <row r="833">
          <cell r="B833" t="str">
            <v>โต๊ะเก้าอี้นักเรียน ระดับประถมศึกษา ชุดละ 1500 บาท</v>
          </cell>
          <cell r="C833" t="str">
            <v>ศธ04002/ว1802 ลว.8 พค 67 โอนครั้งที่ 7</v>
          </cell>
        </row>
        <row r="834">
          <cell r="A834" t="str">
            <v>1)</v>
          </cell>
          <cell r="B834" t="str">
            <v>โรงเรียนคลองสิบสามผิวศรีราษฏร์บำรุง</v>
          </cell>
          <cell r="C834" t="str">
            <v>20004350002003112045</v>
          </cell>
          <cell r="J834">
            <v>0</v>
          </cell>
          <cell r="Q834">
            <v>0</v>
          </cell>
          <cell r="R834">
            <v>72500</v>
          </cell>
          <cell r="U834">
            <v>0</v>
          </cell>
          <cell r="V834">
            <v>0</v>
          </cell>
          <cell r="AA834">
            <v>75000</v>
          </cell>
        </row>
        <row r="835">
          <cell r="B835" t="str">
            <v>ผูกพัน ครบ 19 มิย 67</v>
          </cell>
          <cell r="C835">
            <v>4100395365</v>
          </cell>
        </row>
        <row r="836">
          <cell r="A836" t="str">
            <v>2)</v>
          </cell>
          <cell r="B836" t="str">
            <v>โรงเรียนวัดพวงแก้ว</v>
          </cell>
          <cell r="C836" t="str">
            <v>20004350002003112046</v>
          </cell>
          <cell r="J836">
            <v>0</v>
          </cell>
          <cell r="Q836">
            <v>0</v>
          </cell>
          <cell r="R836">
            <v>120350</v>
          </cell>
          <cell r="U836">
            <v>0</v>
          </cell>
          <cell r="V836">
            <v>0</v>
          </cell>
          <cell r="AA836">
            <v>124500</v>
          </cell>
        </row>
        <row r="837">
          <cell r="B837" t="str">
            <v>ผูกพัน ครบ 26 มิย 67</v>
          </cell>
          <cell r="C837">
            <v>4100395151</v>
          </cell>
        </row>
        <row r="838">
          <cell r="A838" t="str">
            <v>3)</v>
          </cell>
          <cell r="B838" t="str">
            <v>โรงเรียนหิรัญพงษ์อนุสรณ์</v>
          </cell>
          <cell r="C838" t="str">
            <v>20004350002003112048</v>
          </cell>
          <cell r="J838">
            <v>0</v>
          </cell>
          <cell r="Q838">
            <v>33000</v>
          </cell>
          <cell r="R838">
            <v>0</v>
          </cell>
          <cell r="U838">
            <v>0</v>
          </cell>
          <cell r="V838">
            <v>0</v>
          </cell>
          <cell r="AA838">
            <v>33000</v>
          </cell>
        </row>
        <row r="839">
          <cell r="B839" t="str">
            <v>ผูกพัน ครบ 7 มิย 67</v>
          </cell>
          <cell r="C839">
            <v>4100392574</v>
          </cell>
        </row>
        <row r="840">
          <cell r="A840" t="str">
            <v>2.1.1</v>
          </cell>
          <cell r="B840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40" t="str">
            <v>20004 67 05164 00034</v>
          </cell>
        </row>
        <row r="841">
          <cell r="B841" t="str">
            <v xml:space="preserve"> งบดำเนินงาน 67112xx </v>
          </cell>
          <cell r="C841" t="str">
            <v>20004 35000200 2000000</v>
          </cell>
        </row>
        <row r="842">
          <cell r="A842" t="str">
            <v>2.1.1.1</v>
          </cell>
          <cell r="B842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42" t="str">
            <v>ศธ 04002/ว743 ลว 28 กพ 66 โอนครั้งที่ 343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5">
          <cell r="A845" t="str">
            <v>2.1.1</v>
          </cell>
          <cell r="B845" t="str">
            <v xml:space="preserve">กิจกรรมรองเทคโนโลยีดิจิทัลเพื่อการศึกษาขั้นพื้นฐาน </v>
          </cell>
          <cell r="C845" t="str">
            <v>20004 67 05164 00063</v>
          </cell>
        </row>
        <row r="846">
          <cell r="B846" t="str">
            <v xml:space="preserve"> งบดำเนินงาน 67112xx</v>
          </cell>
          <cell r="C846" t="str">
            <v>20004 35000200 2000000</v>
          </cell>
        </row>
        <row r="847">
          <cell r="A847" t="str">
            <v>2.1.1.1</v>
          </cell>
          <cell r="B847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847" t="str">
            <v>ศธ 04002/ว1003 ลว 7 มีค 67โอนครั้งที่ 207</v>
          </cell>
          <cell r="F847">
            <v>15000</v>
          </cell>
          <cell r="Q847">
            <v>0</v>
          </cell>
          <cell r="R847">
            <v>0</v>
          </cell>
          <cell r="U847">
            <v>14800</v>
          </cell>
          <cell r="V847">
            <v>0</v>
          </cell>
        </row>
        <row r="848"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2">
          <cell r="A852" t="str">
            <v>2.1.2.1</v>
          </cell>
          <cell r="B852" t="str">
            <v>ครุภัณฑ์คอมพิวเตอร์  120610</v>
          </cell>
        </row>
        <row r="853">
          <cell r="B853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53" t="str">
            <v>ศธ 04002/ว2002 ลว 23 พค 67 โอนครั้งที่ 46</v>
          </cell>
        </row>
        <row r="854">
          <cell r="A854" t="str">
            <v>1)</v>
          </cell>
          <cell r="B854" t="str">
            <v xml:space="preserve">โรงเรียนชุมชนบึงบา </v>
          </cell>
          <cell r="C854" t="str">
            <v>20004350002003110247</v>
          </cell>
          <cell r="J854">
            <v>0</v>
          </cell>
          <cell r="Q854">
            <v>0</v>
          </cell>
          <cell r="R854">
            <v>0</v>
          </cell>
          <cell r="U854">
            <v>0</v>
          </cell>
          <cell r="V854">
            <v>0</v>
          </cell>
          <cell r="AA854">
            <v>786600</v>
          </cell>
        </row>
        <row r="856">
          <cell r="A856" t="str">
            <v>2.1.3</v>
          </cell>
          <cell r="B856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856" t="str">
            <v>20004 66 05164 36263</v>
          </cell>
        </row>
        <row r="857">
          <cell r="B857" t="str">
            <v xml:space="preserve"> งบดำเนินงาน 66112xx </v>
          </cell>
          <cell r="C857" t="str">
            <v>20004 35000200 2000000</v>
          </cell>
        </row>
        <row r="858"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2.1.2</v>
          </cell>
          <cell r="B860" t="str">
            <v xml:space="preserve">กิจกรรมรองการสนับสนุนการศึกษาภาคบังคับ  </v>
          </cell>
          <cell r="C860" t="str">
            <v>20004 66 05164 05272</v>
          </cell>
        </row>
        <row r="862">
          <cell r="B862" t="str">
            <v xml:space="preserve"> งบดำเนินงาน 67112xx </v>
          </cell>
          <cell r="C862" t="str">
            <v>20004 35000270 2000000</v>
          </cell>
        </row>
        <row r="864">
          <cell r="A864" t="str">
            <v>2.1.2.1</v>
          </cell>
          <cell r="B864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864" t="str">
            <v>ศธ 04002/ว5700 ลว 21 ธค 66 โอนครั้งที่ 103</v>
          </cell>
          <cell r="F864">
            <v>1000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760</v>
          </cell>
          <cell r="L864">
            <v>0</v>
          </cell>
          <cell r="Q864">
            <v>0</v>
          </cell>
          <cell r="R864">
            <v>0</v>
          </cell>
          <cell r="U864">
            <v>240</v>
          </cell>
          <cell r="V864">
            <v>0</v>
          </cell>
        </row>
        <row r="865">
          <cell r="A865" t="str">
            <v>2.1.2.2</v>
          </cell>
          <cell r="B865" t="str">
            <v xml:space="preserve">เงินสมทบกองทุนเงินทดแทน ประจำปี พ.ศ. 2567 (มกราคม - ธันวาคม 2567)                             </v>
          </cell>
          <cell r="C865" t="str">
            <v>ศธ 04002/ว35 ลว 4 มค 67 โอนครั้งที่ 117</v>
          </cell>
          <cell r="F865">
            <v>23184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3422</v>
          </cell>
          <cell r="Q865">
            <v>0</v>
          </cell>
          <cell r="R865">
            <v>0</v>
          </cell>
          <cell r="U865">
            <v>0</v>
          </cell>
          <cell r="V865">
            <v>0</v>
          </cell>
        </row>
        <row r="866">
          <cell r="A866" t="str">
            <v>2.1.2.3</v>
          </cell>
          <cell r="B866" t="str">
            <v>ค่าเช่าใช้บริการสัญญาณอินเทอร์เน็ต 6 เดือน (ตุลาคม 2566 – มีนาคม 2567)   1,208,700.-บาท</v>
          </cell>
          <cell r="C866" t="str">
            <v>ศธ 04002/ว277ลว 18 มค 66 โอนครั้งที่ 142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34775</v>
          </cell>
          <cell r="L866">
            <v>650487.30000000005</v>
          </cell>
          <cell r="Q866">
            <v>0</v>
          </cell>
          <cell r="R866">
            <v>0</v>
          </cell>
          <cell r="U866">
            <v>20865</v>
          </cell>
          <cell r="V866">
            <v>522865.3</v>
          </cell>
          <cell r="AA866">
            <v>1543050</v>
          </cell>
        </row>
        <row r="869">
          <cell r="A869" t="str">
            <v>2.1.4</v>
          </cell>
          <cell r="B869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869" t="str">
            <v>ศธ 04002/ว4484 ลว 28 กย 66 โอนครั้งที่ 897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2.1.3.3</v>
          </cell>
          <cell r="B870" t="str">
            <v>งบประจำ บริหารจัดการสำนักงาน</v>
          </cell>
          <cell r="C870" t="str">
            <v>20004 35000200 200000</v>
          </cell>
        </row>
        <row r="871">
          <cell r="C871" t="str">
            <v>ที่ ศธ 04002/ว824/1 มีค 66  ครั้งที่ 352</v>
          </cell>
        </row>
        <row r="872">
          <cell r="A872" t="str">
            <v>(1</v>
          </cell>
          <cell r="B872" t="str">
            <v>ค้าจ้างเหมาบริการ ลูกจ้างสพป.ปท.2 15000x7คนx4 เม.ย. 66 เดือน 1,260,000 บาท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(2</v>
          </cell>
          <cell r="B873" t="str">
            <v xml:space="preserve">ค่าใช้จ่ายในการประชุมราชการ ค่าตอบแทนบุคคล 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(3</v>
          </cell>
          <cell r="B874" t="str">
            <v>ค่าใช้จ่ายในการเดินทางไปราชการ 150,000 บาท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(4</v>
          </cell>
          <cell r="B875" t="str">
            <v>ค่าซ่อมแซมและบำรุงรักษาทรัพย์สิน 200,000 บาท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(5</v>
          </cell>
          <cell r="B876" t="str">
            <v>ค่าวัสดุสำนักงาน 300,000 บาท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(6</v>
          </cell>
          <cell r="B877" t="str">
            <v>ค่าน้ำมันเชื้อเพลิงและหล่อลื่น 300,000 บาท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(7</v>
          </cell>
          <cell r="B878" t="str">
            <v>ค่าสาธารณูปโภค    500,000 บาท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(8</v>
          </cell>
          <cell r="B879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882">
          <cell r="A882" t="str">
            <v>2.1.3.4</v>
          </cell>
          <cell r="B882" t="str">
            <v>งบพัฒนาเพื่อพัฒนาคุณภาพการศึกษา 1,000,000 บาท</v>
          </cell>
        </row>
        <row r="883">
          <cell r="A883" t="str">
            <v>2.1.3.4.1</v>
          </cell>
          <cell r="B883" t="str">
            <v>งบกลยุทธ์ ของสพป.ปท.2 500,000 บาท (ประถม 449450) (20004 66 05164 05272)</v>
          </cell>
        </row>
        <row r="884">
          <cell r="A884" t="str">
            <v>1)</v>
          </cell>
          <cell r="B884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884" t="str">
            <v>บันทึกกลุ่มนโยบายและแผน ลว.27 มค 66 ดอกลักษณ์ อยู่ 2 รหัส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A885" t="str">
            <v>2)</v>
          </cell>
          <cell r="B885" t="str">
            <v>ค่าสื่อการเรียนการสอนเงินเหลือจ่าย</v>
          </cell>
          <cell r="C885" t="str">
            <v>เหลือจ่าย กย 66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A886" t="str">
            <v>2.1.3.4.2</v>
          </cell>
          <cell r="B886" t="str">
            <v>งบเพิ่มประสิทธิผลกลยุทธ์ของ สพฐ. 1,500,000 บาท (20004 66 05164 05272)</v>
          </cell>
          <cell r="C886" t="str">
            <v>ที่ ศธ 04002/ว824/1 มีค 66  ครั้งที่ 352</v>
          </cell>
        </row>
        <row r="889">
          <cell r="A889" t="str">
            <v>1)</v>
          </cell>
          <cell r="B889" t="str">
            <v>โครงการพัฒนาศักยภาพการบริหารจัดการ 100,000 บาท</v>
          </cell>
          <cell r="C889" t="str">
            <v>บันทึกกลุ่มนโยบายและแผน ลว.27 มค 66 ดอกลักษณ์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2)</v>
          </cell>
          <cell r="B890" t="str">
            <v>โครงการเสริมสร้างความรู้ความเข้าใจระบบการประเมินวิทยฐานดิจิทัล(DPA) 30,000 บาท</v>
          </cell>
          <cell r="C890" t="str">
            <v>บันทึกกลุ่มนโยบายและแผน ลว.26 มค 66 น้ำผึ้ง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3)</v>
          </cell>
          <cell r="B891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A892" t="str">
            <v>4)</v>
          </cell>
          <cell r="B892" t="str">
            <v>โครงการส่งเสริมศักยภาพตามการเรียนรู้ที่หลากหลาย 150,000 บาท</v>
          </cell>
          <cell r="C892" t="str">
            <v xml:space="preserve">บท.แผนลว. 31 มี.ค. 66 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A893" t="str">
            <v>6)</v>
          </cell>
          <cell r="B893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893" t="str">
            <v>บันทึกกลุ่มนโยบายและแผน ลว.27 มีค 66 ศน จิราภรณ์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2.1.3</v>
          </cell>
          <cell r="B894" t="str">
            <v xml:space="preserve">กิจกรรมรองการพัฒนาประสิทธิภาพการบริหารจัดการ </v>
          </cell>
        </row>
        <row r="895">
          <cell r="C895" t="str">
            <v>20004 67 05164 06317</v>
          </cell>
        </row>
        <row r="896">
          <cell r="B896" t="str">
            <v xml:space="preserve"> งบดำเนินงาน 67112xx </v>
          </cell>
        </row>
        <row r="897">
          <cell r="C897" t="str">
            <v>20004 35000200 2000000</v>
          </cell>
        </row>
        <row r="898">
          <cell r="A898" t="str">
            <v>2.1.3.1</v>
          </cell>
          <cell r="B898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898" t="str">
            <v>ศธ 04002/ว5407 ลว 27 พย 66 โอนครั้งที่ 66</v>
          </cell>
          <cell r="F898">
            <v>1400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1170</v>
          </cell>
          <cell r="L898">
            <v>0</v>
          </cell>
          <cell r="Q898">
            <v>0</v>
          </cell>
          <cell r="R898">
            <v>0</v>
          </cell>
          <cell r="U898">
            <v>0</v>
          </cell>
          <cell r="V898">
            <v>0</v>
          </cell>
        </row>
        <row r="902">
          <cell r="A902" t="str">
            <v>2.1.4</v>
          </cell>
          <cell r="B90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03">
          <cell r="C903" t="str">
            <v>20004 67 05164 52034</v>
          </cell>
        </row>
        <row r="904">
          <cell r="B904" t="str">
            <v xml:space="preserve"> งบดำเนินงาน 67112xx </v>
          </cell>
        </row>
        <row r="905">
          <cell r="C905" t="str">
            <v>20004 35000200 0000000</v>
          </cell>
        </row>
        <row r="906">
          <cell r="A906" t="str">
            <v>2.1.4.1</v>
          </cell>
          <cell r="B906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06" t="str">
            <v>ที่ ศธ 04002/ว    /9 กพ 67  ครั้งที่ 165</v>
          </cell>
          <cell r="F906">
            <v>30000</v>
          </cell>
          <cell r="Q906">
            <v>0</v>
          </cell>
          <cell r="R906">
            <v>0</v>
          </cell>
          <cell r="U906">
            <v>30000</v>
          </cell>
          <cell r="V906">
            <v>0</v>
          </cell>
        </row>
        <row r="907">
          <cell r="A907" t="str">
            <v>2.1.4.2</v>
          </cell>
          <cell r="B907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07" t="str">
            <v>ศธ04002/ว2276 ลว. 7 มิย 67 โอนครั้งที่ 102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P907">
            <v>2000</v>
          </cell>
          <cell r="Q907">
            <v>0</v>
          </cell>
          <cell r="R907">
            <v>0</v>
          </cell>
          <cell r="U907">
            <v>0</v>
          </cell>
          <cell r="V907">
            <v>0</v>
          </cell>
        </row>
        <row r="908">
          <cell r="A908" t="str">
            <v>2.1.4.3</v>
          </cell>
          <cell r="B908" t="str">
            <v>ค่าจัดซื้อหนังสือพระราชนิพนธ์ จำนวน 3  เรื่อง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10">
          <cell r="A910">
            <v>2.2000000000000002</v>
          </cell>
          <cell r="B910" t="str">
            <v xml:space="preserve">กิจกรรมการจัดการศึกษามัธยมศึกษาตอนต้นสำหรับโรงเรียนปกติ  </v>
          </cell>
          <cell r="C910" t="str">
            <v>20004 67 0516500000</v>
          </cell>
        </row>
        <row r="911">
          <cell r="B911" t="str">
            <v xml:space="preserve"> งบดำเนินงาน 67112xx</v>
          </cell>
          <cell r="C911" t="str">
            <v>20004 35000270 2000000</v>
          </cell>
        </row>
        <row r="912">
          <cell r="B912" t="str">
            <v>งบลงทุน ค่าครุภัณฑ์ 6711310</v>
          </cell>
        </row>
        <row r="973">
          <cell r="B973" t="str">
            <v>ครุภัณฑ์การศึกษา 120611</v>
          </cell>
        </row>
        <row r="974">
          <cell r="B974" t="str">
            <v xml:space="preserve">ครุภัณฑ์สะเต็มศึกษา ระดับประถมศึกษา แบบ 2 </v>
          </cell>
        </row>
        <row r="975">
          <cell r="A975" t="str">
            <v>1)</v>
          </cell>
          <cell r="B975" t="str">
            <v>ชุมชนเลิศพินิจพิทยาคม</v>
          </cell>
          <cell r="C975" t="str">
            <v>20004350002003112994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 t="str">
            <v>ครุภัณฑ์เทคโนโลยีดิจิตอล แบบ 2</v>
          </cell>
          <cell r="C976">
            <v>0</v>
          </cell>
        </row>
        <row r="977">
          <cell r="A977" t="str">
            <v>1)</v>
          </cell>
          <cell r="B977" t="str">
            <v>วัดทศทิศ</v>
          </cell>
          <cell r="C977" t="str">
            <v>20004350002003112995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A978" t="str">
            <v>2)</v>
          </cell>
          <cell r="B978" t="str">
            <v>วัดสมุหราษฎร์บํารุง</v>
          </cell>
          <cell r="C978" t="str">
            <v>20004350002003112996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 t="str">
            <v>2.2.1.1</v>
          </cell>
          <cell r="B979" t="str">
            <v xml:space="preserve">โต๊ะเก้าอี้นักเรียน ระดับประถมศึกษา </v>
          </cell>
          <cell r="C979" t="str">
            <v>ศธ04002/ว1802 ลว.8 พค 67 โอนครั้งที่ 7</v>
          </cell>
        </row>
        <row r="980">
          <cell r="A980" t="str">
            <v>1)</v>
          </cell>
          <cell r="B980" t="str">
            <v>โรงเรียนวัดลาดสนุ่น</v>
          </cell>
          <cell r="C980" t="str">
            <v>20004350002003114141</v>
          </cell>
          <cell r="Q980">
            <v>0</v>
          </cell>
          <cell r="R980">
            <v>116000</v>
          </cell>
          <cell r="U980">
            <v>0</v>
          </cell>
          <cell r="V980">
            <v>0</v>
          </cell>
          <cell r="AA980">
            <v>120000</v>
          </cell>
        </row>
        <row r="981">
          <cell r="B981" t="str">
            <v>ผูกพัน ครบ 16 มิย 67</v>
          </cell>
          <cell r="C981">
            <v>4100386064</v>
          </cell>
        </row>
        <row r="986">
          <cell r="A986" t="str">
            <v>2.2.1</v>
          </cell>
          <cell r="B986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986" t="str">
            <v>20004 66 05165 51999</v>
          </cell>
        </row>
        <row r="988">
          <cell r="B988" t="str">
            <v xml:space="preserve"> งบดำเนินงาน 67112xx </v>
          </cell>
          <cell r="C988" t="str">
            <v>20004 35000270 2000000</v>
          </cell>
        </row>
        <row r="990">
          <cell r="A990" t="str">
            <v>2.2.1.1</v>
          </cell>
          <cell r="B990" t="str">
    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    </cell>
          <cell r="C990" t="str">
            <v>ศธ04002/ว457 ลว. 1 กพ 67 โอนครั้งที่ 161 (1/2)</v>
          </cell>
          <cell r="D990">
            <v>700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700</v>
          </cell>
          <cell r="L990">
            <v>0</v>
          </cell>
        </row>
        <row r="991">
          <cell r="A991" t="str">
            <v>2.2.1.2</v>
          </cell>
          <cell r="B991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C991" t="str">
            <v>ศธ04002/ว907 ลว. 29 กพ 67 โอนครั้งที่ 201</v>
          </cell>
          <cell r="D991">
            <v>700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700</v>
          </cell>
          <cell r="L991">
            <v>0</v>
          </cell>
        </row>
        <row r="992">
          <cell r="A992" t="str">
            <v>2.2.1.3</v>
          </cell>
          <cell r="B992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992" t="str">
            <v>ศธ04002/ว1918 ลว 17 พค 67 โอนครั้งที่ 27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Q992">
            <v>0</v>
          </cell>
          <cell r="R992">
            <v>0</v>
          </cell>
          <cell r="U992">
            <v>14670</v>
          </cell>
          <cell r="V992">
            <v>0</v>
          </cell>
          <cell r="AA992">
            <v>20000</v>
          </cell>
        </row>
        <row r="993">
          <cell r="A993" t="str">
            <v>2.2.1.4</v>
          </cell>
          <cell r="B993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993" t="str">
            <v>ศธ04002/ว2110 ลว 31 พค 67 โอนครั้งที่ 67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Q993">
            <v>0</v>
          </cell>
          <cell r="R993">
            <v>0</v>
          </cell>
          <cell r="U993">
            <v>18000</v>
          </cell>
          <cell r="V993">
            <v>0</v>
          </cell>
          <cell r="AA993">
            <v>18000</v>
          </cell>
        </row>
        <row r="994">
          <cell r="A994" t="str">
            <v>2.2.2</v>
          </cell>
          <cell r="B994" t="str">
            <v xml:space="preserve">กิจกรรมรองการวิจัยเพื่อพัฒนานวัตกรรมการจัดการศึกษา </v>
          </cell>
          <cell r="C994" t="str">
            <v>20004 66 05165 52018</v>
          </cell>
        </row>
        <row r="996">
          <cell r="B996" t="str">
            <v xml:space="preserve"> งบดำเนินงาน 67112xx </v>
          </cell>
          <cell r="C996" t="str">
            <v>20004 35000200 2000000</v>
          </cell>
        </row>
        <row r="998">
          <cell r="A998" t="str">
            <v>2.2.2.1</v>
          </cell>
          <cell r="B998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998" t="str">
            <v>ศธ04002/ว5570 ลว 13 ธค 2566 โอนครั้งที่ 86</v>
          </cell>
          <cell r="F998">
            <v>800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800</v>
          </cell>
        </row>
        <row r="999">
          <cell r="A999" t="str">
            <v>2.2.2.2</v>
          </cell>
          <cell r="B999" t="str">
    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    </cell>
          <cell r="C999" t="str">
            <v>ศธ04002/ว859 ลว 27 กพ 67 โอนครั้งที่ 197</v>
          </cell>
          <cell r="F999">
            <v>31300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30100</v>
          </cell>
          <cell r="L999">
            <v>0</v>
          </cell>
          <cell r="Q999">
            <v>0</v>
          </cell>
          <cell r="R999">
            <v>0</v>
          </cell>
          <cell r="U999">
            <v>200</v>
          </cell>
          <cell r="V999">
            <v>0</v>
          </cell>
        </row>
        <row r="1000">
          <cell r="A1000" t="str">
            <v>2.2.2.3</v>
          </cell>
          <cell r="B1000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1000" t="str">
            <v>ศธ 04002/ว3089/29 กค 66 ครั้งที่ 812 จำนวนเงิน 3,500.-บาท นิเทศ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3">
          <cell r="A1003" t="str">
            <v>2.2.3</v>
          </cell>
          <cell r="B1003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03" t="str">
            <v>20004 66 05165 90691</v>
          </cell>
        </row>
        <row r="1004">
          <cell r="B1004" t="str">
            <v xml:space="preserve"> งบดำเนินงาน 66112xx </v>
          </cell>
          <cell r="C1004" t="str">
            <v>20004 35000200 2000000</v>
          </cell>
        </row>
        <row r="1005">
          <cell r="A1005" t="str">
            <v>2.2.3.1</v>
          </cell>
          <cell r="B1005" t="str">
            <v xml:space="preserve">ค่าใช้จ่าย  รณรงค์ และติดตาม การใช้หนังสือพระราชนิพนธ์  </v>
          </cell>
          <cell r="C1005" t="str">
            <v>ศธ 04002/ว2953/25 กค 66 ครั้งที่ 689 จำนวนเงิน 61,055 บาท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A1006" t="str">
            <v>2.2.3.2</v>
          </cell>
          <cell r="B1006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06" t="str">
            <v>ศธ 04002/ว3089/29 กค 66 ครั้งที่ 712 จำนวนเงิน 1,200.-บาท เขียนเขต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54">
          <cell r="B1054" t="str">
            <v xml:space="preserve"> งบดำเนินงาน 67112xx</v>
          </cell>
        </row>
        <row r="1056">
          <cell r="A1056" t="str">
            <v>2.3.1</v>
          </cell>
          <cell r="B1056" t="str">
    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    </cell>
          <cell r="C1056" t="str">
            <v>ศธ 04002/ว47 ลว 4 มค 67 ครั้งที่ 119</v>
          </cell>
          <cell r="F1056">
            <v>40240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17719.2</v>
          </cell>
          <cell r="Q1056">
            <v>0</v>
          </cell>
          <cell r="R1056">
            <v>0</v>
          </cell>
          <cell r="U1056">
            <v>0</v>
          </cell>
          <cell r="V1056">
            <v>0</v>
          </cell>
        </row>
        <row r="1057">
          <cell r="A1057" t="str">
            <v>2.3.2</v>
          </cell>
          <cell r="B1057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    </cell>
          <cell r="C1057" t="str">
            <v>ศธ 04002/ว78 ลว 8 มค 67 โอนครั้งที่ 122</v>
          </cell>
          <cell r="F1057">
            <v>10000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900</v>
          </cell>
          <cell r="L1057">
            <v>0</v>
          </cell>
          <cell r="Q1057">
            <v>0</v>
          </cell>
          <cell r="R1057">
            <v>0</v>
          </cell>
          <cell r="U1057">
            <v>6200</v>
          </cell>
          <cell r="V1057">
            <v>2900</v>
          </cell>
        </row>
        <row r="1058">
          <cell r="B1058" t="str">
    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    </cell>
          <cell r="C1058" t="str">
            <v xml:space="preserve">ศธ 04002/ว2241  ลว 6 มิย 67 ครั้งที่ 95   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P1058">
            <v>4380</v>
          </cell>
        </row>
        <row r="1059">
          <cell r="A1059" t="str">
            <v>2.3.4</v>
          </cell>
          <cell r="B1059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059" t="str">
            <v>ศธ 04002/ว2569  ลว 25 มิย 67 ครั้งที่ 160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P1059">
            <v>14000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8">
          <cell r="A1068">
            <v>2.4</v>
          </cell>
          <cell r="B1068" t="str">
            <v>กิจกรรมสนับสนุนผู้ปฏิบัติงานในสถานศึกษา</v>
          </cell>
          <cell r="C1068" t="str">
            <v>20004 1300 Q2669/20004 65 0005400000</v>
          </cell>
        </row>
        <row r="1069">
          <cell r="B1069" t="str">
            <v xml:space="preserve"> งบดำเนินงาน 67112xx</v>
          </cell>
        </row>
        <row r="1076">
          <cell r="A1076" t="str">
            <v>2.4.1</v>
          </cell>
          <cell r="B1076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076" t="str">
            <v>ศธ 04002/ว5666 ลว 19 ธ.ค.66 ครั้งที่ 97</v>
          </cell>
          <cell r="F1076">
            <v>1600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1600</v>
          </cell>
          <cell r="L1076">
            <v>0</v>
          </cell>
        </row>
        <row r="1077">
          <cell r="A1077" t="str">
            <v>2.4.2</v>
          </cell>
          <cell r="B1077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077" t="str">
            <v>ศธ 04002/ว161 (2/2) ลว 1 กพ 67 ครั้งที่ 161</v>
          </cell>
          <cell r="F1077">
            <v>800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800</v>
          </cell>
        </row>
        <row r="1079">
          <cell r="A1079" t="str">
            <v>2.4.3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A1080" t="str">
            <v>2.4.4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A1081" t="str">
            <v>2.4.5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A1082" t="str">
            <v>2.4.6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9">
          <cell r="A1089">
            <v>2.5</v>
          </cell>
          <cell r="B1089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089" t="str">
            <v>20004  67 01056 00000</v>
          </cell>
        </row>
        <row r="1090">
          <cell r="B1090" t="str">
            <v>ค่าที่ดินและสิ่งก่อสร้าง 6711320</v>
          </cell>
        </row>
        <row r="1091">
          <cell r="A1091" t="str">
            <v>2.5.1</v>
          </cell>
          <cell r="B1091" t="str">
            <v>ปรับปรุงซ่อมแซมอาคารเรียนอาคารประกอบและสิ่งก่อสร้างอื่น 20 โรงเรียน</v>
          </cell>
          <cell r="C1091" t="str">
            <v>ศธ 04002/ว1787 ลว 7 พค 67 ครั้งที่ 5</v>
          </cell>
        </row>
        <row r="1092">
          <cell r="A1092" t="str">
            <v>1)</v>
          </cell>
          <cell r="B1092" t="str">
            <v>ทองพูลอุทิศ</v>
          </cell>
          <cell r="C1092" t="str">
            <v>20004350002003214509</v>
          </cell>
          <cell r="J1092">
            <v>0</v>
          </cell>
          <cell r="Q1092">
            <v>0</v>
          </cell>
          <cell r="R1092">
            <v>143100</v>
          </cell>
          <cell r="U1092">
            <v>0</v>
          </cell>
          <cell r="V1092">
            <v>0</v>
          </cell>
          <cell r="AA1092">
            <v>143100</v>
          </cell>
        </row>
        <row r="1093">
          <cell r="B1093" t="str">
            <v>ครบ 22 มิย 67</v>
          </cell>
          <cell r="C1093">
            <v>4100390756</v>
          </cell>
        </row>
        <row r="1094">
          <cell r="A1094" t="str">
            <v>2)</v>
          </cell>
          <cell r="B1094" t="str">
            <v>วัดนาบุญ</v>
          </cell>
          <cell r="C1094" t="str">
            <v>20004350002003214510</v>
          </cell>
          <cell r="J1094">
            <v>0</v>
          </cell>
          <cell r="Q1094">
            <v>0</v>
          </cell>
          <cell r="R1094">
            <v>496000</v>
          </cell>
          <cell r="U1094">
            <v>0</v>
          </cell>
          <cell r="V1094">
            <v>0</v>
          </cell>
          <cell r="AA1094">
            <v>499800</v>
          </cell>
        </row>
        <row r="1095">
          <cell r="B1095" t="str">
            <v>ครบ 11 กค 67</v>
          </cell>
          <cell r="C1095">
            <v>4100400664</v>
          </cell>
        </row>
        <row r="1096">
          <cell r="A1096" t="str">
            <v>3)</v>
          </cell>
          <cell r="B1096" t="str">
            <v>ชุมชนเลิศพินิจพิทยาคม</v>
          </cell>
          <cell r="C1096" t="str">
            <v>20004350002003214511</v>
          </cell>
          <cell r="J1096">
            <v>0</v>
          </cell>
          <cell r="Q1096">
            <v>0</v>
          </cell>
          <cell r="R1096">
            <v>493200</v>
          </cell>
          <cell r="U1096">
            <v>0</v>
          </cell>
          <cell r="V1096">
            <v>0</v>
          </cell>
          <cell r="AA1096">
            <v>493200</v>
          </cell>
        </row>
        <row r="1097">
          <cell r="B1097" t="str">
            <v>ครบ 11 กค 67</v>
          </cell>
          <cell r="C1097">
            <v>4100400664</v>
          </cell>
        </row>
        <row r="1098">
          <cell r="A1098" t="str">
            <v>4)</v>
          </cell>
          <cell r="B1098" t="str">
            <v>ชุมชนวัดทำเลทอง</v>
          </cell>
          <cell r="C1098" t="str">
            <v>20004350002003214512</v>
          </cell>
          <cell r="J1098">
            <v>0</v>
          </cell>
          <cell r="Q1098">
            <v>0</v>
          </cell>
          <cell r="R1098">
            <v>419000</v>
          </cell>
          <cell r="U1098">
            <v>0</v>
          </cell>
          <cell r="V1098">
            <v>0</v>
          </cell>
          <cell r="AA1098">
            <v>422700</v>
          </cell>
        </row>
        <row r="1099">
          <cell r="B1099" t="str">
            <v>ครบ 19 มิย 67</v>
          </cell>
          <cell r="C1099">
            <v>4100395279</v>
          </cell>
        </row>
        <row r="1100">
          <cell r="A1100" t="str">
            <v>5)</v>
          </cell>
          <cell r="B1100" t="str">
            <v>วัดกลางคลองสี่</v>
          </cell>
          <cell r="C1100" t="str">
            <v>20004350002003214513</v>
          </cell>
          <cell r="J1100">
            <v>0</v>
          </cell>
          <cell r="Q1100">
            <v>0</v>
          </cell>
          <cell r="R1100">
            <v>0</v>
          </cell>
          <cell r="U1100">
            <v>0</v>
          </cell>
          <cell r="V1100">
            <v>175500</v>
          </cell>
          <cell r="AA1100">
            <v>175500</v>
          </cell>
        </row>
        <row r="1101">
          <cell r="B1101" t="str">
            <v>ครบ 15 มิย 67</v>
          </cell>
          <cell r="C1101">
            <v>4100396155</v>
          </cell>
        </row>
        <row r="1102">
          <cell r="A1102" t="str">
            <v>6)</v>
          </cell>
          <cell r="B1102" t="str">
            <v>วัดนิเทศน์</v>
          </cell>
          <cell r="C1102" t="str">
            <v>20004350002003214514</v>
          </cell>
          <cell r="J1102">
            <v>0</v>
          </cell>
          <cell r="Q1102">
            <v>0</v>
          </cell>
          <cell r="R1102">
            <v>740000</v>
          </cell>
          <cell r="U1102">
            <v>0</v>
          </cell>
          <cell r="V1102">
            <v>0</v>
          </cell>
          <cell r="AA1102">
            <v>1104200</v>
          </cell>
        </row>
        <row r="1103">
          <cell r="B1103" t="str">
            <v>ครบ 27 สค 67</v>
          </cell>
          <cell r="C1103">
            <v>4100402151</v>
          </cell>
        </row>
        <row r="1104">
          <cell r="B1104" t="str">
            <v>ผูกพัน งวด 1 222,000 บาท</v>
          </cell>
        </row>
        <row r="1105">
          <cell r="B1105" t="str">
            <v>งวด 2 518,000 บาท</v>
          </cell>
        </row>
        <row r="1106">
          <cell r="A1106" t="str">
            <v>7)</v>
          </cell>
          <cell r="B1106" t="str">
            <v>วัดประชุมราษฏร์</v>
          </cell>
          <cell r="C1106" t="str">
            <v>20004350002003214515</v>
          </cell>
          <cell r="J1106">
            <v>0</v>
          </cell>
          <cell r="Q1106">
            <v>0</v>
          </cell>
          <cell r="R1106">
            <v>478000</v>
          </cell>
          <cell r="U1106">
            <v>0</v>
          </cell>
          <cell r="V1106">
            <v>0</v>
          </cell>
          <cell r="AA1106">
            <v>478600</v>
          </cell>
        </row>
        <row r="1107">
          <cell r="B1107" t="str">
            <v>ครบ 19 มิย 67</v>
          </cell>
          <cell r="C1107">
            <v>4100395245</v>
          </cell>
        </row>
        <row r="1108">
          <cell r="A1108" t="str">
            <v>8)</v>
          </cell>
          <cell r="B1108" t="str">
            <v>วัดประยูรธรรมาราม</v>
          </cell>
          <cell r="C1108" t="str">
            <v>20004350002003214516</v>
          </cell>
          <cell r="J1108">
            <v>0</v>
          </cell>
          <cell r="Q1108">
            <v>0</v>
          </cell>
          <cell r="R1108">
            <v>499900</v>
          </cell>
          <cell r="U1108">
            <v>0</v>
          </cell>
          <cell r="V1108">
            <v>0</v>
          </cell>
          <cell r="AA1108">
            <v>499900</v>
          </cell>
        </row>
        <row r="1109">
          <cell r="B1109" t="str">
            <v>ครบ 26 มิย 67</v>
          </cell>
          <cell r="C1109">
            <v>4100397176</v>
          </cell>
        </row>
        <row r="1110">
          <cell r="A1110" t="str">
            <v>9)</v>
          </cell>
          <cell r="B1110" t="str">
            <v>วัดลานนา</v>
          </cell>
          <cell r="C1110" t="str">
            <v>20004350002003214517</v>
          </cell>
          <cell r="J1110">
            <v>0</v>
          </cell>
          <cell r="Q1110">
            <v>0</v>
          </cell>
          <cell r="R1110">
            <v>149200</v>
          </cell>
          <cell r="U1110">
            <v>0</v>
          </cell>
          <cell r="V1110">
            <v>0</v>
          </cell>
          <cell r="AA1110">
            <v>149200</v>
          </cell>
        </row>
        <row r="1111">
          <cell r="B1111" t="str">
            <v>ครบ 19 มิ.ย.67</v>
          </cell>
          <cell r="C1111" t="str">
            <v>ครบ 19 มิย 67</v>
          </cell>
        </row>
        <row r="1112">
          <cell r="A1112" t="str">
            <v>10)</v>
          </cell>
          <cell r="B1112" t="str">
            <v>วัดอดิศร</v>
          </cell>
          <cell r="C1112" t="str">
            <v>20004350002003214518</v>
          </cell>
          <cell r="J1112">
            <v>0</v>
          </cell>
          <cell r="Q1112">
            <v>0</v>
          </cell>
          <cell r="R1112">
            <v>481100</v>
          </cell>
          <cell r="U1112">
            <v>0</v>
          </cell>
          <cell r="V1112">
            <v>0</v>
          </cell>
          <cell r="AA1112">
            <v>481100</v>
          </cell>
        </row>
        <row r="1113">
          <cell r="B1113" t="str">
            <v>ครบ 26 กค 67</v>
          </cell>
          <cell r="C1113" t="str">
            <v>4100393861</v>
          </cell>
        </row>
        <row r="1114">
          <cell r="A1114" t="str">
            <v>11)</v>
          </cell>
          <cell r="B1114" t="str">
            <v>สหราษฎร์บํารุง</v>
          </cell>
          <cell r="C1114" t="str">
            <v>20004350002003214519</v>
          </cell>
          <cell r="J1114">
            <v>0</v>
          </cell>
          <cell r="Q1114">
            <v>0</v>
          </cell>
          <cell r="R1114">
            <v>488000</v>
          </cell>
          <cell r="U1114">
            <v>0</v>
          </cell>
          <cell r="V1114">
            <v>0</v>
          </cell>
          <cell r="AA1114">
            <v>488000</v>
          </cell>
        </row>
        <row r="1115">
          <cell r="B1115" t="str">
            <v>ครบ 14 มิย 67</v>
          </cell>
          <cell r="C1115" t="str">
            <v>4100394897</v>
          </cell>
        </row>
        <row r="1116">
          <cell r="A1116" t="str">
            <v>12)</v>
          </cell>
          <cell r="B1116" t="str">
            <v>คลอง 11 ศาลาครุ (เทียมอุปถัมภ์)</v>
          </cell>
          <cell r="C1116" t="str">
            <v>20004350002003214520</v>
          </cell>
          <cell r="J1116">
            <v>0</v>
          </cell>
          <cell r="Q1116">
            <v>0</v>
          </cell>
          <cell r="R1116">
            <v>499900</v>
          </cell>
          <cell r="U1116">
            <v>0</v>
          </cell>
          <cell r="V1116">
            <v>0</v>
          </cell>
          <cell r="AA1116">
            <v>499900</v>
          </cell>
        </row>
        <row r="1117">
          <cell r="B1117" t="str">
            <v>ครบ 15 กค 67</v>
          </cell>
          <cell r="C1117" t="str">
            <v>4100398138</v>
          </cell>
        </row>
        <row r="1118">
          <cell r="A1118" t="str">
            <v>13)</v>
          </cell>
          <cell r="B1118" t="str">
            <v>คลองสิบสามผิวศรีราษฏร์บำรุง</v>
          </cell>
          <cell r="C1118" t="str">
            <v>20004350002003214521</v>
          </cell>
          <cell r="J1118">
            <v>0</v>
          </cell>
          <cell r="Q1118">
            <v>0</v>
          </cell>
          <cell r="R1118">
            <v>444400</v>
          </cell>
          <cell r="U1118">
            <v>0</v>
          </cell>
          <cell r="V1118">
            <v>0</v>
          </cell>
          <cell r="AA1118">
            <v>493400</v>
          </cell>
        </row>
        <row r="1120">
          <cell r="A1120" t="str">
            <v>14)</v>
          </cell>
          <cell r="B1120" t="str">
            <v>วัดเจริญบุญ</v>
          </cell>
          <cell r="C1120" t="str">
            <v>20004350002003214522</v>
          </cell>
          <cell r="J1120">
            <v>0</v>
          </cell>
          <cell r="Q1120">
            <v>0</v>
          </cell>
          <cell r="R1120">
            <v>351500</v>
          </cell>
          <cell r="U1120">
            <v>0</v>
          </cell>
          <cell r="V1120">
            <v>0</v>
          </cell>
          <cell r="AA1120">
            <v>352200</v>
          </cell>
        </row>
        <row r="1121">
          <cell r="B1121" t="str">
            <v>ครบ 17 กค 67</v>
          </cell>
          <cell r="C1121" t="str">
            <v>4100396212</v>
          </cell>
        </row>
        <row r="1122">
          <cell r="A1122" t="str">
            <v>15)</v>
          </cell>
          <cell r="B1122" t="str">
            <v>วัดนพรัตนาราม</v>
          </cell>
          <cell r="C1122" t="str">
            <v>20004350002003214523</v>
          </cell>
          <cell r="J1122">
            <v>0</v>
          </cell>
          <cell r="Q1122">
            <v>0</v>
          </cell>
          <cell r="R1122">
            <v>580000</v>
          </cell>
          <cell r="U1122">
            <v>0</v>
          </cell>
          <cell r="V1122">
            <v>0</v>
          </cell>
          <cell r="AA1122">
            <v>862400</v>
          </cell>
        </row>
        <row r="1123">
          <cell r="B1123" t="str">
            <v>งวด 1  174,000 บาท ครบ 16 กค 67</v>
          </cell>
          <cell r="C1123">
            <v>4100426445</v>
          </cell>
        </row>
        <row r="1124">
          <cell r="B1124" t="str">
            <v>งวด 2 406000 ครง 14 กย 67</v>
          </cell>
        </row>
        <row r="1125">
          <cell r="A1125" t="str">
            <v>16)</v>
          </cell>
          <cell r="B1125" t="str">
            <v>วัดพวงแก้ว</v>
          </cell>
          <cell r="C1125" t="str">
            <v>20004350002003214524</v>
          </cell>
          <cell r="J1125">
            <v>0</v>
          </cell>
          <cell r="Q1125">
            <v>0</v>
          </cell>
          <cell r="R1125">
            <v>499000</v>
          </cell>
          <cell r="U1125">
            <v>0</v>
          </cell>
          <cell r="V1125">
            <v>0</v>
          </cell>
          <cell r="AA1125">
            <v>499000</v>
          </cell>
        </row>
        <row r="1126">
          <cell r="B1126" t="str">
            <v>ครบ 2 สค 67</v>
          </cell>
          <cell r="C1126" t="str">
            <v>4100402841</v>
          </cell>
        </row>
        <row r="1127">
          <cell r="A1127" t="str">
            <v>17)</v>
          </cell>
          <cell r="B1127" t="str">
            <v>วัดสุขบุญฑริการาม</v>
          </cell>
          <cell r="C1127" t="str">
            <v>20004350002003214525</v>
          </cell>
          <cell r="J1127">
            <v>0</v>
          </cell>
          <cell r="Q1127">
            <v>0</v>
          </cell>
          <cell r="R1127">
            <v>157600</v>
          </cell>
          <cell r="U1127">
            <v>0</v>
          </cell>
          <cell r="V1127">
            <v>0</v>
          </cell>
          <cell r="AA1127">
            <v>157600</v>
          </cell>
        </row>
        <row r="1128">
          <cell r="B1128" t="str">
            <v>ครบ 27 มิย 67</v>
          </cell>
          <cell r="C1128" t="str">
            <v>4100396195</v>
          </cell>
        </row>
        <row r="1129">
          <cell r="A1129" t="str">
            <v>18)</v>
          </cell>
          <cell r="B1129" t="str">
            <v>วัดแสงมณี</v>
          </cell>
          <cell r="C1129" t="str">
            <v>20004350002003214526</v>
          </cell>
          <cell r="J1129">
            <v>0</v>
          </cell>
          <cell r="Q1129">
            <v>0</v>
          </cell>
          <cell r="R1129">
            <v>328800</v>
          </cell>
          <cell r="U1129">
            <v>0</v>
          </cell>
          <cell r="V1129">
            <v>0</v>
          </cell>
          <cell r="AA1129">
            <v>328800</v>
          </cell>
        </row>
        <row r="1130">
          <cell r="B1130" t="str">
            <v>ครบ 30 กค 67</v>
          </cell>
          <cell r="C1130" t="str">
            <v>4100400728</v>
          </cell>
        </row>
        <row r="1131">
          <cell r="A1131" t="str">
            <v>19)</v>
          </cell>
          <cell r="B1131" t="str">
            <v>หิรัญพงษ์อนุสรณ์</v>
          </cell>
          <cell r="C1131" t="str">
            <v>20004350002003214527</v>
          </cell>
          <cell r="J1131">
            <v>0</v>
          </cell>
          <cell r="Q1131">
            <v>0</v>
          </cell>
          <cell r="R1131">
            <v>419765</v>
          </cell>
          <cell r="U1131">
            <v>0</v>
          </cell>
          <cell r="V1131">
            <v>0</v>
          </cell>
          <cell r="AA1131">
            <v>420400</v>
          </cell>
        </row>
        <row r="1132">
          <cell r="B1132" t="str">
            <v>ครบ 22 มิย 67</v>
          </cell>
          <cell r="C1132" t="str">
            <v>4100402448</v>
          </cell>
        </row>
        <row r="1133">
          <cell r="A1133" t="str">
            <v>20)</v>
          </cell>
          <cell r="B1133" t="str">
            <v>อยู่ประชานุเคราะห์</v>
          </cell>
          <cell r="C1133" t="str">
            <v>20004350002003214528</v>
          </cell>
          <cell r="J1133">
            <v>0</v>
          </cell>
          <cell r="Q1133">
            <v>0</v>
          </cell>
          <cell r="R1133">
            <v>260000</v>
          </cell>
          <cell r="U1133">
            <v>0</v>
          </cell>
          <cell r="V1133">
            <v>0</v>
          </cell>
          <cell r="AA1133">
            <v>261000</v>
          </cell>
        </row>
        <row r="1134">
          <cell r="B1134" t="str">
            <v>ครบ 6 มิย 67</v>
          </cell>
          <cell r="C1134" t="str">
            <v>4100402861</v>
          </cell>
          <cell r="J1134">
            <v>0</v>
          </cell>
          <cell r="AA1134">
            <v>0</v>
          </cell>
        </row>
        <row r="1135">
          <cell r="J1135">
            <v>0</v>
          </cell>
          <cell r="AA1135">
            <v>0</v>
          </cell>
        </row>
        <row r="1137">
          <cell r="A1137" t="str">
            <v>2.5.1</v>
          </cell>
          <cell r="B1137" t="str">
            <v xml:space="preserve">ห้องน้ำห้องส้วมนักเรียนหญิง 4 ที่/49 </v>
          </cell>
          <cell r="C1137" t="str">
            <v>ศธ 04002/ว1787 ลว 7 พค 67 ครั้งที่ 5</v>
          </cell>
        </row>
        <row r="1138">
          <cell r="A1138" t="str">
            <v>1)</v>
          </cell>
          <cell r="B1138" t="str">
            <v xml:space="preserve">โรงเรียนหิรัญพงษ์อนุสรณ์ </v>
          </cell>
          <cell r="C1138" t="str">
            <v>20004350002003214507</v>
          </cell>
          <cell r="J1138">
            <v>0</v>
          </cell>
          <cell r="Q1138">
            <v>0</v>
          </cell>
          <cell r="R1138">
            <v>349999</v>
          </cell>
          <cell r="U1138">
            <v>0</v>
          </cell>
          <cell r="V1138">
            <v>0</v>
          </cell>
          <cell r="AA1138">
            <v>399200</v>
          </cell>
        </row>
        <row r="1139">
          <cell r="B1139" t="str">
            <v>20004350002003214507</v>
          </cell>
          <cell r="C1139" t="str">
            <v>ผูกพัน งวด 1  139,999.60</v>
          </cell>
        </row>
        <row r="1140">
          <cell r="B1140" t="str">
            <v>4100402684 ครบ 30 กค 67</v>
          </cell>
          <cell r="C1140" t="str">
            <v>ผูกพัน งวด 2  209,999.40</v>
          </cell>
        </row>
        <row r="1141">
          <cell r="A1141" t="str">
            <v>2.5.2</v>
          </cell>
          <cell r="B1141" t="str">
            <v xml:space="preserve">ห้องน้ำห้องส้วมนักเรียนชาย 4 ที่/49 </v>
          </cell>
          <cell r="C1141" t="str">
            <v>ศธ 04002/ว1787 ลว 7 พค 67 ครั้งที่ 5</v>
          </cell>
        </row>
        <row r="1142">
          <cell r="A1142" t="str">
            <v>1)</v>
          </cell>
          <cell r="B1142" t="str">
            <v xml:space="preserve">โรงเรียนคลองสิบสามผิวศรีราษฏร์บำรุง </v>
          </cell>
          <cell r="C1142" t="str">
            <v>20004350002003214508</v>
          </cell>
          <cell r="J1142">
            <v>0</v>
          </cell>
          <cell r="Q1142">
            <v>0</v>
          </cell>
          <cell r="R1142">
            <v>510000</v>
          </cell>
          <cell r="U1142">
            <v>0</v>
          </cell>
          <cell r="V1142">
            <v>0</v>
          </cell>
          <cell r="AA1142">
            <v>539200</v>
          </cell>
        </row>
        <row r="1143">
          <cell r="J1143">
            <v>0</v>
          </cell>
          <cell r="Q1143">
            <v>0</v>
          </cell>
          <cell r="R1143">
            <v>0</v>
          </cell>
          <cell r="U1143">
            <v>0</v>
          </cell>
          <cell r="V1143">
            <v>0</v>
          </cell>
          <cell r="AA1143">
            <v>0</v>
          </cell>
        </row>
        <row r="1145">
          <cell r="F1145">
            <v>0</v>
          </cell>
          <cell r="H1145">
            <v>0</v>
          </cell>
        </row>
        <row r="1146">
          <cell r="F1146">
            <v>0</v>
          </cell>
          <cell r="H1146">
            <v>0</v>
          </cell>
        </row>
        <row r="1147">
          <cell r="B1147" t="str">
            <v xml:space="preserve">ห้องน้ำห้องส้วมนักเรียนหญิง 4 ที่/49 </v>
          </cell>
          <cell r="C1147" t="str">
            <v>ศธ 04002/ว1787 ลว 7 พค 67 ครั้งที่ 5</v>
          </cell>
        </row>
        <row r="1149"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76">
          <cell r="B1176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176" t="str">
            <v>ศธ 04002/ว1787 ลว 7 พค 67 ครั้งที่ 5</v>
          </cell>
        </row>
        <row r="1177">
          <cell r="A1177" t="str">
            <v>1)</v>
          </cell>
          <cell r="B1177" t="str">
            <v xml:space="preserve"> โรงเรียนวัดกลางคลองสี่ </v>
          </cell>
          <cell r="C1177" t="str">
            <v>20004350002003214557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 t="str">
            <v>อาคารเรียนแบบพิเศษ จัดสรร 38,731,000 บาท ปี67 5,809,700 บาท</v>
          </cell>
          <cell r="C1178" t="str">
            <v>ศธ 04002/ว1803 ลว 8 พค 67ครั้งที่ 8</v>
          </cell>
        </row>
        <row r="1179">
          <cell r="A1179" t="str">
            <v>1)</v>
          </cell>
          <cell r="B1179" t="str">
            <v xml:space="preserve"> โรงเรียนวัดลาดสนุ่น</v>
          </cell>
          <cell r="C1179" t="str">
            <v>20004 3500200 3200026</v>
          </cell>
          <cell r="J1179">
            <v>0</v>
          </cell>
          <cell r="P1179">
            <v>5809700</v>
          </cell>
          <cell r="Q1179">
            <v>0</v>
          </cell>
          <cell r="R1179">
            <v>0</v>
          </cell>
          <cell r="U1179">
            <v>0</v>
          </cell>
          <cell r="V1179">
            <v>0</v>
          </cell>
          <cell r="AA1179">
            <v>5809700</v>
          </cell>
        </row>
        <row r="1257">
          <cell r="A1257">
            <v>2.6</v>
          </cell>
          <cell r="B1257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257" t="str">
            <v>20004 67 8580600000</v>
          </cell>
        </row>
        <row r="1260">
          <cell r="B1260" t="str">
            <v>ครุภัณฑ์การศึกษา 120611</v>
          </cell>
        </row>
        <row r="1261">
          <cell r="A1261" t="str">
            <v>2.6.1</v>
          </cell>
          <cell r="B1261" t="str">
            <v>โต๊ะเก้าอี้นักเรียนระดับประถมศึกษา</v>
          </cell>
          <cell r="C1261" t="str">
            <v>ศธ 04002/ว2043  ลว 24  พค 67ครั้งที่ 55</v>
          </cell>
        </row>
        <row r="1262">
          <cell r="A1262" t="str">
            <v>1)</v>
          </cell>
          <cell r="B1262" t="str">
            <v>โรงเรียนร่วมจิตประสาท</v>
          </cell>
          <cell r="C1262" t="str">
            <v>20004350002003114845</v>
          </cell>
          <cell r="Q1262">
            <v>0</v>
          </cell>
          <cell r="R1262">
            <v>89880</v>
          </cell>
          <cell r="S1262">
            <v>0</v>
          </cell>
          <cell r="T1262">
            <v>0</v>
          </cell>
          <cell r="X1262">
            <v>0</v>
          </cell>
          <cell r="Y1262">
            <v>0</v>
          </cell>
          <cell r="AA1262">
            <v>90000</v>
          </cell>
        </row>
        <row r="1263">
          <cell r="B1263" t="str">
            <v>ผูกพัน ครบ 13 มิย 67</v>
          </cell>
          <cell r="C1263">
            <v>4100401401</v>
          </cell>
        </row>
        <row r="1264">
          <cell r="B1264" t="str">
            <v>ครุภัณฑ์งานบ้านงานครัว 120612</v>
          </cell>
        </row>
        <row r="1265">
          <cell r="A1265" t="str">
            <v>2.6.1</v>
          </cell>
          <cell r="B1265" t="str">
            <v>เครื่องตัดหญ้าแบบรถข็น</v>
          </cell>
          <cell r="C1265" t="str">
            <v>ศธ 04002/ว2043  ลว 24  พค 67ครั้งที่ 55</v>
          </cell>
        </row>
        <row r="1266">
          <cell r="A1266" t="str">
            <v>1)</v>
          </cell>
          <cell r="B1266" t="str">
            <v>โรงเรียนรวมราษฎร์สามัคคี</v>
          </cell>
          <cell r="C1266" t="str">
            <v>20004350002003114846</v>
          </cell>
          <cell r="Q1266">
            <v>0</v>
          </cell>
          <cell r="R1266">
            <v>13800</v>
          </cell>
          <cell r="S1266">
            <v>0</v>
          </cell>
          <cell r="T1266">
            <v>0</v>
          </cell>
          <cell r="X1266">
            <v>0</v>
          </cell>
          <cell r="Y1266">
            <v>0</v>
          </cell>
          <cell r="AA1266">
            <v>13800</v>
          </cell>
        </row>
        <row r="1267">
          <cell r="B1267" t="str">
            <v>ผูกพัน ครบ 28 มิย 67</v>
          </cell>
          <cell r="C1267">
            <v>4100398425</v>
          </cell>
        </row>
        <row r="1268">
          <cell r="A1268" t="str">
            <v>2)</v>
          </cell>
          <cell r="B1268" t="str">
            <v>ร่วมใจประสิทธิ์</v>
          </cell>
          <cell r="C1268" t="str">
            <v>20004350002003114848</v>
          </cell>
          <cell r="Q1268">
            <v>0</v>
          </cell>
          <cell r="R1268">
            <v>13800</v>
          </cell>
          <cell r="S1268">
            <v>0</v>
          </cell>
          <cell r="T1268">
            <v>0</v>
          </cell>
          <cell r="X1268">
            <v>0</v>
          </cell>
          <cell r="Y1268">
            <v>0</v>
          </cell>
          <cell r="AA1268">
            <v>13800</v>
          </cell>
        </row>
        <row r="1269">
          <cell r="B1269" t="str">
            <v>ผูกพัน ครบ 28 มิย 67</v>
          </cell>
          <cell r="C1269">
            <v>4100398188</v>
          </cell>
        </row>
        <row r="1270">
          <cell r="A1270" t="str">
            <v>2.6.2</v>
          </cell>
          <cell r="B1270" t="str">
            <v>เครื่องตัดหญ้าแบบข้ออ่อน</v>
          </cell>
          <cell r="C1270" t="str">
            <v>ศธ 04002/ว2043  ลว 24  พค 67ครั้งที่ 55</v>
          </cell>
        </row>
        <row r="1271">
          <cell r="A1271" t="str">
            <v>1)</v>
          </cell>
          <cell r="B1271" t="str">
            <v>โรงเรียนรวมราษฎร์สามัคคี</v>
          </cell>
          <cell r="C1271" t="str">
            <v>20004350002003114847</v>
          </cell>
          <cell r="Q1271">
            <v>0</v>
          </cell>
          <cell r="R1271">
            <v>10600</v>
          </cell>
          <cell r="S1271">
            <v>0</v>
          </cell>
          <cell r="T1271">
            <v>0</v>
          </cell>
          <cell r="X1271">
            <v>0</v>
          </cell>
          <cell r="Y1271">
            <v>0</v>
          </cell>
          <cell r="AA1271">
            <v>10600</v>
          </cell>
        </row>
        <row r="1272">
          <cell r="B1272" t="str">
            <v>ผูกพัน ครบ 28 มิย 67</v>
          </cell>
          <cell r="C1272">
            <v>4100398425</v>
          </cell>
        </row>
        <row r="1273">
          <cell r="A1273" t="str">
            <v>2.6.3</v>
          </cell>
          <cell r="B1273" t="str">
            <v>เครื่องตัดแต่งพุ่มไม้ขนาด29.5นิ้ว</v>
          </cell>
          <cell r="C1273" t="str">
            <v>ศธ 04002/ว2043  ลว 24  พค 67ครั้งที่ 55</v>
          </cell>
        </row>
        <row r="1274">
          <cell r="A1274" t="str">
            <v>1)</v>
          </cell>
          <cell r="B1274" t="str">
            <v>โรงเรียนร่วมใจประสิทธิ์</v>
          </cell>
          <cell r="C1274" t="str">
            <v>20004350002003114849</v>
          </cell>
          <cell r="Q1274">
            <v>0</v>
          </cell>
          <cell r="R1274">
            <v>17400</v>
          </cell>
          <cell r="S1274">
            <v>0</v>
          </cell>
          <cell r="T1274">
            <v>0</v>
          </cell>
          <cell r="X1274">
            <v>0</v>
          </cell>
          <cell r="Y1274">
            <v>0</v>
          </cell>
          <cell r="AA1274">
            <v>17400</v>
          </cell>
        </row>
        <row r="1275">
          <cell r="B1275" t="str">
            <v>ผูกพันครบ 28 มิย 67</v>
          </cell>
          <cell r="C1275">
            <v>4100398188</v>
          </cell>
        </row>
        <row r="1276">
          <cell r="A1276" t="str">
            <v>2.6.4</v>
          </cell>
          <cell r="B1276" t="str">
            <v>ตู้เย็นขนาด9คิวบิกฟุต</v>
          </cell>
          <cell r="C1276" t="str">
            <v>ศธ 04002/ว2043  ลว 24  พค 67ครั้งที่ 55</v>
          </cell>
        </row>
        <row r="1277">
          <cell r="A1277" t="str">
            <v>1)</v>
          </cell>
          <cell r="B1277" t="str">
            <v>โรงเรียนร่วมใจประสิทธิ์</v>
          </cell>
          <cell r="C1277" t="str">
            <v>20004350002003114850</v>
          </cell>
          <cell r="Q1277">
            <v>0</v>
          </cell>
          <cell r="R1277">
            <v>13000</v>
          </cell>
          <cell r="S1277">
            <v>0</v>
          </cell>
          <cell r="T1277">
            <v>0</v>
          </cell>
          <cell r="X1277">
            <v>0</v>
          </cell>
          <cell r="Y1277">
            <v>0</v>
          </cell>
          <cell r="AA1277">
            <v>13000</v>
          </cell>
        </row>
        <row r="1278">
          <cell r="B1278" t="str">
            <v>ผูกพันครบ 28 มิย 67</v>
          </cell>
          <cell r="C1278">
            <v>4100398188</v>
          </cell>
        </row>
        <row r="1279">
          <cell r="B1279" t="str">
            <v>งบลงทุน  ค่าที่ดินและสิ่งก่อสร้าง 6711320</v>
          </cell>
        </row>
        <row r="1280">
          <cell r="B1280" t="str">
            <v>ปรับปรุงซ่อมแซมอาคารเรียนอาคารประกอบและสิ่งก่อสร้างอื่น</v>
          </cell>
          <cell r="C1280" t="str">
            <v>ศธ 04002/ว2043  ลว 24  พค 67ครั้งที่ 55</v>
          </cell>
        </row>
        <row r="1282">
          <cell r="B1282" t="str">
            <v>โรงเรียนรวมราษฎร์สามัคคี</v>
          </cell>
          <cell r="C1282" t="str">
            <v>2000435000200321A300</v>
          </cell>
          <cell r="Q1282">
            <v>0</v>
          </cell>
          <cell r="R1282">
            <v>540000</v>
          </cell>
          <cell r="S1282">
            <v>0</v>
          </cell>
          <cell r="T1282">
            <v>0</v>
          </cell>
          <cell r="X1282">
            <v>0</v>
          </cell>
          <cell r="Y1282">
            <v>0</v>
          </cell>
          <cell r="AA1282">
            <v>684600</v>
          </cell>
        </row>
        <row r="1305">
          <cell r="B1305" t="str">
            <v xml:space="preserve"> งบดำเนินงาน 66112xx</v>
          </cell>
        </row>
        <row r="1315">
          <cell r="A1315">
            <v>3</v>
          </cell>
          <cell r="B1315" t="str">
            <v xml:space="preserve">ผลผลิตผู้จบการศึกษามัธยมศึกษาตอนปลาย  </v>
          </cell>
          <cell r="C1315" t="str">
            <v>20004 35000300 2000000</v>
          </cell>
        </row>
        <row r="1316">
          <cell r="B1316" t="str">
            <v xml:space="preserve"> งบดำเนินงาน 67112xx</v>
          </cell>
        </row>
        <row r="1318">
          <cell r="A1318">
            <v>3.1</v>
          </cell>
          <cell r="B1318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318" t="str">
            <v>20004 67 50194 32857</v>
          </cell>
        </row>
        <row r="1320">
          <cell r="A1320" t="str">
            <v>3.1.1</v>
          </cell>
          <cell r="B1320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320" t="str">
            <v>ศธ04002/ว1864 ลว. 14 พค 67 โอนครั้งที่ 13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Q1320">
            <v>0</v>
          </cell>
          <cell r="R1320">
            <v>0</v>
          </cell>
          <cell r="U1320">
            <v>0</v>
          </cell>
          <cell r="V1320">
            <v>800</v>
          </cell>
          <cell r="AA1320">
            <v>1000</v>
          </cell>
        </row>
        <row r="1324">
          <cell r="A1324" t="str">
            <v>3.2.1</v>
          </cell>
          <cell r="B1324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324" t="str">
            <v>ศธ04002/ว3478 ลว.21 ส.ค.66 โอนครั้งที่ 782</v>
          </cell>
        </row>
        <row r="1325">
          <cell r="A1325" t="str">
            <v>1)</v>
          </cell>
          <cell r="B1325" t="str">
            <v>โรงเรียนวัดพืชอุดม</v>
          </cell>
          <cell r="C1325" t="str">
            <v xml:space="preserve">20004 35000300 321ZZZZ 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A1326" t="str">
            <v>2)</v>
          </cell>
          <cell r="B1326" t="str">
            <v>โรงเรียนรวมราษฎร์สามัคคี</v>
          </cell>
          <cell r="C1326" t="str">
            <v xml:space="preserve">20004 35000300 321ZZZZ 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9">
          <cell r="B1329" t="str">
            <v xml:space="preserve">โครงการป้องกันและแก้ไขปัญหายาเสพติดในสถานศึกษา    </v>
          </cell>
          <cell r="C1329" t="str">
            <v>20004 06003600</v>
          </cell>
        </row>
        <row r="1330">
          <cell r="A1330">
            <v>1.1000000000000001</v>
          </cell>
          <cell r="B1330" t="str">
            <v xml:space="preserve"> กิจกรรมป้องกันและแก้ไขปัญหายาเสพติดในสถานศึกษา  </v>
          </cell>
        </row>
        <row r="1331">
          <cell r="B1331" t="str">
            <v xml:space="preserve"> งบรายจ่ายอื่น 6611500</v>
          </cell>
        </row>
        <row r="1332">
          <cell r="C1332" t="str">
            <v>20004 06003600 5000002</v>
          </cell>
        </row>
        <row r="1333">
          <cell r="A1333" t="str">
            <v>1.1.1</v>
          </cell>
          <cell r="B1333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333" t="str">
            <v>ศธ 04002/ว5654 ลว 16 ธ.ค. 65 ครั้งที่ 130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A1334" t="str">
            <v>1.1.2</v>
          </cell>
          <cell r="B1334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334" t="str">
            <v>ศธ 04002/ว3154 ลว 7 สค 66 ครั้งที่ 730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45">
          <cell r="B1345" t="str">
            <v>งบดำเนินงาน 67112XX</v>
          </cell>
        </row>
        <row r="1346">
          <cell r="A1346">
            <v>1.1000000000000001</v>
          </cell>
          <cell r="B1346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346" t="str">
            <v xml:space="preserve">20004 66 00026 00000  </v>
          </cell>
        </row>
        <row r="1350">
          <cell r="A1350" t="str">
            <v>1.1.1</v>
          </cell>
          <cell r="B1350" t="str">
    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    </cell>
          <cell r="C1350" t="str">
            <v>ศธ 04002/ว923 ลว 4 มีค 67 ครั้งที่ 203</v>
          </cell>
          <cell r="F1350">
            <v>20000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3200</v>
          </cell>
          <cell r="L1350">
            <v>800</v>
          </cell>
          <cell r="Q1350">
            <v>0</v>
          </cell>
          <cell r="R1350">
            <v>0</v>
          </cell>
          <cell r="U1350">
            <v>0</v>
          </cell>
          <cell r="V1350">
            <v>0</v>
          </cell>
        </row>
        <row r="1351">
          <cell r="A1351" t="str">
            <v>1.1.2</v>
          </cell>
          <cell r="B1351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351" t="str">
            <v>ศธ 04002/ว1246 ลว 22 มีค 66  ครั้งที่ 232</v>
          </cell>
          <cell r="F1351">
            <v>70000</v>
          </cell>
          <cell r="Q1351">
            <v>0</v>
          </cell>
          <cell r="R1351">
            <v>0</v>
          </cell>
          <cell r="U1351">
            <v>32400</v>
          </cell>
          <cell r="V1351">
            <v>0</v>
          </cell>
        </row>
        <row r="1352">
          <cell r="A1352" t="str">
            <v>1.1.2</v>
          </cell>
          <cell r="B1352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352" t="str">
            <v>ศธ 04002/ว502 ลว 10 กพ 66  ครั้งที่ 290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A1353" t="str">
            <v>1.1.3</v>
          </cell>
          <cell r="B1353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353" t="str">
            <v>ศธ 04002/ว1226 ลว 27 มีค 66  ครั้งที่ 424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5">
          <cell r="B1355" t="str">
            <v xml:space="preserve"> งบดำเนินงาน 66112xx</v>
          </cell>
        </row>
        <row r="1356">
          <cell r="A1356" t="str">
            <v>1.2.1</v>
          </cell>
          <cell r="B1356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356" t="str">
            <v>ที่ ศธ 04002/ว1231 ลว. 27 มีนาคม ครั้งที่ 423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A1357" t="str">
            <v>1.2.2</v>
          </cell>
          <cell r="B1357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357" t="str">
            <v>ที่ ศธ 04002/ว3656 ลว. 28 สค 66 ครั้งที่ 819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>
            <v>1.2</v>
          </cell>
          <cell r="B135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358" t="str">
            <v>20004 67 00068 00000</v>
          </cell>
        </row>
        <row r="1359">
          <cell r="B1359" t="str">
            <v xml:space="preserve"> งบดำเนินงาน 67112xx</v>
          </cell>
          <cell r="C1359" t="str">
            <v>20004 56003700 2000000</v>
          </cell>
          <cell r="AA1359">
            <v>50000</v>
          </cell>
        </row>
        <row r="1360">
          <cell r="A1360" t="str">
            <v>1.2.1</v>
          </cell>
          <cell r="B1360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360" t="str">
            <v>ศธ04087/1378 ลว 27 พค 67 โอนครั้งที่ 61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Q1360">
            <v>0</v>
          </cell>
          <cell r="R1360">
            <v>0</v>
          </cell>
          <cell r="U1360">
            <v>24840</v>
          </cell>
          <cell r="V1360">
            <v>0</v>
          </cell>
        </row>
        <row r="1382">
          <cell r="Z1382">
            <v>4993002.13</v>
          </cell>
          <cell r="AA1382">
            <v>6232000</v>
          </cell>
        </row>
        <row r="1383">
          <cell r="Q1383">
            <v>11984</v>
          </cell>
          <cell r="R1383">
            <v>955093</v>
          </cell>
          <cell r="Z1383">
            <v>6303934.7599999998</v>
          </cell>
          <cell r="AA1383">
            <v>8891451</v>
          </cell>
        </row>
        <row r="1384">
          <cell r="Z1384">
            <v>105570732</v>
          </cell>
          <cell r="AA1384">
            <v>105777895</v>
          </cell>
        </row>
        <row r="1385">
          <cell r="Z1385">
            <v>13641781.58</v>
          </cell>
          <cell r="AA1385">
            <v>18011578</v>
          </cell>
        </row>
        <row r="1386">
          <cell r="F1386">
            <v>0</v>
          </cell>
          <cell r="K1386">
            <v>0</v>
          </cell>
          <cell r="L1386">
            <v>0</v>
          </cell>
        </row>
        <row r="1387">
          <cell r="F1387">
            <v>0</v>
          </cell>
          <cell r="K1387">
            <v>0</v>
          </cell>
          <cell r="L1387">
            <v>0</v>
          </cell>
        </row>
        <row r="1388">
          <cell r="F1388">
            <v>0</v>
          </cell>
          <cell r="G1388">
            <v>0</v>
          </cell>
          <cell r="H1388">
            <v>0</v>
          </cell>
          <cell r="K1388">
            <v>0</v>
          </cell>
          <cell r="L1388">
            <v>0</v>
          </cell>
          <cell r="M1388">
            <v>0</v>
          </cell>
          <cell r="Q1388">
            <v>33000</v>
          </cell>
          <cell r="R1388">
            <v>13372694</v>
          </cell>
          <cell r="V1388">
            <v>317250</v>
          </cell>
          <cell r="Z1388">
            <v>317250</v>
          </cell>
          <cell r="AA1388">
            <v>24901000</v>
          </cell>
          <cell r="AB1388">
            <v>24901000</v>
          </cell>
        </row>
        <row r="1390">
          <cell r="Q1390">
            <v>14372771</v>
          </cell>
        </row>
      </sheetData>
      <sheetData sheetId="69">
        <row r="4">
          <cell r="A4" t="str">
            <v xml:space="preserve">     ประจำเดือน  มิถุนายน 2567</v>
          </cell>
        </row>
      </sheetData>
      <sheetData sheetId="70">
        <row r="336">
          <cell r="D336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91"/>
  <sheetViews>
    <sheetView topLeftCell="A35" workbookViewId="0">
      <selection activeCell="G68" sqref="G68"/>
    </sheetView>
  </sheetViews>
  <sheetFormatPr defaultRowHeight="13.8" x14ac:dyDescent="0.25"/>
  <cols>
    <col min="1" max="1" width="4.8984375" customWidth="1"/>
    <col min="2" max="2" width="32.09765625" customWidth="1"/>
    <col min="3" max="3" width="19.296875" style="797" customWidth="1"/>
    <col min="4" max="4" width="11.69921875" customWidth="1"/>
    <col min="5" max="5" width="11.296875" customWidth="1"/>
    <col min="6" max="6" width="11.8984375" customWidth="1"/>
    <col min="7" max="7" width="9.19921875" customWidth="1"/>
    <col min="8" max="8" width="12.5" customWidth="1"/>
    <col min="9" max="9" width="11.3984375" customWidth="1"/>
    <col min="10" max="10" width="12.69921875" customWidth="1"/>
  </cols>
  <sheetData>
    <row r="1" spans="1:11" ht="21" x14ac:dyDescent="0.25">
      <c r="A1" s="505" t="str">
        <f>+'[1]สิ่งก่อสร้าง  65'!A1:M1</f>
        <v>รายงานเงินกันไว้เบิกเหลื่อมปี งบประมาณประจำปี พ.ศ. 2566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1" ht="21" x14ac:dyDescent="0.25">
      <c r="A2" s="505" t="str">
        <f>+'[1]สิ่งก่อสร้าง  65'!A3:M3</f>
        <v>สำนักงานเขตพื้นที่การศึกษาประถมศึกษาปทุมธานี เขต 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11" ht="21" x14ac:dyDescent="0.25">
      <c r="A3" s="506" t="s">
        <v>211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</row>
    <row r="4" spans="1:11" ht="21" customHeight="1" x14ac:dyDescent="0.25">
      <c r="A4" s="499" t="s">
        <v>23</v>
      </c>
      <c r="B4" s="499" t="s">
        <v>24</v>
      </c>
      <c r="C4" s="45" t="s">
        <v>26</v>
      </c>
      <c r="D4" s="501" t="s">
        <v>41</v>
      </c>
      <c r="E4" s="503" t="s">
        <v>3</v>
      </c>
      <c r="F4" s="504"/>
      <c r="G4" s="507" t="s">
        <v>42</v>
      </c>
      <c r="H4" s="507"/>
      <c r="I4" s="503" t="s">
        <v>4</v>
      </c>
      <c r="J4" s="504"/>
      <c r="K4" s="499" t="s">
        <v>5</v>
      </c>
    </row>
    <row r="5" spans="1:11" ht="21" x14ac:dyDescent="0.25">
      <c r="A5" s="500"/>
      <c r="B5" s="500"/>
      <c r="C5" s="46" t="s">
        <v>43</v>
      </c>
      <c r="D5" s="502"/>
      <c r="E5" s="227">
        <v>220</v>
      </c>
      <c r="F5" s="227">
        <v>221</v>
      </c>
      <c r="G5" s="227">
        <v>220</v>
      </c>
      <c r="H5" s="227">
        <v>221</v>
      </c>
      <c r="I5" s="227">
        <v>220</v>
      </c>
      <c r="J5" s="227">
        <v>221</v>
      </c>
      <c r="K5" s="500"/>
    </row>
    <row r="6" spans="1:11" ht="36" hidden="1" customHeight="1" x14ac:dyDescent="0.25">
      <c r="A6" s="228" t="s">
        <v>83</v>
      </c>
      <c r="B6" s="229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230"/>
      <c r="D6" s="231">
        <f>+D7</f>
        <v>250098.57</v>
      </c>
      <c r="E6" s="231">
        <f t="shared" ref="E6:K9" si="0">+E7</f>
        <v>0</v>
      </c>
      <c r="F6" s="231">
        <f t="shared" si="0"/>
        <v>0</v>
      </c>
      <c r="G6" s="231"/>
      <c r="H6" s="231">
        <f t="shared" si="0"/>
        <v>0</v>
      </c>
      <c r="I6" s="231">
        <f t="shared" si="0"/>
        <v>15900</v>
      </c>
      <c r="J6" s="231">
        <f t="shared" si="0"/>
        <v>234198.57</v>
      </c>
      <c r="K6" s="231">
        <f t="shared" si="0"/>
        <v>0</v>
      </c>
    </row>
    <row r="7" spans="1:11" ht="36" hidden="1" customHeight="1" x14ac:dyDescent="0.25">
      <c r="A7" s="232">
        <v>1</v>
      </c>
      <c r="B7" s="233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234" t="str">
        <f>+'[1]ดำเนินงานครุภัณฑ์ 310061ยั่งยืน'!D7</f>
        <v xml:space="preserve">20004 31006100 </v>
      </c>
      <c r="D7" s="235">
        <f>+D8</f>
        <v>250098.57</v>
      </c>
      <c r="E7" s="235">
        <f t="shared" si="0"/>
        <v>0</v>
      </c>
      <c r="F7" s="235">
        <f t="shared" si="0"/>
        <v>0</v>
      </c>
      <c r="G7" s="235"/>
      <c r="H7" s="235">
        <f t="shared" si="0"/>
        <v>0</v>
      </c>
      <c r="I7" s="235">
        <f t="shared" si="0"/>
        <v>15900</v>
      </c>
      <c r="J7" s="235">
        <f t="shared" si="0"/>
        <v>234198.57</v>
      </c>
      <c r="K7" s="235">
        <f t="shared" si="0"/>
        <v>0</v>
      </c>
    </row>
    <row r="8" spans="1:11" ht="42" hidden="1" customHeight="1" x14ac:dyDescent="0.25">
      <c r="A8" s="236">
        <v>1.1000000000000001</v>
      </c>
      <c r="B8" s="237" t="str">
        <f>+'[1]ดำเนินงานครุภัณฑ์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238" t="str">
        <f>+'[1]ดำเนินงานครุภัณฑ์ 310061ยั่งยืน'!D8</f>
        <v>20004 66 86177 00000</v>
      </c>
      <c r="D8" s="239">
        <f>+D9+D14</f>
        <v>250098.57</v>
      </c>
      <c r="E8" s="239">
        <f t="shared" ref="E8:K8" si="1">+E9+E14</f>
        <v>0</v>
      </c>
      <c r="F8" s="239">
        <f t="shared" si="1"/>
        <v>0</v>
      </c>
      <c r="G8" s="239"/>
      <c r="H8" s="239">
        <f t="shared" si="1"/>
        <v>0</v>
      </c>
      <c r="I8" s="239">
        <f t="shared" si="1"/>
        <v>15900</v>
      </c>
      <c r="J8" s="239">
        <f t="shared" si="1"/>
        <v>234198.57</v>
      </c>
      <c r="K8" s="239">
        <f t="shared" si="1"/>
        <v>0</v>
      </c>
    </row>
    <row r="9" spans="1:11" ht="37.200000000000003" hidden="1" customHeight="1" x14ac:dyDescent="0.25">
      <c r="A9" s="240"/>
      <c r="B9" s="241" t="str">
        <f>+'[1]สิ่งก่อสร้าง  65'!E39</f>
        <v>งบดำเนินงาน</v>
      </c>
      <c r="C9" s="242">
        <v>6611230</v>
      </c>
      <c r="D9" s="243">
        <f>+D10</f>
        <v>51000</v>
      </c>
      <c r="E9" s="243">
        <f t="shared" si="0"/>
        <v>0</v>
      </c>
      <c r="F9" s="243">
        <f t="shared" si="0"/>
        <v>0</v>
      </c>
      <c r="G9" s="243"/>
      <c r="H9" s="243">
        <f t="shared" si="0"/>
        <v>0</v>
      </c>
      <c r="I9" s="243">
        <f t="shared" si="0"/>
        <v>0</v>
      </c>
      <c r="J9" s="243">
        <f t="shared" si="0"/>
        <v>51000</v>
      </c>
      <c r="K9" s="243">
        <f t="shared" si="0"/>
        <v>0</v>
      </c>
    </row>
    <row r="10" spans="1:11" ht="21" hidden="1" customHeight="1" x14ac:dyDescent="0.25">
      <c r="A10" s="244" t="s">
        <v>39</v>
      </c>
      <c r="B10" s="245" t="str">
        <f>+'[1]ดำเนินงานครุภัณฑ์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246" t="str">
        <f>+'[1]ดำเนินงานครุภัณฑ์ 310061ยั่งยืน'!C10</f>
        <v>20004 31006100 2000000</v>
      </c>
      <c r="D10" s="247">
        <f>SUM(D11:D13)</f>
        <v>51000</v>
      </c>
      <c r="E10" s="247">
        <f t="shared" ref="E10:J10" si="2">SUM(E11:E13)</f>
        <v>0</v>
      </c>
      <c r="F10" s="247">
        <f t="shared" si="2"/>
        <v>0</v>
      </c>
      <c r="G10" s="247"/>
      <c r="H10" s="247">
        <f t="shared" si="2"/>
        <v>0</v>
      </c>
      <c r="I10" s="247">
        <f t="shared" si="2"/>
        <v>0</v>
      </c>
      <c r="J10" s="247">
        <f t="shared" si="2"/>
        <v>51000</v>
      </c>
      <c r="K10" s="247">
        <f t="shared" ref="K10" si="3">SUM(K11:K12)</f>
        <v>0</v>
      </c>
    </row>
    <row r="11" spans="1:11" ht="21" hidden="1" customHeight="1" x14ac:dyDescent="0.25">
      <c r="A11" s="248" t="s">
        <v>84</v>
      </c>
      <c r="B11" s="249" t="str">
        <f>+'[1]ดำเนินงานครุภัณฑ์ 310061ยั่งยืน'!E11</f>
        <v>ร.ร.วัดลานนา</v>
      </c>
      <c r="C11" s="250"/>
      <c r="D11" s="251">
        <f>+'[1]ดำเนินงานครุภัณฑ์ 310061ยั่งยืน'!F13</f>
        <v>14000</v>
      </c>
      <c r="E11" s="251">
        <f>+'[1]ดำเนินงานครุภัณฑ์ 310061ยั่งยืน'!G13</f>
        <v>0</v>
      </c>
      <c r="F11" s="251">
        <f>+'[1]ดำเนินงานครุภัณฑ์ 310061ยั่งยืน'!H13</f>
        <v>0</v>
      </c>
      <c r="G11" s="251">
        <f>+'[1]ดำเนินงานครุภัณฑ์ 310061ยั่งยืน'!I13</f>
        <v>0</v>
      </c>
      <c r="H11" s="251">
        <f>+'[1]ดำเนินงานครุภัณฑ์ 310061ยั่งยืน'!J13</f>
        <v>0</v>
      </c>
      <c r="I11" s="251">
        <f>+'[1]ดำเนินงานครุภัณฑ์ 310061ยั่งยืน'!K13</f>
        <v>0</v>
      </c>
      <c r="J11" s="251">
        <f>+'[1]ดำเนินงานครุภัณฑ์ 310061ยั่งยืน'!L13</f>
        <v>14000</v>
      </c>
      <c r="K11" s="251">
        <f>+D11-E11-F11-G11-H11-I11-J11</f>
        <v>0</v>
      </c>
    </row>
    <row r="12" spans="1:11" ht="21" hidden="1" customHeight="1" x14ac:dyDescent="0.25">
      <c r="A12" s="248" t="s">
        <v>85</v>
      </c>
      <c r="B12" s="249" t="str">
        <f>+'[1]ดำเนินงานครุภัณฑ์ 310061ยั่งยืน'!E14</f>
        <v>ร.ร.นิกรราษฎร์บูรณะ</v>
      </c>
      <c r="C12" s="250"/>
      <c r="D12" s="251">
        <f>+'[1]ดำเนินงานครุภัณฑ์ 310061ยั่งยืน'!F16</f>
        <v>14000</v>
      </c>
      <c r="E12" s="251">
        <f>+'[1]ดำเนินงานครุภัณฑ์ 310061ยั่งยืน'!G16</f>
        <v>0</v>
      </c>
      <c r="F12" s="251">
        <f>+'[1]ดำเนินงานครุภัณฑ์ 310061ยั่งยืน'!H16</f>
        <v>0</v>
      </c>
      <c r="G12" s="251">
        <f>+'[1]ดำเนินงานครุภัณฑ์ 310061ยั่งยืน'!I16</f>
        <v>0</v>
      </c>
      <c r="H12" s="251">
        <f>+'[1]ดำเนินงานครุภัณฑ์ 310061ยั่งยืน'!J16</f>
        <v>0</v>
      </c>
      <c r="I12" s="251">
        <f>+'[1]ดำเนินงานครุภัณฑ์ 310061ยั่งยืน'!K16</f>
        <v>0</v>
      </c>
      <c r="J12" s="251">
        <f>+'[1]ดำเนินงานครุภัณฑ์ 310061ยั่งยืน'!L16</f>
        <v>14000</v>
      </c>
      <c r="K12" s="251">
        <f>+D12-E12-F12-G12-H12-I12-J12</f>
        <v>0</v>
      </c>
    </row>
    <row r="13" spans="1:11" ht="21" hidden="1" customHeight="1" x14ac:dyDescent="0.25">
      <c r="A13" s="248" t="s">
        <v>86</v>
      </c>
      <c r="B13" s="249" t="str">
        <f>+'[1]ดำเนินงานครุภัณฑ์ 310061ยั่งยืน'!E17</f>
        <v>ร.ร.วัดสมุหราษฎร์บำรุง</v>
      </c>
      <c r="C13" s="250"/>
      <c r="D13" s="251">
        <f>+'[1]ดำเนินงานครุภัณฑ์ 310061ยั่งยืน'!F21</f>
        <v>23000</v>
      </c>
      <c r="E13" s="251">
        <f>+'[1]ดำเนินงานครุภัณฑ์ 310061ยั่งยืน'!G21</f>
        <v>0</v>
      </c>
      <c r="F13" s="251">
        <f>+'[1]ดำเนินงานครุภัณฑ์ 310061ยั่งยืน'!H21</f>
        <v>0</v>
      </c>
      <c r="G13" s="251"/>
      <c r="H13" s="251">
        <f>+'[1]ดำเนินงานครุภัณฑ์ 310061ยั่งยืน'!I21</f>
        <v>0</v>
      </c>
      <c r="I13" s="251">
        <f>+'[1]ดำเนินงานครุภัณฑ์ 310061ยั่งยืน'!J21</f>
        <v>0</v>
      </c>
      <c r="J13" s="251">
        <f>+'[1]ดำเนินงานครุภัณฑ์ 310061ยั่งยืน'!K21</f>
        <v>23000</v>
      </c>
      <c r="K13" s="251"/>
    </row>
    <row r="14" spans="1:11" ht="21" hidden="1" customHeight="1" x14ac:dyDescent="0.25">
      <c r="A14" s="240"/>
      <c r="B14" s="241" t="str">
        <f>+'[1]ดำเนินงานครุภัณฑ์ 310061ยั่งยืน'!E22</f>
        <v>งบลงทุน ค่าครุภัณฑ์ 6611310</v>
      </c>
      <c r="C14" s="252" t="str">
        <f>+'[1]ดำเนินงานครุภัณฑ์ 310061ยั่งยืน'!D22</f>
        <v>6611310</v>
      </c>
      <c r="D14" s="243">
        <f>+D15+D22</f>
        <v>199098.57</v>
      </c>
      <c r="E14" s="243">
        <f t="shared" ref="E14:K14" si="4">+E15+E22</f>
        <v>0</v>
      </c>
      <c r="F14" s="243">
        <f t="shared" si="4"/>
        <v>0</v>
      </c>
      <c r="G14" s="243"/>
      <c r="H14" s="243">
        <f t="shared" si="4"/>
        <v>0</v>
      </c>
      <c r="I14" s="243">
        <f t="shared" si="4"/>
        <v>15900</v>
      </c>
      <c r="J14" s="243">
        <f t="shared" si="4"/>
        <v>183198.57</v>
      </c>
      <c r="K14" s="243">
        <f t="shared" si="4"/>
        <v>0</v>
      </c>
    </row>
    <row r="15" spans="1:11" ht="21" hidden="1" customHeight="1" x14ac:dyDescent="0.25">
      <c r="A15" s="240"/>
      <c r="B15" s="241" t="str">
        <f>+'[1]ดำเนินงานครุภัณฑ์ 310061ยั่งยืน'!E23</f>
        <v>ครุภัณฑ์สำนักงาน 120601</v>
      </c>
      <c r="C15" s="253">
        <f>+'[1]ดำเนินงานครุภัณฑ์ 310061ยั่งยืน'!D23</f>
        <v>0</v>
      </c>
      <c r="D15" s="243">
        <f>+D16+D18+D20</f>
        <v>79298.570000000007</v>
      </c>
      <c r="E15" s="243">
        <f t="shared" ref="E15:K15" si="5">+E16+E18+E20</f>
        <v>0</v>
      </c>
      <c r="F15" s="243">
        <f t="shared" si="5"/>
        <v>0</v>
      </c>
      <c r="G15" s="243"/>
      <c r="H15" s="243">
        <f t="shared" si="5"/>
        <v>0</v>
      </c>
      <c r="I15" s="243">
        <f t="shared" si="5"/>
        <v>15900</v>
      </c>
      <c r="J15" s="243">
        <f t="shared" si="5"/>
        <v>63398.57</v>
      </c>
      <c r="K15" s="243">
        <f t="shared" si="5"/>
        <v>0</v>
      </c>
    </row>
    <row r="16" spans="1:11" ht="21" hidden="1" customHeight="1" x14ac:dyDescent="0.25">
      <c r="A16" s="232" t="str">
        <f>+[1]งบ66สิ่งก่อสร้า!A9</f>
        <v>1.1.1</v>
      </c>
      <c r="B16" s="254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255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235">
        <f>+D17</f>
        <v>35499.39</v>
      </c>
      <c r="E16" s="235">
        <f t="shared" ref="E16:K16" si="6">+E17</f>
        <v>0</v>
      </c>
      <c r="F16" s="235">
        <f t="shared" si="6"/>
        <v>0</v>
      </c>
      <c r="G16" s="235"/>
      <c r="H16" s="235">
        <f t="shared" si="6"/>
        <v>0</v>
      </c>
      <c r="I16" s="235">
        <f t="shared" si="6"/>
        <v>0</v>
      </c>
      <c r="J16" s="235">
        <f t="shared" si="6"/>
        <v>35499.39</v>
      </c>
      <c r="K16" s="235">
        <f t="shared" si="6"/>
        <v>0</v>
      </c>
    </row>
    <row r="17" spans="1:11" ht="21" hidden="1" customHeight="1" x14ac:dyDescent="0.25">
      <c r="A17" s="248" t="str">
        <f>+'[1]ดำเนินงานครุภัณฑ์ 310061ยั่งยืน'!A25</f>
        <v>1)</v>
      </c>
      <c r="B17" s="256" t="str">
        <f>+'[1]ดำเนินงานครุภัณฑ์ 310061ยั่งยืน'!E25</f>
        <v>สพป.ปท.2</v>
      </c>
      <c r="C17" s="257" t="str">
        <f>+'[1]ดำเนินงานครุภัณฑ์ 310061ยั่งยืน'!D24</f>
        <v>20004 31006100 3110010</v>
      </c>
      <c r="D17" s="258">
        <f>+'[1]ดำเนินงานครุภัณฑ์ 310061ยั่งยืน'!F29</f>
        <v>35499.39</v>
      </c>
      <c r="E17" s="258">
        <f>+'[1]ดำเนินงานครุภัณฑ์ 310061ยั่งยืน'!G29</f>
        <v>0</v>
      </c>
      <c r="F17" s="258">
        <f>+'[1]ดำเนินงานครุภัณฑ์ 310061ยั่งยืน'!H29</f>
        <v>0</v>
      </c>
      <c r="G17" s="258"/>
      <c r="H17" s="258">
        <f>+'[1]ดำเนินงานครุภัณฑ์ 310061ยั่งยืน'!I29</f>
        <v>0</v>
      </c>
      <c r="I17" s="258">
        <f>+'[1]ดำเนินงานครุภัณฑ์ 310061ยั่งยืน'!J29</f>
        <v>0</v>
      </c>
      <c r="J17" s="258">
        <f>+'[1]ดำเนินงานครุภัณฑ์ 310061ยั่งยืน'!K29</f>
        <v>35499.39</v>
      </c>
      <c r="K17" s="258">
        <f>+'[1]ดำเนินงานครุภัณฑ์ 310061ยั่งยืน'!L29</f>
        <v>0</v>
      </c>
    </row>
    <row r="18" spans="1:11" ht="21" hidden="1" customHeight="1" x14ac:dyDescent="0.25">
      <c r="A18" s="232">
        <f>+'[1]ดำเนินงานครุภัณฑ์ 310061ยั่งยืน'!A30</f>
        <v>2</v>
      </c>
      <c r="B18" s="259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255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235">
        <f>+D19</f>
        <v>27899.18</v>
      </c>
      <c r="E18" s="235">
        <f t="shared" ref="E18:J18" si="7">+E19</f>
        <v>0</v>
      </c>
      <c r="F18" s="235">
        <f t="shared" si="7"/>
        <v>0</v>
      </c>
      <c r="G18" s="235"/>
      <c r="H18" s="235">
        <f t="shared" si="7"/>
        <v>0</v>
      </c>
      <c r="I18" s="235">
        <f t="shared" si="7"/>
        <v>0</v>
      </c>
      <c r="J18" s="235">
        <f t="shared" si="7"/>
        <v>27899.18</v>
      </c>
      <c r="K18" s="235">
        <f>+K19</f>
        <v>0</v>
      </c>
    </row>
    <row r="19" spans="1:11" ht="21" hidden="1" customHeight="1" x14ac:dyDescent="0.25">
      <c r="A19" s="248" t="str">
        <f>+'[1]ดำเนินงานครุภัณฑ์ 310061ยั่งยืน'!A31</f>
        <v>1)</v>
      </c>
      <c r="B19" s="260" t="str">
        <f>+'[1]ดำเนินงานครุภัณฑ์ 310061ยั่งยืน'!E31</f>
        <v>สพป.ปท.2</v>
      </c>
      <c r="C19" s="261" t="str">
        <f>+'[1]ดำเนินงานครุภัณฑ์ 310061ยั่งยืน'!D30</f>
        <v>20005 31006100 3110011</v>
      </c>
      <c r="D19" s="262">
        <f>+'[1]ดำเนินงานครุภัณฑ์ 310061ยั่งยืน'!F34</f>
        <v>27899.18</v>
      </c>
      <c r="E19" s="262">
        <f>+'[1]ดำเนินงานครุภัณฑ์ 310061ยั่งยืน'!G34</f>
        <v>0</v>
      </c>
      <c r="F19" s="262">
        <f>+'[1]ดำเนินงานครุภัณฑ์ 310061ยั่งยืน'!H34</f>
        <v>0</v>
      </c>
      <c r="G19" s="262"/>
      <c r="H19" s="262">
        <f>+'[1]ดำเนินงานครุภัณฑ์ 310061ยั่งยืน'!I34</f>
        <v>0</v>
      </c>
      <c r="I19" s="262">
        <f>+'[1]ดำเนินงานครุภัณฑ์ 310061ยั่งยืน'!J34</f>
        <v>0</v>
      </c>
      <c r="J19" s="262">
        <f>+'[1]ดำเนินงานครุภัณฑ์ 310061ยั่งยืน'!K34</f>
        <v>27899.18</v>
      </c>
      <c r="K19" s="262">
        <f>+'[1]ดำเนินงานครุภัณฑ์ 310061ยั่งยืน'!L34</f>
        <v>0</v>
      </c>
    </row>
    <row r="20" spans="1:11" ht="42" hidden="1" customHeight="1" x14ac:dyDescent="0.25">
      <c r="A20" s="232">
        <f>+'[1]ดำเนินงานครุภัณฑ์ 310061ยั่งยืน'!A35</f>
        <v>3</v>
      </c>
      <c r="B20" s="259" t="str">
        <f>+'[1]ดำเนินงานครุภัณฑ์ 310061ยั่งยืน'!E35</f>
        <v xml:space="preserve">โพเดียม </v>
      </c>
      <c r="C20" s="255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235">
        <f>+D21</f>
        <v>15900</v>
      </c>
      <c r="E20" s="235">
        <f t="shared" ref="E20:K20" si="8">+E21</f>
        <v>0</v>
      </c>
      <c r="F20" s="235">
        <f t="shared" si="8"/>
        <v>0</v>
      </c>
      <c r="G20" s="235"/>
      <c r="H20" s="235">
        <f t="shared" si="8"/>
        <v>0</v>
      </c>
      <c r="I20" s="235">
        <f t="shared" si="8"/>
        <v>15900</v>
      </c>
      <c r="J20" s="235">
        <f t="shared" si="8"/>
        <v>0</v>
      </c>
      <c r="K20" s="235">
        <f t="shared" si="8"/>
        <v>0</v>
      </c>
    </row>
    <row r="21" spans="1:11" ht="21" hidden="1" customHeight="1" x14ac:dyDescent="0.25">
      <c r="A21" s="248" t="str">
        <f>+'[1]ดำเนินงานครุภัณฑ์ 310061ยั่งยืน'!A36</f>
        <v>1)</v>
      </c>
      <c r="B21" s="260" t="str">
        <f>+'[1]ดำเนินงานครุภัณฑ์ 310061ยั่งยืน'!E36</f>
        <v>สพป.ปท.2</v>
      </c>
      <c r="C21" s="261" t="str">
        <f>+'[1]ดำเนินงานครุภัณฑ์ 310061ยั่งยืน'!D35</f>
        <v>20008 31006100 3110014</v>
      </c>
      <c r="D21" s="262">
        <f>+'[1]ดำเนินงานครุภัณฑ์ 310061ยั่งยืน'!F36</f>
        <v>15900</v>
      </c>
      <c r="E21" s="262">
        <f>+'[1]ดำเนินงานครุภัณฑ์ 310061ยั่งยืน'!G39</f>
        <v>0</v>
      </c>
      <c r="F21" s="262">
        <f>+'[1]ดำเนินงานครุภัณฑ์ 310061ยั่งยืน'!H39</f>
        <v>0</v>
      </c>
      <c r="G21" s="262">
        <f>+'[1]ดำเนินงานครุภัณฑ์ 310061ยั่งยืน'!I39</f>
        <v>0</v>
      </c>
      <c r="H21" s="262">
        <f>+'[1]ดำเนินงานครุภัณฑ์ 310061ยั่งยืน'!J39</f>
        <v>0</v>
      </c>
      <c r="I21" s="262">
        <f>+'[1]ดำเนินงานครุภัณฑ์ 310061ยั่งยืน'!K39</f>
        <v>15900</v>
      </c>
      <c r="J21" s="262">
        <f>+'[1]ดำเนินงานครุภัณฑ์ 310061ยั่งยืน'!L39</f>
        <v>0</v>
      </c>
      <c r="K21" s="262">
        <f>+'[1]ดำเนินงานครุภัณฑ์ 310061ยั่งยืน'!L36</f>
        <v>0</v>
      </c>
    </row>
    <row r="22" spans="1:11" ht="21" hidden="1" customHeight="1" x14ac:dyDescent="0.25">
      <c r="A22" s="240"/>
      <c r="B22" s="241" t="str">
        <f>+'[1]ดำเนินงานครุภัณฑ์ 310061ยั่งยืน'!E40</f>
        <v>ครุภัณฑ์โฆษณาและเผยแพร่ 120601</v>
      </c>
      <c r="C22" s="253">
        <f>+'[1]ดำเนินงานครุภัณฑ์ 310061ยั่งยืน'!D27</f>
        <v>0</v>
      </c>
      <c r="D22" s="243">
        <f>+D23+D25+D27</f>
        <v>119800</v>
      </c>
      <c r="E22" s="243">
        <f t="shared" ref="E22:K22" si="9">+E23+E25+E27</f>
        <v>0</v>
      </c>
      <c r="F22" s="243">
        <f t="shared" si="9"/>
        <v>0</v>
      </c>
      <c r="G22" s="243"/>
      <c r="H22" s="243">
        <f t="shared" si="9"/>
        <v>0</v>
      </c>
      <c r="I22" s="243">
        <f t="shared" si="9"/>
        <v>0</v>
      </c>
      <c r="J22" s="243">
        <f t="shared" si="9"/>
        <v>119800</v>
      </c>
      <c r="K22" s="243">
        <f t="shared" si="9"/>
        <v>0</v>
      </c>
    </row>
    <row r="23" spans="1:11" ht="21" hidden="1" customHeight="1" x14ac:dyDescent="0.25">
      <c r="A23" s="232">
        <f>+'[1]ดำเนินงานครุภัณฑ์ 310061ยั่งยืน'!A41</f>
        <v>1</v>
      </c>
      <c r="B23" s="254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255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235">
        <f>+D24</f>
        <v>45000</v>
      </c>
      <c r="E23" s="235">
        <f t="shared" ref="E23:K23" si="10">+E24</f>
        <v>0</v>
      </c>
      <c r="F23" s="235">
        <f t="shared" si="10"/>
        <v>0</v>
      </c>
      <c r="G23" s="235"/>
      <c r="H23" s="235">
        <f t="shared" si="10"/>
        <v>0</v>
      </c>
      <c r="I23" s="235">
        <f t="shared" si="10"/>
        <v>0</v>
      </c>
      <c r="J23" s="235">
        <f t="shared" si="10"/>
        <v>45000</v>
      </c>
      <c r="K23" s="235">
        <f t="shared" si="10"/>
        <v>0</v>
      </c>
    </row>
    <row r="24" spans="1:11" ht="15.75" hidden="1" customHeight="1" x14ac:dyDescent="0.25">
      <c r="A24" s="248" t="str">
        <f>+'[1]ดำเนินงานครุภัณฑ์ 310061ยั่งยืน'!A42</f>
        <v>1)</v>
      </c>
      <c r="B24" s="260" t="str">
        <f>+'[1]ดำเนินงานครุภัณฑ์ 310061ยั่งยืน'!E53</f>
        <v>สพป.ปท.2</v>
      </c>
      <c r="C24" s="261" t="str">
        <f>+'[1]ดำเนินงานครุภัณฑ์ 310061ยั่งยืน'!D41</f>
        <v>20007 31006100 3110012</v>
      </c>
      <c r="D24" s="262">
        <f>+'[1]ดำเนินงานครุภัณฑ์ 310061ยั่งยืน'!F46</f>
        <v>45000</v>
      </c>
      <c r="E24" s="262">
        <f>+'[1]ดำเนินงานครุภัณฑ์ 310061ยั่งยืน'!G46</f>
        <v>0</v>
      </c>
      <c r="F24" s="262">
        <f>+'[1]ดำเนินงานครุภัณฑ์ 310061ยั่งยืน'!H46</f>
        <v>0</v>
      </c>
      <c r="G24" s="262"/>
      <c r="H24" s="262">
        <f>+'[1]ดำเนินงานครุภัณฑ์ 310061ยั่งยืน'!I46</f>
        <v>0</v>
      </c>
      <c r="I24" s="262">
        <f>+'[1]ดำเนินงานครุภัณฑ์ 310061ยั่งยืน'!J46</f>
        <v>0</v>
      </c>
      <c r="J24" s="262">
        <f>+'[1]ดำเนินงานครุภัณฑ์ 310061ยั่งยืน'!K46</f>
        <v>45000</v>
      </c>
      <c r="K24" s="262">
        <f>+'[1]ดำเนินงานครุภัณฑ์ 310061ยั่งยืน'!L46</f>
        <v>0</v>
      </c>
    </row>
    <row r="25" spans="1:11" ht="21" hidden="1" customHeight="1" x14ac:dyDescent="0.25">
      <c r="A25" s="232">
        <f>+'[1]ดำเนินงานครุภัณฑ์ 310061ยั่งยืน'!A47</f>
        <v>2</v>
      </c>
      <c r="B25" s="259" t="str">
        <f>+'[1]ดำเนินงานครุภัณฑ์ 310061ยั่งยืน'!E47</f>
        <v xml:space="preserve">ไมโครโฟนไร้สาย </v>
      </c>
      <c r="C25" s="255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235">
        <f>+D26</f>
        <v>24900</v>
      </c>
      <c r="E25" s="235">
        <f t="shared" ref="E25:K25" si="11">+E26</f>
        <v>0</v>
      </c>
      <c r="F25" s="235">
        <f t="shared" si="11"/>
        <v>0</v>
      </c>
      <c r="G25" s="235"/>
      <c r="H25" s="235">
        <f t="shared" si="11"/>
        <v>0</v>
      </c>
      <c r="I25" s="235">
        <f t="shared" si="11"/>
        <v>0</v>
      </c>
      <c r="J25" s="235">
        <f t="shared" si="11"/>
        <v>24900</v>
      </c>
      <c r="K25" s="235">
        <f t="shared" si="11"/>
        <v>0</v>
      </c>
    </row>
    <row r="26" spans="1:11" ht="21" hidden="1" customHeight="1" x14ac:dyDescent="0.25">
      <c r="A26" s="248" t="str">
        <f>+'[1]ดำเนินงานครุภัณฑ์ 310061ยั่งยืน'!A48</f>
        <v>1)</v>
      </c>
      <c r="B26" s="260" t="str">
        <f>+'[1]ดำเนินงานครุภัณฑ์ 310061ยั่งยืน'!E48</f>
        <v>สพป.ปท.2</v>
      </c>
      <c r="C26" s="261" t="str">
        <f>+'[1]ดำเนินงานครุภัณฑ์ 310061ยั่งยืน'!D47</f>
        <v>20008 31006100 3110013</v>
      </c>
      <c r="D26" s="262">
        <f>+'[1]ดำเนินงานครุภัณฑ์ 310061ยั่งยืน'!F51</f>
        <v>24900</v>
      </c>
      <c r="E26" s="262">
        <f>+'[1]ดำเนินงานครุภัณฑ์ 310061ยั่งยืน'!G51</f>
        <v>0</v>
      </c>
      <c r="F26" s="262">
        <f>+'[1]ดำเนินงานครุภัณฑ์ 310061ยั่งยืน'!H51</f>
        <v>0</v>
      </c>
      <c r="G26" s="262"/>
      <c r="H26" s="262">
        <f>+'[1]ดำเนินงานครุภัณฑ์ 310061ยั่งยืน'!I51</f>
        <v>0</v>
      </c>
      <c r="I26" s="262">
        <f>+'[1]ดำเนินงานครุภัณฑ์ 310061ยั่งยืน'!J51</f>
        <v>0</v>
      </c>
      <c r="J26" s="262">
        <f>+'[1]ดำเนินงานครุภัณฑ์ 310061ยั่งยืน'!K51</f>
        <v>24900</v>
      </c>
      <c r="K26" s="262">
        <f>+'[1]ดำเนินงานครุภัณฑ์ 310061ยั่งยืน'!L51</f>
        <v>0</v>
      </c>
    </row>
    <row r="27" spans="1:11" ht="21" hidden="1" customHeight="1" x14ac:dyDescent="0.25">
      <c r="A27" s="232">
        <f>+'[1]ดำเนินงานครุภัณฑ์ 310061ยั่งยืน'!A52</f>
        <v>3</v>
      </c>
      <c r="B27" s="259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255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235">
        <f>+D28</f>
        <v>49900</v>
      </c>
      <c r="E27" s="235">
        <f t="shared" ref="E27:K27" si="12">+E28</f>
        <v>0</v>
      </c>
      <c r="F27" s="235">
        <f t="shared" si="12"/>
        <v>0</v>
      </c>
      <c r="G27" s="235"/>
      <c r="H27" s="235">
        <f t="shared" si="12"/>
        <v>0</v>
      </c>
      <c r="I27" s="235">
        <f t="shared" si="12"/>
        <v>0</v>
      </c>
      <c r="J27" s="235">
        <f t="shared" si="12"/>
        <v>49900</v>
      </c>
      <c r="K27" s="235">
        <f t="shared" si="12"/>
        <v>0</v>
      </c>
    </row>
    <row r="28" spans="1:11" ht="15" hidden="1" customHeight="1" x14ac:dyDescent="0.25">
      <c r="A28" s="248" t="str">
        <f>+'[1]ดำเนินงานครุภัณฑ์ 310061ยั่งยืน'!A53</f>
        <v>1)</v>
      </c>
      <c r="B28" s="260" t="str">
        <f>+'[1]ดำเนินงานครุภัณฑ์ 310061ยั่งยืน'!E53</f>
        <v>สพป.ปท.2</v>
      </c>
      <c r="C28" s="261" t="str">
        <f>+'[1]ดำเนินงานครุภัณฑ์ 310061ยั่งยืน'!D52</f>
        <v>20009 31006100 3110015</v>
      </c>
      <c r="D28" s="262">
        <f>+'[1]ดำเนินงานครุภัณฑ์ 310061ยั่งยืน'!F56</f>
        <v>49900</v>
      </c>
      <c r="E28" s="262">
        <f>+'[1]ดำเนินงานครุภัณฑ์ 310061ยั่งยืน'!G56</f>
        <v>0</v>
      </c>
      <c r="F28" s="262">
        <f>+'[1]ดำเนินงานครุภัณฑ์ 310061ยั่งยืน'!H56</f>
        <v>0</v>
      </c>
      <c r="G28" s="262"/>
      <c r="H28" s="262">
        <f>+'[1]ดำเนินงานครุภัณฑ์ 310061ยั่งยืน'!I56</f>
        <v>0</v>
      </c>
      <c r="I28" s="262">
        <f>+'[1]ดำเนินงานครุภัณฑ์ 310061ยั่งยืน'!J56</f>
        <v>0</v>
      </c>
      <c r="J28" s="262">
        <f>+'[1]ดำเนินงานครุภัณฑ์ 310061ยั่งยืน'!K56</f>
        <v>49900</v>
      </c>
      <c r="K28" s="262">
        <f>+'[1]ดำเนินงานครุภัณฑ์ 310061ยั่งยืน'!L56</f>
        <v>0</v>
      </c>
    </row>
    <row r="29" spans="1:11" ht="15" hidden="1" customHeight="1" x14ac:dyDescent="0.25">
      <c r="A29" s="228" t="s">
        <v>87</v>
      </c>
      <c r="B29" s="263" t="str">
        <f>+[1]งบ66สิ่งก่อสร้า!E5</f>
        <v>แผนงานพื้นฐานด้านการพัฒนาและเสริมสร้างศักยภาพทรัพยากรมนุษย์</v>
      </c>
      <c r="C29" s="264"/>
      <c r="D29" s="265">
        <f t="shared" ref="D29:K29" si="13">+D30+D60</f>
        <v>4013400</v>
      </c>
      <c r="E29" s="265">
        <f t="shared" si="13"/>
        <v>0</v>
      </c>
      <c r="F29" s="265">
        <f t="shared" si="13"/>
        <v>0</v>
      </c>
      <c r="G29" s="265">
        <f t="shared" si="13"/>
        <v>0</v>
      </c>
      <c r="H29" s="265">
        <f t="shared" si="13"/>
        <v>0</v>
      </c>
      <c r="I29" s="265">
        <f t="shared" si="13"/>
        <v>0</v>
      </c>
      <c r="J29" s="265">
        <f t="shared" si="13"/>
        <v>4013400</v>
      </c>
      <c r="K29" s="265">
        <f t="shared" si="13"/>
        <v>0</v>
      </c>
    </row>
    <row r="30" spans="1:11" ht="15" hidden="1" customHeight="1" x14ac:dyDescent="0.25">
      <c r="A30" s="266">
        <v>1</v>
      </c>
      <c r="B30" s="267" t="str">
        <f>+[1]งบ66สิ่งก่อสร้า!E6</f>
        <v xml:space="preserve">ผลผลิตผู้จบการศึกษาภาคบังคับ </v>
      </c>
      <c r="C30" s="268" t="str">
        <f>+[1]งบ66สิ่งก่อสร้า!D6</f>
        <v>20004 35000200</v>
      </c>
      <c r="D30" s="269">
        <f>+D31+D53</f>
        <v>3680400</v>
      </c>
      <c r="E30" s="269">
        <f t="shared" ref="E30:K30" si="14">+E31+E53</f>
        <v>0</v>
      </c>
      <c r="F30" s="269">
        <f t="shared" si="14"/>
        <v>0</v>
      </c>
      <c r="G30" s="269"/>
      <c r="H30" s="269">
        <f t="shared" si="14"/>
        <v>0</v>
      </c>
      <c r="I30" s="269">
        <f t="shared" si="14"/>
        <v>0</v>
      </c>
      <c r="J30" s="269">
        <f t="shared" si="14"/>
        <v>3680400</v>
      </c>
      <c r="K30" s="269">
        <f t="shared" si="14"/>
        <v>0</v>
      </c>
    </row>
    <row r="31" spans="1:11" ht="15" hidden="1" customHeight="1" x14ac:dyDescent="0.25">
      <c r="A31" s="270">
        <f>+'[1]สิ่งก่อสร้าง  65'!A61</f>
        <v>3.1</v>
      </c>
      <c r="B31" s="271" t="str">
        <f>+'[1]สิ่งก่อสร้าง  65'!E61</f>
        <v xml:space="preserve">กิจกรรมการจัดการศึกษาประถมศึกษาสำหรับโรงเรียนปกติ  </v>
      </c>
      <c r="C31" s="272" t="str">
        <f>+'[1]สิ่งก่อสร้าง  65'!F61</f>
        <v>200041300P2791</v>
      </c>
      <c r="D31" s="273">
        <f>+D32+D38</f>
        <v>0</v>
      </c>
      <c r="E31" s="273">
        <f t="shared" ref="E31:K31" si="15">+E32+E38</f>
        <v>0</v>
      </c>
      <c r="F31" s="273">
        <f t="shared" si="15"/>
        <v>0</v>
      </c>
      <c r="G31" s="273"/>
      <c r="H31" s="273">
        <f t="shared" si="15"/>
        <v>0</v>
      </c>
      <c r="I31" s="273">
        <f t="shared" si="15"/>
        <v>0</v>
      </c>
      <c r="J31" s="273">
        <f t="shared" si="15"/>
        <v>0</v>
      </c>
      <c r="K31" s="273">
        <f t="shared" si="15"/>
        <v>0</v>
      </c>
    </row>
    <row r="32" spans="1:11" ht="15" hidden="1" customHeight="1" x14ac:dyDescent="0.25">
      <c r="A32" s="240"/>
      <c r="B32" s="241" t="str">
        <f>+'[1]สิ่งก่อสร้าง  65'!E62</f>
        <v>งบดำเนินงาน</v>
      </c>
      <c r="C32" s="274" t="str">
        <f>+'[1]สิ่งก่อสร้าง  65'!F62</f>
        <v>6411200</v>
      </c>
      <c r="D32" s="275">
        <f>+'[1]สิ่งก่อสร้าง  65'!G62</f>
        <v>0</v>
      </c>
      <c r="E32" s="275">
        <f>+'[1]สิ่งก่อสร้าง  65'!H62</f>
        <v>0</v>
      </c>
      <c r="F32" s="275">
        <f>+'[1]สิ่งก่อสร้าง  65'!I62</f>
        <v>0</v>
      </c>
      <c r="G32" s="275"/>
      <c r="H32" s="275">
        <f>+'[1]สิ่งก่อสร้าง  65'!J62</f>
        <v>0</v>
      </c>
      <c r="I32" s="275">
        <f>+'[1]สิ่งก่อสร้าง  65'!K62</f>
        <v>0</v>
      </c>
      <c r="J32" s="275">
        <f>+'[1]สิ่งก่อสร้าง  65'!L62</f>
        <v>0</v>
      </c>
      <c r="K32" s="276">
        <f>+'[1]สิ่งก่อสร้าง  65'!M62</f>
        <v>0</v>
      </c>
    </row>
    <row r="33" spans="1:11" ht="15" hidden="1" customHeight="1" x14ac:dyDescent="0.25">
      <c r="A33" s="277" t="str">
        <f>+'[1]สิ่งก่อสร้าง  65'!A63</f>
        <v>3.1.1</v>
      </c>
      <c r="B33" s="278" t="str">
        <f>+'[1]สิ่งก่อสร้าง  65'!E63</f>
        <v>ปรับปรุงห้องซ่อมแซมห้องรองผอ.สพป.ปท.2</v>
      </c>
      <c r="C33" s="279"/>
      <c r="D33" s="280">
        <f>+'[1]สิ่งก่อสร้าง  65'!G63</f>
        <v>0</v>
      </c>
      <c r="E33" s="280">
        <f>+'[1]สิ่งก่อสร้าง  65'!H63</f>
        <v>0</v>
      </c>
      <c r="F33" s="280">
        <f>+'[1]สิ่งก่อสร้าง  65'!I63</f>
        <v>0</v>
      </c>
      <c r="G33" s="280"/>
      <c r="H33" s="280">
        <f>+'[1]สิ่งก่อสร้าง  65'!J63</f>
        <v>0</v>
      </c>
      <c r="I33" s="280">
        <f>+'[1]สิ่งก่อสร้าง  65'!K63</f>
        <v>0</v>
      </c>
      <c r="J33" s="280">
        <f>+'[1]สิ่งก่อสร้าง  65'!L63</f>
        <v>0</v>
      </c>
      <c r="K33" s="280">
        <f>+'[1]สิ่งก่อสร้าง  65'!M63</f>
        <v>0</v>
      </c>
    </row>
    <row r="34" spans="1:11" ht="21" x14ac:dyDescent="0.25">
      <c r="A34" s="248" t="str">
        <f>+'[1]สิ่งก่อสร้าง  65'!A64</f>
        <v>3.1.1.1</v>
      </c>
      <c r="B34" s="281" t="str">
        <f>+'[1]สิ่งก่อสร้าง  65'!E64</f>
        <v>สพป.ปท.2</v>
      </c>
      <c r="C34" s="282" t="str">
        <f>+'[1]สิ่งก่อสร้าง  65'!F64</f>
        <v>2000436002000000</v>
      </c>
      <c r="D34" s="262">
        <f>+'[1]สิ่งก่อสร้าง  65'!G69</f>
        <v>0</v>
      </c>
      <c r="E34" s="262"/>
      <c r="F34" s="262">
        <f>+'[1]สิ่งก่อสร้าง  65'!I69</f>
        <v>0</v>
      </c>
      <c r="G34" s="262"/>
      <c r="H34" s="262">
        <f>+'[1]สิ่งก่อสร้าง  65'!J69</f>
        <v>0</v>
      </c>
      <c r="I34" s="262">
        <f>+'[1]สิ่งก่อสร้าง  65'!K69</f>
        <v>0</v>
      </c>
      <c r="J34" s="283"/>
      <c r="K34" s="262">
        <f>+'[1]สิ่งก่อสร้าง  65'!M69</f>
        <v>0</v>
      </c>
    </row>
    <row r="35" spans="1:11" ht="21" x14ac:dyDescent="0.25">
      <c r="A35" s="248" t="str">
        <f>+'[1]สิ่งก่อสร้าง  65'!A70</f>
        <v>3.1.2</v>
      </c>
      <c r="B35" s="262" t="str">
        <f>+'[1]สิ่งก่อสร้าง  65'!E70</f>
        <v>ปรับปรุงซ่อมแซมอาคารเอนกประสงค์</v>
      </c>
      <c r="C35" s="284">
        <f>+'[1]สิ่งก่อสร้าง  65'!F70</f>
        <v>0</v>
      </c>
      <c r="D35" s="285"/>
      <c r="E35" s="285"/>
      <c r="F35" s="285"/>
      <c r="G35" s="285"/>
      <c r="H35" s="285">
        <f>+'[1]สิ่งก่อสร้าง  65'!J70</f>
        <v>0</v>
      </c>
      <c r="I35" s="285"/>
      <c r="J35" s="285">
        <f>+'[1]สิ่งก่อสร้าง  65'!K70</f>
        <v>0</v>
      </c>
      <c r="K35" s="262">
        <f>+'[1]สิ่งก่อสร้าง  65'!M70</f>
        <v>0</v>
      </c>
    </row>
    <row r="36" spans="1:11" ht="42" hidden="1" customHeight="1" x14ac:dyDescent="0.25">
      <c r="A36" s="248" t="str">
        <f>+'[1]สิ่งก่อสร้าง  65'!A71</f>
        <v>3.1.2.1</v>
      </c>
      <c r="B36" s="281" t="str">
        <f>+'[1]สิ่งก่อสร้าง  65'!E71</f>
        <v>โรงเรียนวัดธรรมราษฎร์เจริญผล</v>
      </c>
      <c r="C36" s="282" t="str">
        <f>+'[1]สิ่งก่อสร้าง  65'!F71</f>
        <v>2000436002000000</v>
      </c>
      <c r="D36" s="262">
        <f>+'[1]สิ่งก่อสร้าง  65'!G76</f>
        <v>0</v>
      </c>
      <c r="E36" s="262"/>
      <c r="F36" s="262">
        <f>+'[1]สิ่งก่อสร้าง  65'!I76</f>
        <v>0</v>
      </c>
      <c r="G36" s="262"/>
      <c r="H36" s="262">
        <f>+'[1]สิ่งก่อสร้าง  65'!J76</f>
        <v>0</v>
      </c>
      <c r="I36" s="262"/>
      <c r="J36" s="262">
        <f>+'[1]สิ่งก่อสร้าง  65'!K76</f>
        <v>0</v>
      </c>
      <c r="K36" s="262">
        <f>+'[1]สิ่งก่อสร้าง  65'!M76</f>
        <v>0</v>
      </c>
    </row>
    <row r="37" spans="1:11" ht="21" hidden="1" customHeight="1" x14ac:dyDescent="0.25">
      <c r="A37" s="248"/>
      <c r="B37" s="248"/>
      <c r="C37" s="282"/>
      <c r="D37" s="248"/>
      <c r="E37" s="248"/>
      <c r="F37" s="248"/>
      <c r="G37" s="248"/>
      <c r="H37" s="248"/>
      <c r="I37" s="248"/>
      <c r="J37" s="248"/>
      <c r="K37" s="248"/>
    </row>
    <row r="38" spans="1:11" ht="21" hidden="1" customHeight="1" x14ac:dyDescent="0.25">
      <c r="A38" s="286">
        <f>+'[1]สิ่งก่อสร้าง  65'!A84</f>
        <v>0</v>
      </c>
      <c r="B38" s="287" t="str">
        <f>+'[1]สิ่งก่อสร้าง  65'!E84</f>
        <v>ค่าครุภัณฑ์</v>
      </c>
      <c r="C38" s="288">
        <f>+'[1]สิ่งก่อสร้าง  65'!F84</f>
        <v>0</v>
      </c>
      <c r="D38" s="286">
        <f>+'[1]สิ่งก่อสร้าง  65'!G84</f>
        <v>0</v>
      </c>
      <c r="E38" s="286">
        <f>+'[1]สิ่งก่อสร้าง  65'!H84</f>
        <v>0</v>
      </c>
      <c r="F38" s="286">
        <f>+'[1]สิ่งก่อสร้าง  65'!I84</f>
        <v>0</v>
      </c>
      <c r="G38" s="286"/>
      <c r="H38" s="286">
        <f>+'[1]สิ่งก่อสร้าง  65'!J84</f>
        <v>0</v>
      </c>
      <c r="I38" s="286">
        <f>+'[1]สิ่งก่อสร้าง  65'!K84</f>
        <v>0</v>
      </c>
      <c r="J38" s="286">
        <f>+'[1]สิ่งก่อสร้าง  65'!L84</f>
        <v>0</v>
      </c>
      <c r="K38" s="289">
        <f>+'[1]สิ่งก่อสร้าง  65'!M84</f>
        <v>0</v>
      </c>
    </row>
    <row r="39" spans="1:11" ht="21" hidden="1" customHeight="1" x14ac:dyDescent="0.25">
      <c r="A39" s="290" t="str">
        <f>+'[1]สิ่งก่อสร้าง  65'!A85</f>
        <v>3.1.3</v>
      </c>
      <c r="B39" s="291" t="str">
        <f>+'[1]สิ่งก่อสร้าง  65'!E85</f>
        <v xml:space="preserve">เครื่องคอมพิวเตอร์สำหรับงานประมวลผล แบบที่ 2 </v>
      </c>
      <c r="C39" s="292">
        <f>+'[1]สิ่งก่อสร้าง  65'!F85</f>
        <v>0</v>
      </c>
      <c r="D39" s="280">
        <f>D40</f>
        <v>0</v>
      </c>
      <c r="E39" s="280">
        <f t="shared" ref="E39:K39" si="16">E40</f>
        <v>0</v>
      </c>
      <c r="F39" s="280">
        <f t="shared" si="16"/>
        <v>0</v>
      </c>
      <c r="G39" s="280"/>
      <c r="H39" s="280">
        <f t="shared" si="16"/>
        <v>0</v>
      </c>
      <c r="I39" s="280">
        <f t="shared" si="16"/>
        <v>0</v>
      </c>
      <c r="J39" s="280">
        <f t="shared" si="16"/>
        <v>0</v>
      </c>
      <c r="K39" s="280">
        <f t="shared" si="16"/>
        <v>0</v>
      </c>
    </row>
    <row r="40" spans="1:11" ht="21" hidden="1" customHeight="1" x14ac:dyDescent="0.25">
      <c r="A40" s="248" t="str">
        <f>+'[1]สิ่งก่อสร้าง  65'!A86</f>
        <v>3.1.3.1</v>
      </c>
      <c r="B40" s="281" t="str">
        <f>+'[1]สิ่งก่อสร้าง  65'!E86</f>
        <v>สพป.ปท.2</v>
      </c>
      <c r="C40" s="282" t="str">
        <f>+'[1]สิ่งก่อสร้าง  65'!F86</f>
        <v>2000436002110ปท1</v>
      </c>
      <c r="D40" s="262">
        <f>+'[1]สิ่งก่อสร้าง  65'!G91</f>
        <v>0</v>
      </c>
      <c r="E40" s="262"/>
      <c r="F40" s="262">
        <f>+'[1]สิ่งก่อสร้าง  65'!I91</f>
        <v>0</v>
      </c>
      <c r="G40" s="262"/>
      <c r="H40" s="262">
        <f>+'[1]สิ่งก่อสร้าง  65'!J91</f>
        <v>0</v>
      </c>
      <c r="I40" s="262">
        <f>+'[1]สิ่งก่อสร้าง  65'!K91</f>
        <v>0</v>
      </c>
      <c r="J40" s="283"/>
      <c r="K40" s="262">
        <f>+'[1]สิ่งก่อสร้าง  65'!M91</f>
        <v>0</v>
      </c>
    </row>
    <row r="41" spans="1:11" ht="21" hidden="1" customHeight="1" x14ac:dyDescent="0.25">
      <c r="A41" s="277" t="str">
        <f>+'[1]สิ่งก่อสร้าง  65'!A92</f>
        <v>3.1.4</v>
      </c>
      <c r="B41" s="291" t="str">
        <f>+'[1]สิ่งก่อสร้าง  65'!E92</f>
        <v xml:space="preserve">เครื่องคอมพิวเตอร์ All In One สำหรับงานประมวลผล </v>
      </c>
      <c r="C41" s="293">
        <f>+'[1]สิ่งก่อสร้าง  65'!F92</f>
        <v>0</v>
      </c>
      <c r="D41" s="280">
        <f>+'[1]สิ่งก่อสร้าง  65'!G92</f>
        <v>0</v>
      </c>
      <c r="E41" s="280">
        <f>+'[1]สิ่งก่อสร้าง  65'!H92</f>
        <v>0</v>
      </c>
      <c r="F41" s="280">
        <f>+'[1]สิ่งก่อสร้าง  65'!I92</f>
        <v>0</v>
      </c>
      <c r="G41" s="280"/>
      <c r="H41" s="280">
        <f>+'[1]สิ่งก่อสร้าง  65'!J92</f>
        <v>0</v>
      </c>
      <c r="I41" s="280">
        <f>+'[1]สิ่งก่อสร้าง  65'!K92</f>
        <v>0</v>
      </c>
      <c r="J41" s="280">
        <f>+'[1]สิ่งก่อสร้าง  65'!L92</f>
        <v>0</v>
      </c>
      <c r="K41" s="280">
        <f>+'[1]สิ่งก่อสร้าง  65'!M92</f>
        <v>0</v>
      </c>
    </row>
    <row r="42" spans="1:11" ht="21" hidden="1" customHeight="1" x14ac:dyDescent="0.25">
      <c r="A42" s="248" t="str">
        <f>+'[1]สิ่งก่อสร้าง  65'!A93</f>
        <v>3.1.4.1</v>
      </c>
      <c r="B42" s="281" t="str">
        <f>+'[1]สิ่งก่อสร้าง  65'!E93</f>
        <v>สพป.ปท.2 จำนวน 12 เครื่อง</v>
      </c>
      <c r="C42" s="294" t="str">
        <f>+'[1]สิ่งก่อสร้าง  65'!F93</f>
        <v>2000436002110ปท2</v>
      </c>
      <c r="D42" s="285">
        <f>+'[1]สิ่งก่อสร้าง  65'!G98</f>
        <v>0</v>
      </c>
      <c r="E42" s="285">
        <f>+'[1]สิ่งก่อสร้าง  65'!H98</f>
        <v>0</v>
      </c>
      <c r="F42" s="285">
        <f>+'[1]สิ่งก่อสร้าง  65'!I98</f>
        <v>0</v>
      </c>
      <c r="G42" s="285"/>
      <c r="H42" s="285">
        <f>+'[1]สิ่งก่อสร้าง  65'!J98</f>
        <v>0</v>
      </c>
      <c r="I42" s="285">
        <f>+'[1]สิ่งก่อสร้าง  65'!K98</f>
        <v>0</v>
      </c>
      <c r="J42" s="285">
        <f>+'[1]สิ่งก่อสร้าง  65'!L98</f>
        <v>0</v>
      </c>
      <c r="K42" s="262">
        <f>+'[1]สิ่งก่อสร้าง  65'!M98</f>
        <v>0</v>
      </c>
    </row>
    <row r="43" spans="1:11" ht="21" hidden="1" customHeight="1" x14ac:dyDescent="0.25">
      <c r="A43" s="277" t="str">
        <f>+'[1]สิ่งก่อสร้าง  65'!A99</f>
        <v>3.1.5</v>
      </c>
      <c r="B43" s="295" t="str">
        <f>+'[1]สิ่งก่อสร้าง  65'!E99</f>
        <v xml:space="preserve">เครื่องคอมพิวเตอร์โน้ตบุ๊ก สำหรับงานสำนักงาน </v>
      </c>
      <c r="C43" s="296"/>
      <c r="D43" s="290">
        <f>+D44</f>
        <v>0</v>
      </c>
      <c r="E43" s="290">
        <f t="shared" ref="E43:K43" si="17">+E44</f>
        <v>0</v>
      </c>
      <c r="F43" s="290">
        <f t="shared" si="17"/>
        <v>0</v>
      </c>
      <c r="G43" s="290"/>
      <c r="H43" s="290">
        <f t="shared" si="17"/>
        <v>0</v>
      </c>
      <c r="I43" s="290">
        <f t="shared" si="17"/>
        <v>0</v>
      </c>
      <c r="J43" s="290">
        <f t="shared" si="17"/>
        <v>0</v>
      </c>
      <c r="K43" s="280">
        <f t="shared" si="17"/>
        <v>0</v>
      </c>
    </row>
    <row r="44" spans="1:11" ht="21" hidden="1" customHeight="1" x14ac:dyDescent="0.25">
      <c r="A44" s="248" t="str">
        <f>+'[1]สิ่งก่อสร้าง  65'!A100</f>
        <v>3.1.5.1</v>
      </c>
      <c r="B44" s="281" t="str">
        <f>+'[1]สิ่งก่อสร้าง  65'!E100</f>
        <v>สพป.ปท.2 จำนวน 8 เครื่อง</v>
      </c>
      <c r="C44" s="294" t="str">
        <f>+'[1]สิ่งก่อสร้าง  65'!F100</f>
        <v>2000436002110ปท3</v>
      </c>
      <c r="D44" s="258">
        <f>+'[1]สิ่งก่อสร้าง  65'!G105</f>
        <v>0</v>
      </c>
      <c r="E44" s="258">
        <f>+'[1]สิ่งก่อสร้าง  65'!H105</f>
        <v>0</v>
      </c>
      <c r="F44" s="258">
        <f>+'[1]สิ่งก่อสร้าง  65'!I105</f>
        <v>0</v>
      </c>
      <c r="G44" s="258"/>
      <c r="H44" s="258">
        <f>+'[1]สิ่งก่อสร้าง  65'!J105</f>
        <v>0</v>
      </c>
      <c r="I44" s="258">
        <f>+'[1]สิ่งก่อสร้าง  65'!K105</f>
        <v>0</v>
      </c>
      <c r="J44" s="258">
        <f>+'[1]สิ่งก่อสร้าง  65'!L105</f>
        <v>0</v>
      </c>
      <c r="K44" s="258">
        <f>+'[1]สิ่งก่อสร้าง  65'!M105</f>
        <v>0</v>
      </c>
    </row>
    <row r="45" spans="1:11" ht="21" hidden="1" customHeight="1" x14ac:dyDescent="0.25">
      <c r="A45" s="277" t="str">
        <f>+'[1]สิ่งก่อสร้าง  65'!A106</f>
        <v>3.1.6</v>
      </c>
      <c r="B45" s="295" t="str">
        <f>+'[1]สิ่งก่อสร้าง  65'!E106</f>
        <v xml:space="preserve">เครื่องแท็ปเล็ต แบบ 2 </v>
      </c>
      <c r="C45" s="296"/>
      <c r="D45" s="290">
        <f>+'[1]สิ่งก่อสร้าง  65'!G106</f>
        <v>0</v>
      </c>
      <c r="E45" s="290">
        <f>+'[1]สิ่งก่อสร้าง  65'!H106</f>
        <v>0</v>
      </c>
      <c r="F45" s="290">
        <f>+'[1]สิ่งก่อสร้าง  65'!I106</f>
        <v>0</v>
      </c>
      <c r="G45" s="290"/>
      <c r="H45" s="290">
        <f>+'[1]สิ่งก่อสร้าง  65'!J106</f>
        <v>0</v>
      </c>
      <c r="I45" s="290">
        <f>+'[1]สิ่งก่อสร้าง  65'!K106</f>
        <v>0</v>
      </c>
      <c r="J45" s="290">
        <f>+'[1]สิ่งก่อสร้าง  65'!L106</f>
        <v>0</v>
      </c>
      <c r="K45" s="280">
        <f>+'[1]สิ่งก่อสร้าง  65'!M106</f>
        <v>0</v>
      </c>
    </row>
    <row r="46" spans="1:11" ht="42" hidden="1" customHeight="1" x14ac:dyDescent="0.25">
      <c r="A46" s="248" t="str">
        <f>+'[1]สิ่งก่อสร้าง  65'!A107</f>
        <v>3.1.6.1</v>
      </c>
      <c r="B46" s="281" t="str">
        <f>+'[1]สิ่งก่อสร้าง  65'!E107</f>
        <v>สพป.ปท.2 จำนวน 2 เครื่อง</v>
      </c>
      <c r="C46" s="294" t="str">
        <f>+'[1]สิ่งก่อสร้าง  65'!F107</f>
        <v>2000436002110ปท4</v>
      </c>
      <c r="D46" s="285">
        <f>+'[1]สิ่งก่อสร้าง  65'!G112</f>
        <v>0</v>
      </c>
      <c r="E46" s="285">
        <f>+'[1]สิ่งก่อสร้าง  65'!H112</f>
        <v>0</v>
      </c>
      <c r="F46" s="285">
        <f>+'[1]สิ่งก่อสร้าง  65'!I112</f>
        <v>0</v>
      </c>
      <c r="G46" s="285"/>
      <c r="H46" s="285">
        <f>+'[1]สิ่งก่อสร้าง  65'!J112</f>
        <v>0</v>
      </c>
      <c r="I46" s="285">
        <f>+'[1]สิ่งก่อสร้าง  65'!K112</f>
        <v>0</v>
      </c>
      <c r="J46" s="285">
        <f>+'[1]สิ่งก่อสร้าง  65'!L112</f>
        <v>0</v>
      </c>
      <c r="K46" s="262">
        <f>+'[1]สิ่งก่อสร้าง  65'!M112</f>
        <v>0</v>
      </c>
    </row>
    <row r="47" spans="1:11" ht="21" hidden="1" customHeight="1" x14ac:dyDescent="0.25">
      <c r="A47" s="277" t="str">
        <f>+'[1]สิ่งก่อสร้าง  65'!A113</f>
        <v>3.1.7</v>
      </c>
      <c r="B47" s="297" t="str">
        <f>+'[1]สิ่งก่อสร้าง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296"/>
      <c r="D47" s="290">
        <f>+'[1]สิ่งก่อสร้าง  65'!G113</f>
        <v>0</v>
      </c>
      <c r="E47" s="290">
        <f>+'[1]สิ่งก่อสร้าง  65'!H113</f>
        <v>0</v>
      </c>
      <c r="F47" s="290">
        <f>+'[1]สิ่งก่อสร้าง  65'!I113</f>
        <v>0</v>
      </c>
      <c r="G47" s="290"/>
      <c r="H47" s="290">
        <f>+'[1]สิ่งก่อสร้าง  65'!J113</f>
        <v>0</v>
      </c>
      <c r="I47" s="290">
        <f>+'[1]สิ่งก่อสร้าง  65'!K113</f>
        <v>0</v>
      </c>
      <c r="J47" s="290">
        <f>+'[1]สิ่งก่อสร้าง  65'!L113</f>
        <v>0</v>
      </c>
      <c r="K47" s="280">
        <f>+'[1]สิ่งก่อสร้าง  65'!M113</f>
        <v>0</v>
      </c>
    </row>
    <row r="48" spans="1:11" ht="21" hidden="1" customHeight="1" x14ac:dyDescent="0.25">
      <c r="A48" s="248" t="str">
        <f>+'[1]สิ่งก่อสร้าง  65'!A114</f>
        <v>3.1.7.1</v>
      </c>
      <c r="B48" s="281" t="str">
        <f>+'[1]สิ่งก่อสร้าง  65'!E114</f>
        <v>สพป.ปท.2 จำนวน 3 เครื่อง</v>
      </c>
      <c r="C48" s="294" t="str">
        <f>+'[1]สิ่งก่อสร้าง  65'!F114</f>
        <v>2000436002110DBW</v>
      </c>
      <c r="D48" s="285">
        <f>+'[1]สิ่งก่อสร้าง  65'!G119</f>
        <v>0</v>
      </c>
      <c r="E48" s="285">
        <f>+'[1]สิ่งก่อสร้าง  65'!H119</f>
        <v>0</v>
      </c>
      <c r="F48" s="285">
        <f>+'[1]สิ่งก่อสร้าง  65'!I119</f>
        <v>0</v>
      </c>
      <c r="G48" s="285"/>
      <c r="H48" s="285">
        <f>+'[1]สิ่งก่อสร้าง  65'!J119</f>
        <v>0</v>
      </c>
      <c r="I48" s="285">
        <f>+'[1]สิ่งก่อสร้าง  65'!K119</f>
        <v>0</v>
      </c>
      <c r="J48" s="285">
        <f>+'[1]สิ่งก่อสร้าง  65'!L119</f>
        <v>0</v>
      </c>
      <c r="K48" s="262">
        <f>+'[1]สิ่งก่อสร้าง  65'!M119</f>
        <v>0</v>
      </c>
    </row>
    <row r="49" spans="1:11" ht="21" hidden="1" customHeight="1" x14ac:dyDescent="0.25">
      <c r="A49" s="270">
        <f>+'[1]สิ่งก่อสร้าง  65'!A120</f>
        <v>3.2</v>
      </c>
      <c r="B49" s="298" t="str">
        <f>+'[1]สิ่งก่อสร้าง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299" t="str">
        <f>+'[1]สิ่งก่อสร้าง  65'!F120</f>
        <v>200041300P2792</v>
      </c>
      <c r="D49" s="300">
        <f>+'[1]สิ่งก่อสร้าง  65'!G120</f>
        <v>0</v>
      </c>
      <c r="E49" s="300">
        <f>+'[1]สิ่งก่อสร้าง  65'!H120</f>
        <v>0</v>
      </c>
      <c r="F49" s="300">
        <f>+'[1]สิ่งก่อสร้าง  65'!I120</f>
        <v>0</v>
      </c>
      <c r="G49" s="300"/>
      <c r="H49" s="300">
        <f>+'[1]สิ่งก่อสร้าง  65'!J120</f>
        <v>0</v>
      </c>
      <c r="I49" s="300">
        <f>+'[1]สิ่งก่อสร้าง  65'!K120</f>
        <v>0</v>
      </c>
      <c r="J49" s="300">
        <f>+'[1]สิ่งก่อสร้าง  65'!L120</f>
        <v>0</v>
      </c>
      <c r="K49" s="301">
        <f>+'[1]สิ่งก่อสร้าง  65'!M120</f>
        <v>0</v>
      </c>
    </row>
    <row r="50" spans="1:11" ht="21" hidden="1" customHeight="1" x14ac:dyDescent="0.25">
      <c r="A50" s="289">
        <f>+'[1]สิ่งก่อสร้าง  65'!A121</f>
        <v>0</v>
      </c>
      <c r="B50" s="302" t="str">
        <f>+'[1]สิ่งก่อสร้าง  65'!E121</f>
        <v>งบดำเนินงาน</v>
      </c>
      <c r="C50" s="303" t="str">
        <f>+'[1]สิ่งก่อสร้าง  65'!F121</f>
        <v>6411200</v>
      </c>
      <c r="D50" s="286">
        <f>+'[1]สิ่งก่อสร้าง  65'!G121</f>
        <v>0</v>
      </c>
      <c r="E50" s="286">
        <f>+'[1]สิ่งก่อสร้าง  65'!H121</f>
        <v>0</v>
      </c>
      <c r="F50" s="286">
        <f>+'[1]สิ่งก่อสร้าง  65'!I121</f>
        <v>0</v>
      </c>
      <c r="G50" s="286"/>
      <c r="H50" s="286">
        <f>+'[1]สิ่งก่อสร้าง  65'!J121</f>
        <v>0</v>
      </c>
      <c r="I50" s="286">
        <f>+'[1]สิ่งก่อสร้าง  65'!K121</f>
        <v>0</v>
      </c>
      <c r="J50" s="286">
        <f>+'[1]สิ่งก่อสร้าง  65'!L121</f>
        <v>0</v>
      </c>
      <c r="K50" s="289">
        <f>+'[1]สิ่งก่อสร้าง  65'!M121</f>
        <v>0</v>
      </c>
    </row>
    <row r="51" spans="1:11" ht="21" hidden="1" customHeight="1" x14ac:dyDescent="0.25">
      <c r="A51" s="277" t="str">
        <f>+'[1]สิ่งก่อสร้าง  65'!A122</f>
        <v>3.2.1</v>
      </c>
      <c r="B51" s="297" t="str">
        <f>+'[1]สิ่งก่อสร้าง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296"/>
      <c r="D51" s="290">
        <f>+'[1]สิ่งก่อสร้าง  65'!G122</f>
        <v>0</v>
      </c>
      <c r="E51" s="290">
        <f>+'[1]สิ่งก่อสร้าง  65'!H122</f>
        <v>0</v>
      </c>
      <c r="F51" s="290">
        <f>+'[1]สิ่งก่อสร้าง  65'!I122</f>
        <v>0</v>
      </c>
      <c r="G51" s="290"/>
      <c r="H51" s="290">
        <f>+'[1]สิ่งก่อสร้าง  65'!J122</f>
        <v>0</v>
      </c>
      <c r="I51" s="290">
        <f>+'[1]สิ่งก่อสร้าง  65'!K122</f>
        <v>0</v>
      </c>
      <c r="J51" s="290">
        <f>+'[1]สิ่งก่อสร้าง  65'!L122</f>
        <v>0</v>
      </c>
      <c r="K51" s="280">
        <f>+'[1]สิ่งก่อสร้าง  65'!M122</f>
        <v>0</v>
      </c>
    </row>
    <row r="52" spans="1:11" ht="42" hidden="1" customHeight="1" x14ac:dyDescent="0.25">
      <c r="A52" s="248" t="str">
        <f>+'[1]สิ่งก่อสร้าง  65'!A123</f>
        <v>3.2.1.1</v>
      </c>
      <c r="B52" s="281" t="str">
        <f>+'[1]สิ่งก่อสร้าง  65'!E123</f>
        <v>สพป.ปท.2</v>
      </c>
      <c r="C52" s="294" t="str">
        <f>+'[1]สิ่งก่อสร้าง  65'!F123</f>
        <v>2000436002000000</v>
      </c>
      <c r="D52" s="285">
        <f>+'[1]สิ่งก่อสร้าง  65'!G128</f>
        <v>0</v>
      </c>
      <c r="E52" s="285">
        <f>+'[1]สิ่งก่อสร้าง  65'!H128</f>
        <v>0</v>
      </c>
      <c r="F52" s="285">
        <f>+'[1]สิ่งก่อสร้าง  65'!I128</f>
        <v>0</v>
      </c>
      <c r="G52" s="285"/>
      <c r="H52" s="285">
        <f>+'[1]สิ่งก่อสร้าง  65'!J128</f>
        <v>0</v>
      </c>
      <c r="I52" s="285">
        <f>+'[1]สิ่งก่อสร้าง  65'!K128</f>
        <v>0</v>
      </c>
      <c r="J52" s="285">
        <f>+'[1]สิ่งก่อสร้าง  65'!L128</f>
        <v>0</v>
      </c>
      <c r="K52" s="262">
        <f>+'[1]สิ่งก่อสร้าง  65'!M128</f>
        <v>0</v>
      </c>
    </row>
    <row r="53" spans="1:11" ht="21" hidden="1" customHeight="1" x14ac:dyDescent="0.25">
      <c r="A53" s="236">
        <v>1.1000000000000001</v>
      </c>
      <c r="B53" s="237" t="str">
        <f>+[1]งบ66สิ่งก่อสร้า!E8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304" t="str">
        <f>+[1]งบ66สิ่งก่อสร้า!D8</f>
        <v>20004  66 01056 00000</v>
      </c>
      <c r="D53" s="305">
        <f>+D54</f>
        <v>3680400</v>
      </c>
      <c r="E53" s="305">
        <f t="shared" ref="E53:K53" si="18">+E54</f>
        <v>0</v>
      </c>
      <c r="F53" s="305">
        <f t="shared" si="18"/>
        <v>0</v>
      </c>
      <c r="G53" s="305"/>
      <c r="H53" s="305">
        <f t="shared" si="18"/>
        <v>0</v>
      </c>
      <c r="I53" s="305">
        <f t="shared" si="18"/>
        <v>0</v>
      </c>
      <c r="J53" s="305">
        <f t="shared" si="18"/>
        <v>3680400</v>
      </c>
      <c r="K53" s="305">
        <f t="shared" si="18"/>
        <v>0</v>
      </c>
    </row>
    <row r="54" spans="1:11" ht="42" hidden="1" customHeight="1" x14ac:dyDescent="0.25">
      <c r="A54" s="289">
        <f>+'[1]สิ่งก่อสร้าง  65'!A130</f>
        <v>0</v>
      </c>
      <c r="B54" s="289" t="str">
        <f>+[1]งบ66สิ่งก่อสร้า!E7</f>
        <v xml:space="preserve">  ค่าที่ดินและสิ่งก่อสร้าง </v>
      </c>
      <c r="C54" s="306">
        <f>+[1]งบ66สิ่งก่อสร้า!D7</f>
        <v>6611320</v>
      </c>
      <c r="D54" s="289">
        <f>+D55+D58</f>
        <v>3680400</v>
      </c>
      <c r="E54" s="289">
        <f t="shared" ref="E54:K54" si="19">+E55+E58</f>
        <v>0</v>
      </c>
      <c r="F54" s="289">
        <f t="shared" si="19"/>
        <v>0</v>
      </c>
      <c r="G54" s="289"/>
      <c r="H54" s="289">
        <f t="shared" si="19"/>
        <v>0</v>
      </c>
      <c r="I54" s="289">
        <f t="shared" si="19"/>
        <v>0</v>
      </c>
      <c r="J54" s="289">
        <f t="shared" si="19"/>
        <v>3680400</v>
      </c>
      <c r="K54" s="289">
        <f t="shared" si="19"/>
        <v>0</v>
      </c>
    </row>
    <row r="55" spans="1:11" ht="21" hidden="1" customHeight="1" x14ac:dyDescent="0.25">
      <c r="A55" s="232" t="str">
        <f>+[1]งบ66สิ่งก่อสร้า!A9</f>
        <v>1.1.1</v>
      </c>
      <c r="B55" s="307" t="str">
        <f>+[1]งบ66สิ่งก่อสร้า!E9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308" t="str">
        <f>+[1]งบ66สิ่งก่อสร้า!C9</f>
        <v>ศธ 04002/ว 4485 ลว 28 กย 66 ครั้งที่  895</v>
      </c>
      <c r="D55" s="309">
        <f>SUM(D56:D57)</f>
        <v>516000</v>
      </c>
      <c r="E55" s="309">
        <f t="shared" ref="E55:K55" si="20">SUM(E56:E57)</f>
        <v>0</v>
      </c>
      <c r="F55" s="309">
        <f t="shared" si="20"/>
        <v>0</v>
      </c>
      <c r="G55" s="309"/>
      <c r="H55" s="309">
        <f t="shared" si="20"/>
        <v>0</v>
      </c>
      <c r="I55" s="309">
        <f t="shared" si="20"/>
        <v>0</v>
      </c>
      <c r="J55" s="309">
        <f t="shared" si="20"/>
        <v>516000</v>
      </c>
      <c r="K55" s="309">
        <f t="shared" si="20"/>
        <v>0</v>
      </c>
    </row>
    <row r="56" spans="1:11" ht="42" hidden="1" customHeight="1" x14ac:dyDescent="0.25">
      <c r="A56" s="262" t="str">
        <f>+[1]งบ66สิ่งก่อสร้า!A10</f>
        <v>1)</v>
      </c>
      <c r="B56" s="281" t="str">
        <f>+[1]งบ66สิ่งก่อสร้า!E10</f>
        <v>ร.ร.วัดเจริญบุญ</v>
      </c>
      <c r="C56" s="294" t="str">
        <f>+[1]งบ66สิ่งก่อสร้า!D10</f>
        <v>20004 35000200 321ZZZZ</v>
      </c>
      <c r="D56" s="285">
        <f>+[1]งบ66สิ่งก่อสร้า!F16</f>
        <v>59000</v>
      </c>
      <c r="E56" s="285">
        <f>+[1]งบ66สิ่งก่อสร้า!G16</f>
        <v>0</v>
      </c>
      <c r="F56" s="285">
        <f>+[1]งบ66สิ่งก่อสร้า!H16</f>
        <v>0</v>
      </c>
      <c r="G56" s="285">
        <f>+[1]งบ66สิ่งก่อสร้า!I16</f>
        <v>0</v>
      </c>
      <c r="H56" s="285">
        <f>+[1]งบ66สิ่งก่อสร้า!J16</f>
        <v>0</v>
      </c>
      <c r="I56" s="285">
        <f>+[1]งบ66สิ่งก่อสร้า!K16</f>
        <v>0</v>
      </c>
      <c r="J56" s="285">
        <f>+[1]งบ66สิ่งก่อสร้า!L16</f>
        <v>59000</v>
      </c>
      <c r="K56" s="262">
        <f>+[1]งบ66สิ่งก่อสร้า!M16</f>
        <v>0</v>
      </c>
    </row>
    <row r="57" spans="1:11" ht="21" hidden="1" customHeight="1" x14ac:dyDescent="0.25">
      <c r="A57" s="262" t="str">
        <f>+[1]งบ66สิ่งก่อสร้า!A17</f>
        <v>2)</v>
      </c>
      <c r="B57" s="281" t="str">
        <f>+[1]งบ66สิ่งก่อสร้า!E17</f>
        <v>ร.ร.วัดศาลาลอย</v>
      </c>
      <c r="C57" s="294" t="str">
        <f>+[1]งบ66สิ่งก่อสร้า!D17</f>
        <v>2000435000200321ZZZZ</v>
      </c>
      <c r="D57" s="285">
        <f>+[1]งบ66สิ่งก่อสร้า!F23</f>
        <v>457000</v>
      </c>
      <c r="E57" s="285">
        <f>+[1]งบ66สิ่งก่อสร้า!G23</f>
        <v>0</v>
      </c>
      <c r="F57" s="285">
        <f>+[1]งบ66สิ่งก่อสร้า!H23</f>
        <v>0</v>
      </c>
      <c r="G57" s="285">
        <f>+[1]งบ66สิ่งก่อสร้า!I23</f>
        <v>0</v>
      </c>
      <c r="H57" s="285">
        <f>+[1]งบ66สิ่งก่อสร้า!J23</f>
        <v>0</v>
      </c>
      <c r="I57" s="285">
        <f>+[1]งบ66สิ่งก่อสร้า!K23</f>
        <v>0</v>
      </c>
      <c r="J57" s="285">
        <f>+[1]งบ66สิ่งก่อสร้า!L23</f>
        <v>457000</v>
      </c>
      <c r="K57" s="262">
        <f>+[1]งบ66สิ่งก่อสร้า!M23</f>
        <v>0</v>
      </c>
    </row>
    <row r="58" spans="1:11" ht="42" x14ac:dyDescent="0.25">
      <c r="A58" s="232" t="str">
        <f>+[1]งบ66สิ่งก่อสร้า!A24</f>
        <v>1.1.2</v>
      </c>
      <c r="B58" s="310" t="str">
        <f>+[1]งบ66สิ่งก่อสร้า!E24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308" t="str">
        <f>+[1]งบ66สิ่งก่อสร้า!C24</f>
        <v>ศธ 04002/ว5190ลว 14 พ.ย.65 ครั้งที่ 64</v>
      </c>
      <c r="D58" s="309">
        <f>SUM(D59)</f>
        <v>3164400</v>
      </c>
      <c r="E58" s="309">
        <f t="shared" ref="E58:K58" si="21">SUM(E59)</f>
        <v>0</v>
      </c>
      <c r="F58" s="309">
        <f t="shared" si="21"/>
        <v>0</v>
      </c>
      <c r="G58" s="309"/>
      <c r="H58" s="309">
        <f t="shared" si="21"/>
        <v>0</v>
      </c>
      <c r="I58" s="309">
        <f t="shared" si="21"/>
        <v>0</v>
      </c>
      <c r="J58" s="309">
        <f t="shared" si="21"/>
        <v>3164400</v>
      </c>
      <c r="K58" s="309">
        <f t="shared" si="21"/>
        <v>0</v>
      </c>
    </row>
    <row r="59" spans="1:11" ht="21" x14ac:dyDescent="0.25">
      <c r="A59" s="262" t="str">
        <f>+[1]งบ66สิ่งก่อสร้า!A25</f>
        <v>1)</v>
      </c>
      <c r="B59" s="262" t="str">
        <f>+[1]งบ66สิ่งก่อสร้า!E25</f>
        <v xml:space="preserve"> โรงเรียนวัดกลางคลองสี่ </v>
      </c>
      <c r="C59" s="311" t="str">
        <f>+[1]งบ66สิ่งก่อสร้า!D25</f>
        <v>20004350002003214557</v>
      </c>
      <c r="D59" s="262">
        <f>+[1]งบ66สิ่งก่อสร้า!F36</f>
        <v>3164400</v>
      </c>
      <c r="E59" s="262">
        <f>+[1]งบ66สิ่งก่อสร้า!G36</f>
        <v>0</v>
      </c>
      <c r="F59" s="262">
        <f>+[1]งบ66สิ่งก่อสร้า!H36</f>
        <v>0</v>
      </c>
      <c r="G59" s="262">
        <f>+[1]งบ66สิ่งก่อสร้า!I36</f>
        <v>0</v>
      </c>
      <c r="H59" s="262">
        <f>+[1]งบ66สิ่งก่อสร้า!J36</f>
        <v>0</v>
      </c>
      <c r="I59" s="262">
        <f>+[1]งบ66สิ่งก่อสร้า!K36</f>
        <v>0</v>
      </c>
      <c r="J59" s="262">
        <f>+[1]งบ66สิ่งก่อสร้า!L36</f>
        <v>3164400</v>
      </c>
      <c r="K59" s="262">
        <f>+[1]งบ66สิ่งก่อสร้า!M36</f>
        <v>0</v>
      </c>
    </row>
    <row r="60" spans="1:11" ht="21" hidden="1" customHeight="1" x14ac:dyDescent="0.25">
      <c r="A60" s="266">
        <f>+[1]งบ66สิ่งก่อสร้า!A37</f>
        <v>2</v>
      </c>
      <c r="B60" s="267" t="str">
        <f>+[1]งบ66สิ่งก่อสร้า!E37</f>
        <v xml:space="preserve">ผลผลิตผู้จบการศึกษามัธยมศึกษาตอนปลาย  </v>
      </c>
      <c r="C60" s="268" t="str">
        <f>+[1]งบ66สิ่งก่อสร้า!D37</f>
        <v xml:space="preserve">20004 35000300 </v>
      </c>
      <c r="D60" s="269">
        <f>+D61</f>
        <v>333000</v>
      </c>
      <c r="E60" s="269">
        <f t="shared" ref="E60:K62" si="22">+E61</f>
        <v>0</v>
      </c>
      <c r="F60" s="269">
        <f t="shared" si="22"/>
        <v>0</v>
      </c>
      <c r="G60" s="269"/>
      <c r="H60" s="269">
        <f t="shared" si="22"/>
        <v>0</v>
      </c>
      <c r="I60" s="269">
        <f t="shared" si="22"/>
        <v>0</v>
      </c>
      <c r="J60" s="269">
        <f t="shared" si="22"/>
        <v>333000</v>
      </c>
      <c r="K60" s="269">
        <f t="shared" si="22"/>
        <v>0</v>
      </c>
    </row>
    <row r="61" spans="1:11" s="9" customFormat="1" ht="21" hidden="1" customHeight="1" x14ac:dyDescent="0.25">
      <c r="A61" s="312">
        <f>+[1]งบ66สิ่งก่อสร้า!A39</f>
        <v>2.1</v>
      </c>
      <c r="B61" s="313" t="str">
        <f>+[1]งบ66สิ่งก่อสร้า!E39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314" t="str">
        <f>+[1]งบ66สิ่งก่อสร้า!D39</f>
        <v xml:space="preserve">20004 66 05178 00000 </v>
      </c>
      <c r="D61" s="315">
        <f>+D62</f>
        <v>333000</v>
      </c>
      <c r="E61" s="315">
        <f t="shared" si="22"/>
        <v>0</v>
      </c>
      <c r="F61" s="315">
        <f t="shared" si="22"/>
        <v>0</v>
      </c>
      <c r="G61" s="315"/>
      <c r="H61" s="315">
        <f t="shared" si="22"/>
        <v>0</v>
      </c>
      <c r="I61" s="315">
        <f t="shared" si="22"/>
        <v>0</v>
      </c>
      <c r="J61" s="315">
        <f t="shared" si="22"/>
        <v>333000</v>
      </c>
      <c r="K61" s="305">
        <f t="shared" si="22"/>
        <v>0</v>
      </c>
    </row>
    <row r="62" spans="1:11" s="9" customFormat="1" ht="9" hidden="1" customHeight="1" x14ac:dyDescent="0.25">
      <c r="A62" s="289">
        <f>+'[1]สิ่งก่อสร้าง  65'!A139</f>
        <v>0</v>
      </c>
      <c r="B62" s="289" t="s">
        <v>88</v>
      </c>
      <c r="C62" s="306">
        <v>6611320</v>
      </c>
      <c r="D62" s="289">
        <f>+D63</f>
        <v>333000</v>
      </c>
      <c r="E62" s="289">
        <f t="shared" si="22"/>
        <v>0</v>
      </c>
      <c r="F62" s="289">
        <f t="shared" si="22"/>
        <v>0</v>
      </c>
      <c r="G62" s="289"/>
      <c r="H62" s="289">
        <f t="shared" si="22"/>
        <v>0</v>
      </c>
      <c r="I62" s="289">
        <f t="shared" si="22"/>
        <v>0</v>
      </c>
      <c r="J62" s="289">
        <f t="shared" si="22"/>
        <v>333000</v>
      </c>
      <c r="K62" s="289">
        <f t="shared" si="22"/>
        <v>0</v>
      </c>
    </row>
    <row r="63" spans="1:11" ht="63" x14ac:dyDescent="0.25">
      <c r="A63" s="316" t="str">
        <f>+[1]งบ66สิ่งก่อสร้า!A40</f>
        <v>2.1.1</v>
      </c>
      <c r="B63" s="307" t="str">
        <f>+[1]งบ66สิ่งก่อสร้า!E40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307" t="str">
        <f>+[1]งบ66สิ่งก่อสร้า!C40</f>
        <v>ศธ04002/ว3478 ลว.21 ส.ค.66 โอนครั้งที่ 782</v>
      </c>
      <c r="D63" s="317">
        <f>SUM(D64)</f>
        <v>333000</v>
      </c>
      <c r="E63" s="317">
        <f t="shared" ref="E63:K63" si="23">SUM(E64)</f>
        <v>0</v>
      </c>
      <c r="F63" s="317">
        <f t="shared" si="23"/>
        <v>0</v>
      </c>
      <c r="G63" s="317"/>
      <c r="H63" s="317">
        <f t="shared" si="23"/>
        <v>0</v>
      </c>
      <c r="I63" s="317">
        <f t="shared" si="23"/>
        <v>0</v>
      </c>
      <c r="J63" s="317">
        <f t="shared" si="23"/>
        <v>333000</v>
      </c>
      <c r="K63" s="309">
        <f t="shared" si="23"/>
        <v>0</v>
      </c>
    </row>
    <row r="64" spans="1:11" ht="42" x14ac:dyDescent="0.25">
      <c r="A64" s="262" t="str">
        <f>+[1]งบ66สิ่งก่อสร้า!A41</f>
        <v>1)</v>
      </c>
      <c r="B64" s="281" t="str">
        <f>+[1]งบ66สิ่งก่อสร้า!E41</f>
        <v>โรงเรียนรวมราษฎร์สามัคคี</v>
      </c>
      <c r="C64" s="294" t="str">
        <f>+[1]งบ66สิ่งก่อสร้า!D41</f>
        <v xml:space="preserve">20004 35000300 321ZZZZ </v>
      </c>
      <c r="D64" s="285">
        <f>+[1]งบ66สิ่งก่อสร้า!F47</f>
        <v>333000</v>
      </c>
      <c r="E64" s="285">
        <f>+[1]งบ66สิ่งก่อสร้า!G47</f>
        <v>0</v>
      </c>
      <c r="F64" s="285">
        <f>+[1]งบ66สิ่งก่อสร้า!H47</f>
        <v>0</v>
      </c>
      <c r="G64" s="285">
        <f>+[1]งบ66สิ่งก่อสร้า!I47</f>
        <v>0</v>
      </c>
      <c r="H64" s="285">
        <f>+[1]งบ66สิ่งก่อสร้า!J47</f>
        <v>0</v>
      </c>
      <c r="I64" s="285">
        <f>+[1]งบ66สิ่งก่อสร้า!K47</f>
        <v>0</v>
      </c>
      <c r="J64" s="285">
        <f>+[1]งบ66สิ่งก่อสร้า!L47</f>
        <v>333000</v>
      </c>
      <c r="K64" s="262">
        <f>+[1]งบ66สิ่งก่อสร้า!M47</f>
        <v>0</v>
      </c>
    </row>
    <row r="65" spans="1:11" ht="21" customHeight="1" x14ac:dyDescent="0.25">
      <c r="A65" s="240"/>
      <c r="B65" s="241" t="str">
        <f>+'[1]สิ่งก่อสร้าง  65'!E347</f>
        <v>งบดำเนินงาน</v>
      </c>
      <c r="C65" s="303"/>
      <c r="D65" s="243">
        <f>+D9</f>
        <v>51000</v>
      </c>
      <c r="E65" s="243">
        <f>+E9</f>
        <v>0</v>
      </c>
      <c r="F65" s="243">
        <f>+F9</f>
        <v>0</v>
      </c>
      <c r="G65" s="243"/>
      <c r="H65" s="243">
        <f>+H9</f>
        <v>0</v>
      </c>
      <c r="I65" s="243">
        <f>+I9</f>
        <v>0</v>
      </c>
      <c r="J65" s="243">
        <f>+J9</f>
        <v>51000</v>
      </c>
      <c r="K65" s="243">
        <f>+K9</f>
        <v>0</v>
      </c>
    </row>
    <row r="66" spans="1:11" ht="21" x14ac:dyDescent="0.25">
      <c r="A66" s="318"/>
      <c r="B66" s="319" t="str">
        <f>+B14</f>
        <v>งบลงทุน ค่าครุภัณฑ์ 6611310</v>
      </c>
      <c r="C66" s="320"/>
      <c r="D66" s="321">
        <f>+D14</f>
        <v>199098.57</v>
      </c>
      <c r="E66" s="321">
        <f>+E14</f>
        <v>0</v>
      </c>
      <c r="F66" s="321">
        <f>+F14</f>
        <v>0</v>
      </c>
      <c r="G66" s="321"/>
      <c r="H66" s="321">
        <f>+H14</f>
        <v>0</v>
      </c>
      <c r="I66" s="321">
        <f>+I14</f>
        <v>15900</v>
      </c>
      <c r="J66" s="321">
        <f>+J14</f>
        <v>183198.57</v>
      </c>
      <c r="K66" s="321">
        <f>+K14</f>
        <v>0</v>
      </c>
    </row>
    <row r="67" spans="1:11" ht="21" customHeight="1" x14ac:dyDescent="0.25">
      <c r="A67" s="318"/>
      <c r="B67" s="319" t="str">
        <f>+B54</f>
        <v xml:space="preserve">  ค่าที่ดินและสิ่งก่อสร้าง </v>
      </c>
      <c r="C67" s="320"/>
      <c r="D67" s="321">
        <f>+D62+D54</f>
        <v>4013400</v>
      </c>
      <c r="E67" s="321">
        <f>+E62+E54</f>
        <v>0</v>
      </c>
      <c r="F67" s="321">
        <f>+F62+F54</f>
        <v>0</v>
      </c>
      <c r="G67" s="321"/>
      <c r="H67" s="321">
        <f>+H62+H54</f>
        <v>0</v>
      </c>
      <c r="I67" s="321">
        <f>+I62+I54</f>
        <v>0</v>
      </c>
      <c r="J67" s="321">
        <f>+J62+J54</f>
        <v>4013400</v>
      </c>
      <c r="K67" s="321">
        <f>+K62+K54</f>
        <v>0</v>
      </c>
    </row>
    <row r="68" spans="1:11" ht="29.4" customHeight="1" x14ac:dyDescent="0.25">
      <c r="A68" s="240"/>
      <c r="B68" s="241" t="str">
        <f>+'[1]สิ่งก่อสร้าง  65'!E348</f>
        <v>งบลงทุน</v>
      </c>
      <c r="C68" s="303"/>
      <c r="D68" s="243">
        <f>SUM(D66:D67)</f>
        <v>4212498.57</v>
      </c>
      <c r="E68" s="243">
        <f>SUM(E66:E67)</f>
        <v>0</v>
      </c>
      <c r="F68" s="243">
        <f>SUM(F66:F67)</f>
        <v>0</v>
      </c>
      <c r="G68" s="243"/>
      <c r="H68" s="243">
        <f>SUM(H66:H67)</f>
        <v>0</v>
      </c>
      <c r="I68" s="243">
        <f>SUM(I66:I67)</f>
        <v>15900</v>
      </c>
      <c r="J68" s="243">
        <f>SUM(J66:J67)</f>
        <v>4196598.57</v>
      </c>
      <c r="K68" s="243">
        <f>SUM(K66:K67)</f>
        <v>0</v>
      </c>
    </row>
    <row r="69" spans="1:11" ht="21" customHeight="1" x14ac:dyDescent="0.25">
      <c r="A69" s="240"/>
      <c r="B69" s="241" t="str">
        <f>+'[1]สิ่งก่อสร้าง  65'!E349</f>
        <v>รวมเงินกันทั้งสิ้น</v>
      </c>
      <c r="C69" s="303"/>
      <c r="D69" s="243">
        <f>+D65+D68</f>
        <v>4263498.57</v>
      </c>
      <c r="E69" s="243">
        <f>+E65+E68</f>
        <v>0</v>
      </c>
      <c r="F69" s="243">
        <f>+F65+F68</f>
        <v>0</v>
      </c>
      <c r="G69" s="243"/>
      <c r="H69" s="243">
        <f>+H65+H68</f>
        <v>0</v>
      </c>
      <c r="I69" s="243">
        <f>+I65+I68</f>
        <v>15900</v>
      </c>
      <c r="J69" s="243">
        <f>+J65+J68</f>
        <v>4247598.57</v>
      </c>
      <c r="K69" s="243">
        <f>+K65+K68</f>
        <v>0</v>
      </c>
    </row>
    <row r="70" spans="1:11" ht="28.2" customHeight="1" x14ac:dyDescent="0.25">
      <c r="A70" s="240"/>
      <c r="B70" s="322" t="s">
        <v>74</v>
      </c>
      <c r="C70" s="303"/>
      <c r="D70" s="243"/>
      <c r="E70" s="508">
        <f>SUM(E69+F69)</f>
        <v>0</v>
      </c>
      <c r="F70" s="508"/>
      <c r="G70" s="487"/>
      <c r="H70" s="243"/>
      <c r="I70" s="508">
        <f>+I69+J69</f>
        <v>4263498.57</v>
      </c>
      <c r="J70" s="508"/>
      <c r="K70" s="243"/>
    </row>
    <row r="71" spans="1:11" ht="21" customHeight="1" x14ac:dyDescent="0.25">
      <c r="A71" s="323"/>
      <c r="B71" s="324" t="str">
        <f>+'[1]สิ่งก่อสร้าง  65'!E351</f>
        <v>คิดเป็นร้อยละ</v>
      </c>
      <c r="C71" s="325"/>
      <c r="D71" s="326">
        <f>SUM(E71:K71)</f>
        <v>100</v>
      </c>
      <c r="E71" s="509">
        <f>(E69+F69)*100/D69</f>
        <v>0</v>
      </c>
      <c r="F71" s="510"/>
      <c r="G71" s="488"/>
      <c r="H71" s="326">
        <f>H69*100/D69</f>
        <v>0</v>
      </c>
      <c r="I71" s="509">
        <f>(I69+J69)*100/D69</f>
        <v>100</v>
      </c>
      <c r="J71" s="510"/>
      <c r="K71" s="326">
        <f>+'[1]สิ่งก่อสร้าง  65'!M351</f>
        <v>0</v>
      </c>
    </row>
    <row r="72" spans="1:11" ht="21" hidden="1" customHeight="1" x14ac:dyDescent="0.25">
      <c r="A72" s="327"/>
      <c r="B72" s="328"/>
      <c r="C72" s="329"/>
      <c r="D72" s="330"/>
      <c r="E72" s="331"/>
      <c r="F72" s="511"/>
      <c r="G72" s="511"/>
      <c r="H72" s="511"/>
      <c r="I72" s="331"/>
      <c r="J72" s="331"/>
      <c r="K72" s="331"/>
    </row>
    <row r="73" spans="1:11" ht="21" hidden="1" customHeight="1" x14ac:dyDescent="0.25">
      <c r="A73" s="332"/>
      <c r="B73" s="332"/>
      <c r="C73" s="333"/>
      <c r="D73" s="332"/>
      <c r="E73" s="513" t="s">
        <v>62</v>
      </c>
      <c r="F73" s="513"/>
      <c r="G73" s="513"/>
      <c r="H73" s="513"/>
      <c r="I73" s="513"/>
      <c r="J73" s="513"/>
      <c r="K73" s="513"/>
    </row>
    <row r="74" spans="1:11" ht="33.6" hidden="1" customHeight="1" x14ac:dyDescent="0.25">
      <c r="A74" s="332"/>
      <c r="B74" s="334" t="s">
        <v>165</v>
      </c>
      <c r="C74" s="333"/>
      <c r="D74" s="332"/>
      <c r="E74" s="484"/>
      <c r="F74" s="484"/>
      <c r="G74" s="484"/>
      <c r="H74" s="484"/>
      <c r="I74" s="484"/>
      <c r="J74" s="484"/>
      <c r="K74" s="484"/>
    </row>
    <row r="75" spans="1:11" ht="16.95" hidden="1" customHeight="1" x14ac:dyDescent="0.55000000000000004">
      <c r="A75" s="332"/>
      <c r="B75" s="47"/>
      <c r="C75" s="335"/>
      <c r="D75" s="336"/>
      <c r="E75" s="336"/>
      <c r="F75" s="332"/>
      <c r="G75" s="332"/>
      <c r="H75" s="334"/>
      <c r="I75" s="334"/>
      <c r="J75" s="334"/>
      <c r="K75" s="332"/>
    </row>
    <row r="76" spans="1:11" ht="21" hidden="1" customHeight="1" x14ac:dyDescent="0.25">
      <c r="A76" s="332"/>
      <c r="B76" s="484" t="s">
        <v>49</v>
      </c>
      <c r="C76" s="337"/>
      <c r="D76" s="332"/>
      <c r="E76" s="332"/>
      <c r="F76" s="338" t="s">
        <v>20</v>
      </c>
      <c r="G76" s="338"/>
      <c r="H76" s="332"/>
      <c r="I76" s="332"/>
      <c r="J76" s="332"/>
      <c r="K76" s="332"/>
    </row>
    <row r="77" spans="1:11" ht="21" hidden="1" customHeight="1" x14ac:dyDescent="0.25">
      <c r="A77" s="339"/>
      <c r="B77" s="484" t="s">
        <v>55</v>
      </c>
      <c r="C77" s="341"/>
      <c r="D77" s="339"/>
      <c r="E77" s="515" t="s">
        <v>166</v>
      </c>
      <c r="F77" s="515"/>
      <c r="G77" s="515"/>
      <c r="H77" s="515"/>
      <c r="I77" s="515"/>
      <c r="J77" s="515"/>
      <c r="K77" s="515"/>
    </row>
    <row r="78" spans="1:11" ht="21" hidden="1" customHeight="1" x14ac:dyDescent="0.25">
      <c r="A78" s="339"/>
      <c r="B78" s="340"/>
      <c r="C78" s="341"/>
      <c r="D78" s="339"/>
      <c r="E78" s="513" t="s">
        <v>52</v>
      </c>
      <c r="F78" s="513"/>
      <c r="G78" s="513"/>
      <c r="H78" s="513"/>
      <c r="I78" s="513"/>
      <c r="J78" s="513"/>
      <c r="K78" s="513"/>
    </row>
    <row r="79" spans="1:11" ht="21" hidden="1" customHeight="1" x14ac:dyDescent="0.25">
      <c r="A79" s="332"/>
      <c r="B79" s="330"/>
      <c r="C79" s="333"/>
      <c r="D79" s="332"/>
      <c r="E79" s="513" t="s">
        <v>44</v>
      </c>
      <c r="F79" s="513"/>
      <c r="G79" s="513"/>
      <c r="H79" s="513"/>
      <c r="I79" s="513"/>
      <c r="J79" s="513"/>
      <c r="K79" s="513"/>
    </row>
    <row r="80" spans="1:11" ht="21" hidden="1" customHeight="1" x14ac:dyDescent="0.6">
      <c r="A80" s="158"/>
      <c r="B80" s="48" t="s">
        <v>152</v>
      </c>
      <c r="C80" s="159"/>
      <c r="D80" s="160"/>
      <c r="E80" s="160"/>
      <c r="F80" s="158"/>
      <c r="G80" s="158"/>
      <c r="H80" s="48"/>
      <c r="I80" s="48"/>
      <c r="J80" s="48"/>
      <c r="K80" s="158"/>
    </row>
    <row r="81" spans="1:11" ht="21" hidden="1" customHeight="1" x14ac:dyDescent="0.6">
      <c r="A81" s="158"/>
      <c r="B81" s="47"/>
      <c r="C81" s="161"/>
      <c r="D81" s="158"/>
      <c r="E81" s="158"/>
      <c r="F81" s="47"/>
      <c r="G81" s="162"/>
      <c r="H81" s="158"/>
      <c r="I81" s="158"/>
      <c r="J81" s="158"/>
      <c r="K81" s="158"/>
    </row>
    <row r="82" spans="1:11" ht="21" hidden="1" customHeight="1" x14ac:dyDescent="0.6">
      <c r="A82" s="49"/>
      <c r="B82" s="483" t="s">
        <v>55</v>
      </c>
      <c r="C82" s="163"/>
      <c r="D82" s="49"/>
      <c r="E82" s="516" t="s">
        <v>153</v>
      </c>
      <c r="F82" s="516"/>
      <c r="G82" s="516"/>
      <c r="H82" s="516"/>
      <c r="I82" s="516"/>
      <c r="J82" s="516"/>
      <c r="K82" s="516"/>
    </row>
    <row r="83" spans="1:11" ht="21" hidden="1" customHeight="1" x14ac:dyDescent="0.6">
      <c r="A83" s="49"/>
      <c r="B83" s="486"/>
      <c r="C83" s="163"/>
      <c r="D83" s="49"/>
      <c r="E83" s="512" t="s">
        <v>52</v>
      </c>
      <c r="F83" s="512"/>
      <c r="G83" s="512"/>
      <c r="H83" s="512"/>
      <c r="I83" s="512"/>
      <c r="J83" s="512"/>
      <c r="K83" s="512"/>
    </row>
    <row r="84" spans="1:11" ht="21" hidden="1" customHeight="1" x14ac:dyDescent="0.6">
      <c r="A84" s="49"/>
      <c r="B84" s="486"/>
      <c r="C84" s="163"/>
      <c r="D84" s="49"/>
      <c r="E84" s="512" t="s">
        <v>44</v>
      </c>
      <c r="F84" s="512"/>
      <c r="G84" s="512"/>
      <c r="H84" s="512"/>
      <c r="I84" s="512"/>
      <c r="J84" s="512"/>
      <c r="K84" s="512"/>
    </row>
    <row r="85" spans="1:11" ht="21" hidden="1" customHeight="1" x14ac:dyDescent="0.6">
      <c r="A85" s="49"/>
      <c r="B85" s="486"/>
      <c r="C85" s="163"/>
      <c r="D85" s="49"/>
      <c r="E85" s="158"/>
      <c r="F85" s="483"/>
      <c r="G85" s="483"/>
      <c r="H85" s="483"/>
      <c r="I85" s="483"/>
      <c r="J85" s="483"/>
      <c r="K85" s="483"/>
    </row>
    <row r="86" spans="1:11" ht="21" hidden="1" customHeight="1" x14ac:dyDescent="0.6">
      <c r="A86" s="49"/>
      <c r="B86" s="486"/>
      <c r="C86" s="163"/>
      <c r="D86" s="49"/>
      <c r="E86" s="158"/>
      <c r="F86" s="483"/>
      <c r="G86" s="483"/>
      <c r="H86" s="483"/>
      <c r="I86" s="483"/>
      <c r="J86" s="483"/>
      <c r="K86" s="483"/>
    </row>
    <row r="87" spans="1:11" ht="21" hidden="1" customHeight="1" x14ac:dyDescent="0.6">
      <c r="A87" s="49"/>
      <c r="B87" s="486"/>
      <c r="C87" s="163"/>
      <c r="D87" s="49"/>
      <c r="E87" s="158"/>
      <c r="F87" s="483"/>
      <c r="G87" s="483"/>
      <c r="H87" s="483"/>
      <c r="I87" s="483"/>
      <c r="J87" s="483"/>
      <c r="K87" s="483"/>
    </row>
    <row r="88" spans="1:11" ht="24.6" x14ac:dyDescent="0.7">
      <c r="A88" s="56" t="s">
        <v>161</v>
      </c>
      <c r="B88" s="57"/>
      <c r="C88" s="58"/>
      <c r="D88" s="59"/>
      <c r="E88" s="48"/>
      <c r="F88" s="162"/>
      <c r="G88" s="48"/>
      <c r="H88" s="48"/>
      <c r="J88" s="127"/>
      <c r="K88" s="127"/>
    </row>
    <row r="89" spans="1:11" ht="21" x14ac:dyDescent="0.6">
      <c r="A89" s="56" t="s">
        <v>21</v>
      </c>
      <c r="B89" s="57"/>
      <c r="C89" s="49"/>
      <c r="D89" s="49"/>
      <c r="E89" s="49"/>
      <c r="F89" s="61" t="s">
        <v>20</v>
      </c>
      <c r="G89" s="62"/>
      <c r="H89" s="48"/>
      <c r="I89" s="63" t="s">
        <v>151</v>
      </c>
      <c r="J89" s="49"/>
      <c r="K89" s="60"/>
    </row>
    <row r="90" spans="1:11" ht="21" x14ac:dyDescent="0.6">
      <c r="A90" s="56" t="s">
        <v>55</v>
      </c>
      <c r="B90" s="57"/>
      <c r="C90" s="49"/>
      <c r="D90" s="49"/>
      <c r="E90" s="49"/>
      <c r="F90" s="516" t="s">
        <v>75</v>
      </c>
      <c r="G90" s="516"/>
      <c r="H90" s="516"/>
      <c r="I90" s="485"/>
      <c r="J90" s="485"/>
      <c r="K90" s="485"/>
    </row>
    <row r="91" spans="1:11" ht="21" customHeight="1" x14ac:dyDescent="0.6">
      <c r="A91" s="49"/>
      <c r="B91" s="57"/>
      <c r="C91" s="49"/>
      <c r="D91" s="49"/>
      <c r="E91" s="49"/>
      <c r="F91" s="49"/>
      <c r="G91" s="64" t="s">
        <v>44</v>
      </c>
      <c r="H91" s="64"/>
      <c r="I91" s="64"/>
      <c r="J91" s="64"/>
      <c r="K91" s="64"/>
    </row>
  </sheetData>
  <sheetProtection algorithmName="SHA-512" hashValue="6Sx1y3EDsEdxFrbmfjry8FB5CJL5fqnmVS1PANeAj+hyZK9LsW8/soJ9liCpiOSsVXluid5zmfh8pHZ7GjLVkg==" saltValue="iG/lTeOh8ie0H+mIRyLVcw==" spinCount="100000" sheet="1" formatCells="0" formatColumns="0" formatRows="0" insertColumns="0" insertRows="0" insertHyperlinks="0" deleteColumns="0" deleteRows="0"/>
  <mergeCells count="23">
    <mergeCell ref="E73:K73"/>
    <mergeCell ref="E77:K77"/>
    <mergeCell ref="E78:K78"/>
    <mergeCell ref="E82:K82"/>
    <mergeCell ref="E83:K83"/>
    <mergeCell ref="E84:K84"/>
    <mergeCell ref="E79:K79"/>
    <mergeCell ref="F90:H90"/>
    <mergeCell ref="E70:F70"/>
    <mergeCell ref="I70:J70"/>
    <mergeCell ref="E71:F71"/>
    <mergeCell ref="I71:J71"/>
    <mergeCell ref="F72:H72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L313"/>
  <sheetViews>
    <sheetView topLeftCell="A159" zoomScale="86" zoomScaleNormal="86" workbookViewId="0">
      <selection activeCell="A15" sqref="A15:XFD25"/>
    </sheetView>
  </sheetViews>
  <sheetFormatPr defaultRowHeight="20.399999999999999" x14ac:dyDescent="0.55000000000000004"/>
  <cols>
    <col min="1" max="1" width="6.3984375" style="2" customWidth="1"/>
    <col min="2" max="2" width="39.09765625" style="2" customWidth="1"/>
    <col min="3" max="3" width="18.8984375" style="7" customWidth="1"/>
    <col min="4" max="4" width="12.19921875" style="7" customWidth="1"/>
    <col min="5" max="5" width="13" style="7" customWidth="1"/>
    <col min="6" max="6" width="8.8984375" style="7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8" customWidth="1"/>
  </cols>
  <sheetData>
    <row r="1" spans="1:12" ht="21" x14ac:dyDescent="0.25">
      <c r="A1" s="805" t="s">
        <v>174</v>
      </c>
      <c r="B1" s="805"/>
      <c r="C1" s="805"/>
      <c r="D1" s="805"/>
      <c r="E1" s="805"/>
      <c r="F1" s="805"/>
      <c r="G1" s="805"/>
      <c r="H1" s="805"/>
      <c r="I1" s="805"/>
      <c r="J1" s="806"/>
      <c r="K1" s="806"/>
      <c r="L1" s="9"/>
    </row>
    <row r="2" spans="1:12" ht="21" x14ac:dyDescent="0.25">
      <c r="A2" s="805" t="s">
        <v>0</v>
      </c>
      <c r="B2" s="805"/>
      <c r="C2" s="805"/>
      <c r="D2" s="805"/>
      <c r="E2" s="805"/>
      <c r="F2" s="805"/>
      <c r="G2" s="805"/>
      <c r="H2" s="805"/>
      <c r="I2" s="805"/>
      <c r="J2" s="806"/>
      <c r="K2" s="806"/>
      <c r="L2" s="9"/>
    </row>
    <row r="3" spans="1:12" ht="21" x14ac:dyDescent="0.25">
      <c r="A3" s="807"/>
      <c r="B3" s="808" t="str">
        <f>+[6]งบประจำและงบกลยุทธ์!A4</f>
        <v xml:space="preserve">     ประจำเดือน  มิถุนายน 2567</v>
      </c>
      <c r="C3" s="808"/>
      <c r="D3" s="808"/>
      <c r="E3" s="808"/>
      <c r="F3" s="808"/>
      <c r="G3" s="809"/>
      <c r="H3" s="809"/>
      <c r="I3" s="809"/>
      <c r="J3" s="810" t="s">
        <v>110</v>
      </c>
      <c r="K3" s="810"/>
      <c r="L3" s="9"/>
    </row>
    <row r="4" spans="1:12" ht="18.75" customHeight="1" x14ac:dyDescent="0.25">
      <c r="A4" s="811" t="s">
        <v>23</v>
      </c>
      <c r="B4" s="811" t="s">
        <v>24</v>
      </c>
      <c r="C4" s="812" t="s">
        <v>37</v>
      </c>
      <c r="D4" s="813" t="s">
        <v>22</v>
      </c>
      <c r="E4" s="813" t="s">
        <v>3</v>
      </c>
      <c r="F4" s="813" t="s">
        <v>38</v>
      </c>
      <c r="G4" s="813" t="s">
        <v>25</v>
      </c>
      <c r="H4" s="814" t="s">
        <v>5</v>
      </c>
      <c r="I4" s="811" t="s">
        <v>175</v>
      </c>
      <c r="J4" s="815" t="s">
        <v>5</v>
      </c>
      <c r="K4" s="816" t="s">
        <v>176</v>
      </c>
      <c r="L4" s="9"/>
    </row>
    <row r="5" spans="1:12" ht="21" x14ac:dyDescent="0.25">
      <c r="A5" s="817"/>
      <c r="B5" s="817"/>
      <c r="C5" s="818"/>
      <c r="D5" s="819"/>
      <c r="E5" s="819"/>
      <c r="F5" s="819"/>
      <c r="G5" s="819"/>
      <c r="H5" s="820"/>
      <c r="I5" s="817"/>
      <c r="J5" s="821"/>
      <c r="K5" s="816"/>
      <c r="L5" s="9"/>
    </row>
    <row r="6" spans="1:12" ht="21" x14ac:dyDescent="0.25">
      <c r="A6" s="822" t="str">
        <f>[6]ระบบการควบคุมฯ!A39</f>
        <v>ข</v>
      </c>
      <c r="B6" s="823" t="str">
        <f>[6]ระบบการควบคุมฯ!B39</f>
        <v xml:space="preserve">แผนงานยุทธศาสตร์พัฒนาคุณภาพการศึกษาและการเรียนรู้ </v>
      </c>
      <c r="C6" s="824"/>
      <c r="D6" s="825">
        <f>SUM(D7+D8)</f>
        <v>6464600</v>
      </c>
      <c r="E6" s="825">
        <f t="shared" ref="E6:J6" si="0">SUM(E7+E8)</f>
        <v>2684400</v>
      </c>
      <c r="F6" s="825">
        <f t="shared" si="0"/>
        <v>0</v>
      </c>
      <c r="G6" s="825">
        <f t="shared" si="0"/>
        <v>141750</v>
      </c>
      <c r="H6" s="825">
        <f t="shared" si="0"/>
        <v>0</v>
      </c>
      <c r="I6" s="825">
        <f t="shared" si="0"/>
        <v>0</v>
      </c>
      <c r="J6" s="825">
        <f t="shared" si="0"/>
        <v>3638450</v>
      </c>
      <c r="K6" s="826"/>
      <c r="L6" s="9"/>
    </row>
    <row r="7" spans="1:12" ht="21" x14ac:dyDescent="0.25">
      <c r="A7" s="827"/>
      <c r="B7" s="828" t="str">
        <f>+[6]ระบบการควบคุมฯ!B43</f>
        <v>ครุภัณฑ์ 6711310</v>
      </c>
      <c r="C7" s="829"/>
      <c r="D7" s="561">
        <f t="shared" ref="D7:J7" si="1">+D11+D28+D92</f>
        <v>916300</v>
      </c>
      <c r="E7" s="561">
        <f t="shared" si="1"/>
        <v>758100</v>
      </c>
      <c r="F7" s="561">
        <f t="shared" si="1"/>
        <v>0</v>
      </c>
      <c r="G7" s="561">
        <f t="shared" si="1"/>
        <v>141750</v>
      </c>
      <c r="H7" s="561">
        <f t="shared" si="1"/>
        <v>0</v>
      </c>
      <c r="I7" s="561">
        <f t="shared" si="1"/>
        <v>0</v>
      </c>
      <c r="J7" s="561">
        <f t="shared" si="1"/>
        <v>16450</v>
      </c>
      <c r="K7" s="561">
        <f>+K28</f>
        <v>0</v>
      </c>
      <c r="L7" s="9"/>
    </row>
    <row r="8" spans="1:12" ht="21" x14ac:dyDescent="0.25">
      <c r="A8" s="827"/>
      <c r="B8" s="830" t="str">
        <f>+[6]ระบบการควบคุมฯ!B44</f>
        <v>สิ่งก่อสร้าง 6711320</v>
      </c>
      <c r="C8" s="829"/>
      <c r="D8" s="561">
        <f>+D60</f>
        <v>5548300</v>
      </c>
      <c r="E8" s="561">
        <f t="shared" ref="E8:J8" si="2">+E60</f>
        <v>1926300</v>
      </c>
      <c r="F8" s="561">
        <f t="shared" si="2"/>
        <v>0</v>
      </c>
      <c r="G8" s="561">
        <f t="shared" si="2"/>
        <v>0</v>
      </c>
      <c r="H8" s="561">
        <f t="shared" si="2"/>
        <v>0</v>
      </c>
      <c r="I8" s="561">
        <f t="shared" si="2"/>
        <v>0</v>
      </c>
      <c r="J8" s="561">
        <f t="shared" si="2"/>
        <v>3622000</v>
      </c>
      <c r="K8" s="831"/>
      <c r="L8" s="9"/>
    </row>
    <row r="9" spans="1:12" ht="21" hidden="1" customHeight="1" x14ac:dyDescent="0.25">
      <c r="A9" s="552">
        <f>[6]ระบบการควบคุมฯ!A109</f>
        <v>3</v>
      </c>
      <c r="B9" s="553" t="str">
        <f>[6]ระบบการควบคุมฯ!B109</f>
        <v>โครงการขับเคลื่อนการพัฒนาการศึกษาที่ยั่งยืน</v>
      </c>
      <c r="C9" s="554" t="str">
        <f>+[6]ระบบการควบคุมฯ!C110</f>
        <v xml:space="preserve">20004 31006100 </v>
      </c>
      <c r="D9" s="555">
        <f>D10</f>
        <v>0</v>
      </c>
      <c r="E9" s="555">
        <f t="shared" ref="E9:J10" si="3">E10</f>
        <v>0</v>
      </c>
      <c r="F9" s="555">
        <f t="shared" si="3"/>
        <v>0</v>
      </c>
      <c r="G9" s="555">
        <f t="shared" si="3"/>
        <v>0</v>
      </c>
      <c r="H9" s="555">
        <f t="shared" si="3"/>
        <v>0</v>
      </c>
      <c r="I9" s="555">
        <f t="shared" si="3"/>
        <v>0</v>
      </c>
      <c r="J9" s="555">
        <f t="shared" si="3"/>
        <v>0</v>
      </c>
      <c r="K9" s="556"/>
      <c r="L9" s="9"/>
    </row>
    <row r="10" spans="1:12" ht="42" hidden="1" customHeight="1" x14ac:dyDescent="0.25">
      <c r="A10" s="557">
        <f>+[6]ระบบการควบคุมฯ!A130</f>
        <v>3.3</v>
      </c>
      <c r="B10" s="558" t="str">
        <f>+[6]ระบบการควบคุมฯ!B130</f>
        <v>กิจกรรมการยกระดับคุณภาพด้านวิทยาศาสตร์ศึกษาเพื่อความเป็นเลิศ</v>
      </c>
      <c r="C10" s="832" t="str">
        <f>+[6]ระบบการควบคุมฯ!C130</f>
        <v>20004 66 00093 00000</v>
      </c>
      <c r="D10" s="559">
        <f>D11</f>
        <v>0</v>
      </c>
      <c r="E10" s="559">
        <f t="shared" si="3"/>
        <v>0</v>
      </c>
      <c r="F10" s="559">
        <f t="shared" si="3"/>
        <v>0</v>
      </c>
      <c r="G10" s="559">
        <f t="shared" si="3"/>
        <v>0</v>
      </c>
      <c r="H10" s="559">
        <f t="shared" si="3"/>
        <v>0</v>
      </c>
      <c r="I10" s="559">
        <f t="shared" si="3"/>
        <v>0</v>
      </c>
      <c r="J10" s="559">
        <f t="shared" si="3"/>
        <v>0</v>
      </c>
      <c r="K10" s="560"/>
      <c r="L10" s="9"/>
    </row>
    <row r="11" spans="1:12" ht="21" hidden="1" customHeight="1" x14ac:dyDescent="0.25">
      <c r="A11" s="827"/>
      <c r="B11" s="833" t="str">
        <f>+[6]ระบบการควบคุมฯ!B165</f>
        <v>งบลงทุน 6711310</v>
      </c>
      <c r="C11" s="829" t="str">
        <f>+[6]ระบบการควบคุมฯ!C165</f>
        <v>20004 31006170 31100xx</v>
      </c>
      <c r="D11" s="561">
        <f>D12+D19</f>
        <v>0</v>
      </c>
      <c r="E11" s="561">
        <f>E12+E19</f>
        <v>0</v>
      </c>
      <c r="F11" s="561">
        <f>F12+F19</f>
        <v>0</v>
      </c>
      <c r="G11" s="561">
        <f>G12+G19</f>
        <v>0</v>
      </c>
      <c r="H11" s="561">
        <f>H12</f>
        <v>0</v>
      </c>
      <c r="I11" s="561">
        <f>I12</f>
        <v>0</v>
      </c>
      <c r="J11" s="561">
        <f>J12</f>
        <v>0</v>
      </c>
      <c r="K11" s="834"/>
      <c r="L11" s="9"/>
    </row>
    <row r="12" spans="1:12" ht="21" hidden="1" customHeight="1" x14ac:dyDescent="0.25">
      <c r="A12" s="561">
        <f>+[6]ระบบการควบคุมฯ!A166</f>
        <v>0</v>
      </c>
      <c r="B12" s="562" t="str">
        <f>+[6]ระบบการควบคุมฯ!B166</f>
        <v>ครุภัณฑ์สำนักงาน 120601</v>
      </c>
      <c r="C12" s="563" t="str">
        <f>+[6]ระบบการควบคุมฯ!C166</f>
        <v>โอนเปลี่ยนแปลงครั้งที่ 1/66 บท.กลุ่มนโยบายและแผน  ที่ ศธ 04087/1957 ลว. 28 กย 66</v>
      </c>
      <c r="D12" s="561">
        <f>SUM(D14:D18)</f>
        <v>0</v>
      </c>
      <c r="E12" s="561">
        <f t="shared" ref="E12:J12" si="4">SUM(E14:E18)</f>
        <v>0</v>
      </c>
      <c r="F12" s="561">
        <f t="shared" si="4"/>
        <v>0</v>
      </c>
      <c r="G12" s="561">
        <f t="shared" si="4"/>
        <v>0</v>
      </c>
      <c r="H12" s="561">
        <f t="shared" si="4"/>
        <v>0</v>
      </c>
      <c r="I12" s="561">
        <f t="shared" si="4"/>
        <v>0</v>
      </c>
      <c r="J12" s="561">
        <f t="shared" si="4"/>
        <v>0</v>
      </c>
      <c r="K12" s="564"/>
      <c r="L12" s="9"/>
    </row>
    <row r="13" spans="1:12" ht="21" hidden="1" customHeight="1" x14ac:dyDescent="0.25">
      <c r="A13" s="565" t="str">
        <f>+[6]ระบบการควบคุมฯ!A167</f>
        <v>3.6.2.1</v>
      </c>
      <c r="B13" s="566" t="str">
        <f>+[6]ระบบการควบคุมฯ!B167</f>
        <v xml:space="preserve">เครื่องปรับอากาศแบบตั้งพื้นหรือแขวน (ระบบ INVERTER) ขนาด 20,000 บีทียู       </v>
      </c>
      <c r="C13" s="567" t="str">
        <f>+[6]ระบบการควบคุมฯ!C167</f>
        <v>20004 31006100 3110010</v>
      </c>
      <c r="D13" s="565"/>
      <c r="E13" s="565"/>
      <c r="F13" s="565"/>
      <c r="G13" s="565"/>
      <c r="H13" s="565"/>
      <c r="I13" s="565"/>
      <c r="J13" s="568"/>
      <c r="K13" s="569"/>
      <c r="L13" s="9"/>
    </row>
    <row r="14" spans="1:12" ht="21" hidden="1" customHeight="1" x14ac:dyDescent="0.25">
      <c r="A14" s="835" t="str">
        <f>+[6]ระบบการควบคุมฯ!A168</f>
        <v>1)</v>
      </c>
      <c r="B14" s="836" t="str">
        <f>+[6]ระบบการควบคุมฯ!B168</f>
        <v>สพป.ปท.2</v>
      </c>
      <c r="C14" s="837" t="str">
        <f>+[6]ระบบการควบคุมฯ!C168</f>
        <v>20004 31006100 3110010</v>
      </c>
      <c r="D14" s="838">
        <f>+[6]ระบบการควบคุมฯ!F168</f>
        <v>0</v>
      </c>
      <c r="E14" s="838">
        <f>+[6]ระบบการควบคุมฯ!G168+[6]ระบบการควบคุมฯ!H168</f>
        <v>0</v>
      </c>
      <c r="F14" s="838">
        <f>+[6]ระบบการควบคุมฯ!I168+[6]ระบบการควบคุมฯ!J168</f>
        <v>0</v>
      </c>
      <c r="G14" s="839">
        <f>+[6]ระบบการควบคุมฯ!K168+[6]ระบบการควบคุมฯ!L168</f>
        <v>0</v>
      </c>
      <c r="H14" s="840"/>
      <c r="I14" s="841" t="s">
        <v>177</v>
      </c>
      <c r="J14" s="842">
        <f>D14-E14-F14-G14</f>
        <v>0</v>
      </c>
      <c r="K14" s="841"/>
      <c r="L14" s="9"/>
    </row>
    <row r="15" spans="1:12" ht="42" hidden="1" x14ac:dyDescent="0.25">
      <c r="A15" s="565" t="str">
        <f>+[6]ระบบการควบคุมฯ!A169</f>
        <v>3.6.2.2</v>
      </c>
      <c r="B15" s="566" t="str">
        <f>+[6]ระบบการควบคุมฯ!B169</f>
        <v xml:space="preserve">เครื่องปรับอากาศแบบติดผนัง (ระบบ INVERTER) ขนาด 18,000 บีทียู       </v>
      </c>
      <c r="C15" s="567" t="str">
        <f>+[6]ระบบการควบคุมฯ!C169</f>
        <v>20005 31006100 3110011</v>
      </c>
      <c r="D15" s="565"/>
      <c r="E15" s="565"/>
      <c r="F15" s="565"/>
      <c r="G15" s="565"/>
      <c r="H15" s="565"/>
      <c r="I15" s="565"/>
      <c r="J15" s="568"/>
      <c r="K15" s="569"/>
      <c r="L15" s="9"/>
    </row>
    <row r="16" spans="1:12" ht="42" hidden="1" customHeight="1" x14ac:dyDescent="0.25">
      <c r="A16" s="835" t="str">
        <f>+[6]ระบบการควบคุมฯ!A170</f>
        <v>2)</v>
      </c>
      <c r="B16" s="836" t="str">
        <f>+[6]ระบบการควบคุมฯ!B170</f>
        <v>สพป.ปท.2</v>
      </c>
      <c r="C16" s="837" t="str">
        <f>+[6]ระบบการควบคุมฯ!C170</f>
        <v>20005 31006100 3110011</v>
      </c>
      <c r="D16" s="838">
        <f>+[6]ระบบการควบคุมฯ!F170</f>
        <v>0</v>
      </c>
      <c r="E16" s="838">
        <f>+[6]ระบบการควบคุมฯ!G170+[6]ระบบการควบคุมฯ!H170</f>
        <v>0</v>
      </c>
      <c r="F16" s="838">
        <f>+[6]ระบบการควบคุมฯ!I170+[6]ระบบการควบคุมฯ!J170</f>
        <v>0</v>
      </c>
      <c r="G16" s="839">
        <f>+[6]ระบบการควบคุมฯ!K170+[6]ระบบการควบคุมฯ!L170</f>
        <v>0</v>
      </c>
      <c r="H16" s="840"/>
      <c r="I16" s="841" t="s">
        <v>178</v>
      </c>
      <c r="J16" s="842">
        <f>D16-E16-F16-G16</f>
        <v>0</v>
      </c>
      <c r="K16" s="841"/>
      <c r="L16" s="9"/>
    </row>
    <row r="17" spans="1:12" ht="42" hidden="1" x14ac:dyDescent="0.25">
      <c r="A17" s="565" t="str">
        <f>+[6]ระบบการควบคุมฯ!A171</f>
        <v>3.6.2.3</v>
      </c>
      <c r="B17" s="566" t="str">
        <f>+[6]ระบบการควบคุมฯ!B171</f>
        <v xml:space="preserve">โพเดียม </v>
      </c>
      <c r="C17" s="567" t="str">
        <f>+[6]ระบบการควบคุมฯ!C171</f>
        <v>20008 31006100 3110014</v>
      </c>
      <c r="D17" s="565"/>
      <c r="E17" s="565"/>
      <c r="F17" s="565"/>
      <c r="G17" s="565"/>
      <c r="H17" s="565"/>
      <c r="I17" s="565"/>
      <c r="J17" s="568"/>
      <c r="K17" s="569"/>
      <c r="L17" s="9"/>
    </row>
    <row r="18" spans="1:12" ht="21" hidden="1" customHeight="1" x14ac:dyDescent="0.25">
      <c r="A18" s="835" t="str">
        <f>+[6]ระบบการควบคุมฯ!A172</f>
        <v>3)</v>
      </c>
      <c r="B18" s="836" t="str">
        <f>+[6]ระบบการควบคุมฯ!B172</f>
        <v>สพป.ปท.2</v>
      </c>
      <c r="C18" s="837" t="str">
        <f>+[6]ระบบการควบคุมฯ!C172</f>
        <v>20008 31006100 3110014</v>
      </c>
      <c r="D18" s="838">
        <f>+[6]ระบบการควบคุมฯ!F172</f>
        <v>0</v>
      </c>
      <c r="E18" s="838">
        <f>+[6]ระบบการควบคุมฯ!G172+[6]ระบบการควบคุมฯ!H172</f>
        <v>0</v>
      </c>
      <c r="F18" s="838">
        <f>+[6]ระบบการควบคุมฯ!I172+[6]ระบบการควบคุมฯ!J172</f>
        <v>0</v>
      </c>
      <c r="G18" s="839">
        <f>+[6]ระบบการควบคุมฯ!K172+[6]ระบบการควบคุมฯ!L172</f>
        <v>0</v>
      </c>
      <c r="H18" s="840"/>
      <c r="I18" s="841" t="s">
        <v>179</v>
      </c>
      <c r="J18" s="842">
        <f>D18-E18-F18-G18</f>
        <v>0</v>
      </c>
      <c r="K18" s="841"/>
      <c r="L18" s="9"/>
    </row>
    <row r="19" spans="1:12" ht="63" hidden="1" customHeight="1" x14ac:dyDescent="0.25">
      <c r="A19" s="561">
        <f>+[6]ระบบการควบคุมฯ!A173</f>
        <v>0</v>
      </c>
      <c r="B19" s="562" t="str">
        <f>+[6]ระบบการควบคุมฯ!B173</f>
        <v>ครุภัณฑ์โฆษณาและเผยแพร่ 120601</v>
      </c>
      <c r="C19" s="563" t="str">
        <f>+[6]ระบบการควบคุมฯ!C173</f>
        <v>โอนเปลี่ยนแปลงครั้งที่ 1/66 บท.กลุ่มนโยบายและแผน  ที่ ศธ 04087/1957 ลว. 28 กย 66</v>
      </c>
      <c r="D19" s="561">
        <f>SUM(D21:D25)</f>
        <v>0</v>
      </c>
      <c r="E19" s="561">
        <f t="shared" ref="E19:J19" si="5">SUM(E21:E25)</f>
        <v>0</v>
      </c>
      <c r="F19" s="561">
        <f t="shared" si="5"/>
        <v>0</v>
      </c>
      <c r="G19" s="561">
        <f t="shared" si="5"/>
        <v>0</v>
      </c>
      <c r="H19" s="561">
        <f t="shared" si="5"/>
        <v>0</v>
      </c>
      <c r="I19" s="561">
        <f t="shared" si="5"/>
        <v>0</v>
      </c>
      <c r="J19" s="561">
        <f t="shared" si="5"/>
        <v>0</v>
      </c>
      <c r="K19" s="564"/>
      <c r="L19" s="9"/>
    </row>
    <row r="20" spans="1:12" ht="42" hidden="1" customHeight="1" x14ac:dyDescent="0.25">
      <c r="A20" s="565" t="str">
        <f>+[6]ระบบการควบคุมฯ!A174</f>
        <v>3.6.2.4</v>
      </c>
      <c r="B20" s="566" t="str">
        <f>+[6]ระบบการควบคุมฯ!B174</f>
        <v xml:space="preserve">โทรทัศน์สีแอล อี ดี (LED TV) แบบ Smart TV ระดับความละเอียดจอภาพ 3840 x 2160 พิกเซล ขนาด 75 นิ้ว </v>
      </c>
      <c r="C20" s="567" t="str">
        <f>+[6]ระบบการควบคุมฯ!C174</f>
        <v>20007 31006100 3110012</v>
      </c>
      <c r="D20" s="565"/>
      <c r="E20" s="565"/>
      <c r="F20" s="565"/>
      <c r="G20" s="565"/>
      <c r="H20" s="565"/>
      <c r="I20" s="565"/>
      <c r="J20" s="568"/>
      <c r="K20" s="569"/>
      <c r="L20" s="9"/>
    </row>
    <row r="21" spans="1:12" ht="42" hidden="1" customHeight="1" x14ac:dyDescent="0.25">
      <c r="A21" s="835" t="str">
        <f>+[6]ระบบการควบคุมฯ!A175</f>
        <v>1)</v>
      </c>
      <c r="B21" s="836" t="str">
        <f>+[6]ระบบการควบคุมฯ!B175</f>
        <v>สพป.ปท.2</v>
      </c>
      <c r="C21" s="837" t="str">
        <f>+C20</f>
        <v>20007 31006100 3110012</v>
      </c>
      <c r="D21" s="838">
        <f>+[6]ระบบการควบคุมฯ!F175</f>
        <v>0</v>
      </c>
      <c r="E21" s="838">
        <f>+[6]ระบบการควบคุมฯ!G175+[6]ระบบการควบคุมฯ!H175</f>
        <v>0</v>
      </c>
      <c r="F21" s="838">
        <f>+[6]ระบบการควบคุมฯ!I175+[6]ระบบการควบคุมฯ!J175</f>
        <v>0</v>
      </c>
      <c r="G21" s="839">
        <f>+[6]ระบบการควบคุมฯ!K175+[6]ระบบการควบคุมฯ!L175</f>
        <v>0</v>
      </c>
      <c r="H21" s="840"/>
      <c r="I21" s="841" t="s">
        <v>177</v>
      </c>
      <c r="J21" s="842">
        <f>D21-E21-F21-G21</f>
        <v>0</v>
      </c>
      <c r="K21" s="841"/>
      <c r="L21" s="9"/>
    </row>
    <row r="22" spans="1:12" ht="21" hidden="1" customHeight="1" x14ac:dyDescent="0.25">
      <c r="A22" s="565" t="str">
        <f>+[6]ระบบการควบคุมฯ!A176</f>
        <v>3.6.2.5</v>
      </c>
      <c r="B22" s="566" t="str">
        <f>+[6]ระบบการควบคุมฯ!B176</f>
        <v xml:space="preserve">ไมโครโฟนไร้สาย </v>
      </c>
      <c r="C22" s="567" t="str">
        <f>+[6]ระบบการควบคุมฯ!C176</f>
        <v>20008 31006100 3110013</v>
      </c>
      <c r="D22" s="565"/>
      <c r="E22" s="565"/>
      <c r="F22" s="565"/>
      <c r="G22" s="565"/>
      <c r="H22" s="565"/>
      <c r="I22" s="565"/>
      <c r="J22" s="568"/>
      <c r="K22" s="569"/>
      <c r="L22" s="9"/>
    </row>
    <row r="23" spans="1:12" ht="21" hidden="1" x14ac:dyDescent="0.25">
      <c r="A23" s="835" t="str">
        <f>+[6]ระบบการควบคุมฯ!A177</f>
        <v>2)</v>
      </c>
      <c r="B23" s="836" t="str">
        <f>+[6]ระบบการควบคุมฯ!B177</f>
        <v>สพป.ปท.2</v>
      </c>
      <c r="C23" s="837" t="str">
        <f>+C22</f>
        <v>20008 31006100 3110013</v>
      </c>
      <c r="D23" s="838">
        <f>+[6]ระบบการควบคุมฯ!F177</f>
        <v>0</v>
      </c>
      <c r="E23" s="838">
        <f>+[6]ระบบการควบคุมฯ!G177+[6]ระบบการควบคุมฯ!H177</f>
        <v>0</v>
      </c>
      <c r="F23" s="838">
        <f>+[6]ระบบการควบคุมฯ!I177+[6]ระบบการควบคุมฯ!J177</f>
        <v>0</v>
      </c>
      <c r="G23" s="839">
        <f>+[6]ระบบการควบคุมฯ!K177+[6]ระบบการควบคุมฯ!L177</f>
        <v>0</v>
      </c>
      <c r="H23" s="840"/>
      <c r="I23" s="841" t="s">
        <v>178</v>
      </c>
      <c r="J23" s="842">
        <f>D23-E23-F23-G23</f>
        <v>0</v>
      </c>
      <c r="K23" s="841"/>
      <c r="L23" s="9"/>
    </row>
    <row r="24" spans="1:12" ht="42" hidden="1" x14ac:dyDescent="0.25">
      <c r="A24" s="565" t="str">
        <f>+[6]ระบบการควบคุมฯ!A178</f>
        <v>3.6.2.6</v>
      </c>
      <c r="B24" s="566" t="str">
        <f>+[6]ระบบการควบคุมฯ!B178</f>
        <v xml:space="preserve">เครื่องมัลติมีเดีย โปรเจคเตอร์ ระดับ XGA ขนาด 5000 ANSI Lumens  </v>
      </c>
      <c r="C24" s="567" t="str">
        <f>+[6]ระบบการควบคุมฯ!C178</f>
        <v>20009 31006100 3110015</v>
      </c>
      <c r="D24" s="565"/>
      <c r="E24" s="565"/>
      <c r="F24" s="565"/>
      <c r="G24" s="565"/>
      <c r="H24" s="565"/>
      <c r="I24" s="565"/>
      <c r="J24" s="568"/>
      <c r="K24" s="569"/>
      <c r="L24" s="9"/>
    </row>
    <row r="25" spans="1:12" ht="21" hidden="1" x14ac:dyDescent="0.25">
      <c r="A25" s="835" t="str">
        <f>+[6]ระบบการควบคุมฯ!A179</f>
        <v>3)</v>
      </c>
      <c r="B25" s="836" t="str">
        <f>+[6]ระบบการควบคุมฯ!B179</f>
        <v>สพป.ปท.2</v>
      </c>
      <c r="C25" s="837" t="str">
        <f>+C24</f>
        <v>20009 31006100 3110015</v>
      </c>
      <c r="D25" s="838">
        <f>+[6]ระบบการควบคุมฯ!F179</f>
        <v>0</v>
      </c>
      <c r="E25" s="838">
        <f>+[6]ระบบการควบคุมฯ!G179+[6]ระบบการควบคุมฯ!H179</f>
        <v>0</v>
      </c>
      <c r="F25" s="838">
        <f>+[6]ระบบการควบคุมฯ!I179+[6]ระบบการควบคุมฯ!J179</f>
        <v>0</v>
      </c>
      <c r="G25" s="839">
        <f>+[6]ระบบการควบคุมฯ!K179+[6]ระบบการควบคุมฯ!L179</f>
        <v>0</v>
      </c>
      <c r="H25" s="840"/>
      <c r="I25" s="841" t="s">
        <v>179</v>
      </c>
      <c r="J25" s="842">
        <f>D25-E25-F25-G25</f>
        <v>0</v>
      </c>
      <c r="K25" s="841"/>
      <c r="L25" s="9"/>
    </row>
    <row r="26" spans="1:12" ht="21" x14ac:dyDescent="0.25">
      <c r="A26" s="843">
        <v>1</v>
      </c>
      <c r="B26" s="844" t="str">
        <f>[6]ระบบการควบคุมฯ!B282</f>
        <v>โครงการโรงเรียนคุณภาพประจำตำบล</v>
      </c>
      <c r="C26" s="845" t="str">
        <f>+[6]ระบบการควบคุมฯ!C282</f>
        <v>20004 3100B600</v>
      </c>
      <c r="D26" s="630">
        <f>+D27+D59+D87</f>
        <v>6644600</v>
      </c>
      <c r="E26" s="630">
        <f t="shared" ref="E26:J26" si="6">+E27+E59+E87</f>
        <v>2858400</v>
      </c>
      <c r="F26" s="630">
        <f t="shared" si="6"/>
        <v>0</v>
      </c>
      <c r="G26" s="630">
        <f t="shared" si="6"/>
        <v>141750</v>
      </c>
      <c r="H26" s="630">
        <f t="shared" si="6"/>
        <v>0</v>
      </c>
      <c r="I26" s="630">
        <f t="shared" si="6"/>
        <v>0</v>
      </c>
      <c r="J26" s="630">
        <f t="shared" si="6"/>
        <v>3644450</v>
      </c>
      <c r="K26" s="846"/>
      <c r="L26" s="9"/>
    </row>
    <row r="27" spans="1:12" ht="42" x14ac:dyDescent="0.25">
      <c r="A27" s="570">
        <v>1.1000000000000001</v>
      </c>
      <c r="B27" s="571" t="str">
        <f>[6]ระบบการควบคุมฯ!B287</f>
        <v>กิจกรรมโรงเรียนคุณภาพประจำตำบล(1 ตำบล 1 โรงเรียนคุณภาพ)</v>
      </c>
      <c r="C27" s="572" t="str">
        <f>+[6]ระบบการควบคุมฯ!C287</f>
        <v>20004 67 00036 00000</v>
      </c>
      <c r="D27" s="573">
        <f>+D28</f>
        <v>736300</v>
      </c>
      <c r="E27" s="573">
        <f t="shared" ref="E27:J27" si="7">+E28</f>
        <v>584100</v>
      </c>
      <c r="F27" s="573">
        <f t="shared" si="7"/>
        <v>0</v>
      </c>
      <c r="G27" s="573">
        <f t="shared" si="7"/>
        <v>141750</v>
      </c>
      <c r="H27" s="573">
        <f t="shared" si="7"/>
        <v>0</v>
      </c>
      <c r="I27" s="573">
        <f t="shared" si="7"/>
        <v>0</v>
      </c>
      <c r="J27" s="573">
        <f t="shared" si="7"/>
        <v>10450</v>
      </c>
      <c r="K27" s="574"/>
      <c r="L27" s="9"/>
    </row>
    <row r="28" spans="1:12" ht="21" x14ac:dyDescent="0.25">
      <c r="A28" s="827"/>
      <c r="B28" s="828" t="str">
        <f>[6]ระบบการควบคุมฯ!B292</f>
        <v>งบลงทุน ค่าครุภัณฑ์   6711310</v>
      </c>
      <c r="C28" s="829"/>
      <c r="D28" s="561">
        <f>+D29+D34</f>
        <v>736300</v>
      </c>
      <c r="E28" s="561">
        <f t="shared" ref="E28:J28" si="8">+E29+E34</f>
        <v>584100</v>
      </c>
      <c r="F28" s="561">
        <f t="shared" si="8"/>
        <v>0</v>
      </c>
      <c r="G28" s="561">
        <f t="shared" si="8"/>
        <v>141750</v>
      </c>
      <c r="H28" s="561">
        <f t="shared" si="8"/>
        <v>0</v>
      </c>
      <c r="I28" s="561">
        <f t="shared" si="8"/>
        <v>0</v>
      </c>
      <c r="J28" s="561">
        <f t="shared" si="8"/>
        <v>10450</v>
      </c>
      <c r="K28" s="831"/>
      <c r="L28" s="9"/>
    </row>
    <row r="29" spans="1:12" ht="56.25" hidden="1" customHeight="1" x14ac:dyDescent="0.25">
      <c r="A29" s="847"/>
      <c r="B29" s="848" t="str">
        <f>[6]ระบบการควบคุมฯ!B293</f>
        <v>ครุภัณฑ์โฆษณาและเผยแพร่ 120604</v>
      </c>
      <c r="C29" s="849"/>
      <c r="D29" s="850">
        <f>+D30+D32</f>
        <v>0</v>
      </c>
      <c r="E29" s="850">
        <f t="shared" ref="E29:J29" si="9">+E30+E32</f>
        <v>0</v>
      </c>
      <c r="F29" s="850">
        <f t="shared" si="9"/>
        <v>0</v>
      </c>
      <c r="G29" s="850">
        <f t="shared" si="9"/>
        <v>0</v>
      </c>
      <c r="H29" s="850">
        <f t="shared" si="9"/>
        <v>0</v>
      </c>
      <c r="I29" s="850">
        <f t="shared" si="9"/>
        <v>0</v>
      </c>
      <c r="J29" s="850">
        <f t="shared" si="9"/>
        <v>0</v>
      </c>
      <c r="K29" s="851">
        <f>+[6]ระบบการควบคุมฯ!AE716</f>
        <v>0</v>
      </c>
      <c r="L29" s="9"/>
    </row>
    <row r="30" spans="1:12" ht="42" hidden="1" customHeight="1" x14ac:dyDescent="0.25">
      <c r="A30" s="575" t="s">
        <v>31</v>
      </c>
      <c r="B30" s="576" t="str">
        <f>[6]ระบบการควบคุมฯ!B294</f>
        <v xml:space="preserve">เครื่องฉายภาพ3มิติ </v>
      </c>
      <c r="C30" s="577" t="str">
        <f>[6]ระบบการควบคุมฯ!C294</f>
        <v>ศธ 04002/ว5206 ลว.9/12/2021 โอนครั้งที่ 89</v>
      </c>
      <c r="D30" s="578">
        <f>SUM(D31)</f>
        <v>0</v>
      </c>
      <c r="E30" s="578">
        <f t="shared" ref="E30:J30" si="10">SUM(E31)</f>
        <v>0</v>
      </c>
      <c r="F30" s="578">
        <f t="shared" si="10"/>
        <v>0</v>
      </c>
      <c r="G30" s="578">
        <f t="shared" si="10"/>
        <v>0</v>
      </c>
      <c r="H30" s="578">
        <f t="shared" si="10"/>
        <v>0</v>
      </c>
      <c r="I30" s="578">
        <f t="shared" si="10"/>
        <v>0</v>
      </c>
      <c r="J30" s="578">
        <f t="shared" si="10"/>
        <v>0</v>
      </c>
      <c r="K30" s="579"/>
      <c r="L30" s="9"/>
    </row>
    <row r="31" spans="1:12" ht="42" hidden="1" customHeight="1" x14ac:dyDescent="0.25">
      <c r="A31" s="580" t="s">
        <v>180</v>
      </c>
      <c r="B31" s="581" t="str">
        <f>[6]ระบบการควบคุมฯ!B295</f>
        <v>โรงเรียนธัญญสิทธิศิลป์ 30 เครื่อง</v>
      </c>
      <c r="C31" s="852" t="str">
        <f>[6]ระบบการควบคุมฯ!C295</f>
        <v>20004 3100610 3110xxx</v>
      </c>
      <c r="D31" s="582">
        <f>[6]ระบบการควบคุมฯ!F295</f>
        <v>0</v>
      </c>
      <c r="E31" s="582">
        <f>[6]ระบบการควบคุมฯ!H295</f>
        <v>0</v>
      </c>
      <c r="F31" s="582">
        <f>[6]ระบบการควบคุมฯ!J295</f>
        <v>0</v>
      </c>
      <c r="G31" s="583">
        <f>[6]ระบบการควบคุมฯ!L295</f>
        <v>0</v>
      </c>
      <c r="H31" s="584"/>
      <c r="I31" s="585" t="s">
        <v>181</v>
      </c>
      <c r="J31" s="586">
        <f>D31-E31-F31-G31</f>
        <v>0</v>
      </c>
      <c r="K31" s="587"/>
      <c r="L31" s="9"/>
    </row>
    <row r="32" spans="1:12" ht="63" hidden="1" customHeight="1" x14ac:dyDescent="0.25">
      <c r="A32" s="588" t="s">
        <v>32</v>
      </c>
      <c r="B32" s="589" t="str">
        <f>+[6]ระบบการควบคุมฯ!B296</f>
        <v>เครื่องมัลติมิเดียโปรเจคเตอร์ระดับXGAขนาด5000ANSILumens</v>
      </c>
      <c r="C32" s="590" t="str">
        <f>+[6]ระบบการควบคุมฯ!C296</f>
        <v>ศธ 04002/ว5206 ลว.9/12/2021 โอนครั้งที่ 89</v>
      </c>
      <c r="D32" s="591">
        <f>SUM(D33)</f>
        <v>0</v>
      </c>
      <c r="E32" s="591">
        <f t="shared" ref="E32:J32" si="11">SUM(E33)</f>
        <v>0</v>
      </c>
      <c r="F32" s="591">
        <f t="shared" si="11"/>
        <v>0</v>
      </c>
      <c r="G32" s="591">
        <f t="shared" si="11"/>
        <v>0</v>
      </c>
      <c r="H32" s="591">
        <f t="shared" si="11"/>
        <v>0</v>
      </c>
      <c r="I32" s="591">
        <f t="shared" si="11"/>
        <v>0</v>
      </c>
      <c r="J32" s="591">
        <f t="shared" si="11"/>
        <v>0</v>
      </c>
      <c r="K32" s="592"/>
      <c r="L32" s="9"/>
    </row>
    <row r="33" spans="1:12" ht="42" hidden="1" customHeight="1" x14ac:dyDescent="0.25">
      <c r="A33" s="615" t="s">
        <v>182</v>
      </c>
      <c r="B33" s="705" t="str">
        <f>+[6]ระบบการควบคุมฯ!B297</f>
        <v xml:space="preserve"> โรงเรียนชุมชนบึงบา</v>
      </c>
      <c r="C33" s="853" t="str">
        <f>+[6]ระบบการควบคุมฯ!C297</f>
        <v>20004 3100610 3110xxx</v>
      </c>
      <c r="D33" s="618">
        <f>+[6]ระบบการควบคุมฯ!F297</f>
        <v>0</v>
      </c>
      <c r="E33" s="618">
        <f>+[6]ระบบการควบคุมฯ!G297+[6]ระบบการควบคุมฯ!H297</f>
        <v>0</v>
      </c>
      <c r="F33" s="618">
        <f>+[6]ระบบการควบคุมฯ!J297</f>
        <v>0</v>
      </c>
      <c r="G33" s="627">
        <f>+[6]ระบบการควบคุมฯ!L297</f>
        <v>0</v>
      </c>
      <c r="H33" s="854"/>
      <c r="I33" s="855"/>
      <c r="J33" s="842">
        <f>D33-E33-F33-G33</f>
        <v>0</v>
      </c>
      <c r="K33" s="856"/>
      <c r="L33" s="9"/>
    </row>
    <row r="34" spans="1:12" ht="21" x14ac:dyDescent="0.25">
      <c r="A34" s="857" t="s">
        <v>39</v>
      </c>
      <c r="B34" s="858" t="str">
        <f>+[6]ระบบการควบคุมฯ!B298</f>
        <v>ครุภัณฑ์การศึกษา 120611</v>
      </c>
      <c r="C34" s="849"/>
      <c r="D34" s="850">
        <f>+D35+D38+D47+D54+D57</f>
        <v>736300</v>
      </c>
      <c r="E34" s="850">
        <f t="shared" ref="E34:J34" si="12">+E35+E38+E47+E54+E57</f>
        <v>584100</v>
      </c>
      <c r="F34" s="850">
        <f t="shared" si="12"/>
        <v>0</v>
      </c>
      <c r="G34" s="850">
        <f t="shared" si="12"/>
        <v>141750</v>
      </c>
      <c r="H34" s="850">
        <f t="shared" si="12"/>
        <v>0</v>
      </c>
      <c r="I34" s="850">
        <f t="shared" si="12"/>
        <v>0</v>
      </c>
      <c r="J34" s="850">
        <f t="shared" si="12"/>
        <v>10450</v>
      </c>
      <c r="K34" s="859"/>
      <c r="L34" s="9"/>
    </row>
    <row r="35" spans="1:12" ht="42" customHeight="1" x14ac:dyDescent="0.25">
      <c r="A35" s="588" t="s">
        <v>183</v>
      </c>
      <c r="B35" s="589" t="str">
        <f>+[6]ระบบการควบคุมฯ!B299</f>
        <v>เครื่องเล่นสนามระดับก่อนประถมศึกษาแบบ4</v>
      </c>
      <c r="C35" s="804" t="str">
        <f>+[6]ระบบการควบคุมฯ!C299</f>
        <v>ศธ04002/ว1802 ลว.8 พค 67 โอนครั้งที่ 7</v>
      </c>
      <c r="D35" s="591">
        <f t="shared" ref="D35:J35" si="13">SUM(D36)</f>
        <v>100000</v>
      </c>
      <c r="E35" s="591">
        <f t="shared" si="13"/>
        <v>99000</v>
      </c>
      <c r="F35" s="591">
        <f t="shared" si="13"/>
        <v>0</v>
      </c>
      <c r="G35" s="591">
        <f t="shared" si="13"/>
        <v>0</v>
      </c>
      <c r="H35" s="591">
        <f t="shared" si="13"/>
        <v>0</v>
      </c>
      <c r="I35" s="591">
        <f t="shared" si="13"/>
        <v>0</v>
      </c>
      <c r="J35" s="591">
        <f t="shared" si="13"/>
        <v>1000</v>
      </c>
      <c r="K35" s="592"/>
      <c r="L35" s="9"/>
    </row>
    <row r="36" spans="1:12" ht="42" customHeight="1" x14ac:dyDescent="0.25">
      <c r="A36" s="799" t="str">
        <f>+[6]ระบบการควบคุมฯ!A301</f>
        <v>1)</v>
      </c>
      <c r="B36" s="800" t="str">
        <f>+[6]ระบบการควบคุมฯ!B301</f>
        <v>โรงเรียนธัญญสิทธิศิลป์</v>
      </c>
      <c r="C36" s="801" t="str">
        <f>+[6]ระบบการควบคุมฯ!C301</f>
        <v>200043100B6003111305</v>
      </c>
      <c r="D36" s="619">
        <f>+[6]ระบบการควบคุมฯ!AA301</f>
        <v>100000</v>
      </c>
      <c r="E36" s="619">
        <f>+[6]ระบบการควบคุมฯ!Q301+[6]ระบบการควบคุมฯ!R301</f>
        <v>99000</v>
      </c>
      <c r="F36" s="619">
        <f>+[6]ระบบการควบคุมฯ!J301</f>
        <v>0</v>
      </c>
      <c r="G36" s="627">
        <f>+[6]ระบบการควบคุมฯ!U301+[6]ระบบการควบคุมฯ!V301</f>
        <v>0</v>
      </c>
      <c r="H36" s="619"/>
      <c r="I36" s="802"/>
      <c r="J36" s="803">
        <f>D36-E36-F36-G36</f>
        <v>1000</v>
      </c>
      <c r="K36" s="601"/>
      <c r="L36" s="9"/>
    </row>
    <row r="37" spans="1:12" ht="21" x14ac:dyDescent="0.25">
      <c r="A37" s="594"/>
      <c r="B37" s="595" t="str">
        <f>+[6]ยุธศาสตร์เรียนดีปร3100116003211!E52</f>
        <v>ผูกพัน ครบ 20 กค 67</v>
      </c>
      <c r="C37" s="596"/>
      <c r="D37" s="597"/>
      <c r="E37" s="597"/>
      <c r="F37" s="597"/>
      <c r="G37" s="598"/>
      <c r="H37" s="597"/>
      <c r="I37" s="599"/>
      <c r="J37" s="600"/>
      <c r="K37" s="601"/>
      <c r="L37" s="9"/>
    </row>
    <row r="38" spans="1:12" ht="60.6" customHeight="1" x14ac:dyDescent="0.25">
      <c r="A38" s="575" t="s">
        <v>184</v>
      </c>
      <c r="B38" s="602" t="str">
        <f>+[6]ระบบการควบคุมฯ!B303</f>
        <v>เครื่องเล่นสนามระดับก่อนประถมศึกษาแบบ2</v>
      </c>
      <c r="C38" s="603" t="str">
        <f>+[6]ระบบการควบคุมฯ!C303</f>
        <v>ศธ04002/ว1802 ลว.8 พค 67 โอนครั้งที่ 7</v>
      </c>
      <c r="D38" s="604">
        <f>SUM(D39:D46)</f>
        <v>314900</v>
      </c>
      <c r="E38" s="604">
        <f t="shared" ref="E38:J38" si="14">SUM(E39:E46)</f>
        <v>313900</v>
      </c>
      <c r="F38" s="604">
        <f t="shared" si="14"/>
        <v>0</v>
      </c>
      <c r="G38" s="604">
        <f t="shared" si="14"/>
        <v>0</v>
      </c>
      <c r="H38" s="604">
        <f t="shared" si="14"/>
        <v>0</v>
      </c>
      <c r="I38" s="604">
        <f t="shared" si="14"/>
        <v>0</v>
      </c>
      <c r="J38" s="604">
        <f t="shared" si="14"/>
        <v>1000</v>
      </c>
      <c r="K38" s="592"/>
      <c r="L38" s="9"/>
    </row>
    <row r="39" spans="1:12" ht="21" x14ac:dyDescent="0.25">
      <c r="A39" s="605" t="str">
        <f>+[6]ระบบการควบคุมฯ!A305</f>
        <v>1)</v>
      </c>
      <c r="B39" s="606" t="str">
        <f>+[6]ระบบการควบคุมฯ!B305</f>
        <v>โรงเรียนวัดขุมแก้ว</v>
      </c>
      <c r="C39" s="607" t="str">
        <f>+[6]ระบบการควบคุมฯ!C305</f>
        <v>200043100B6003111306</v>
      </c>
      <c r="D39" s="608">
        <f>+[6]ระบบการควบคุมฯ!AA305</f>
        <v>80000</v>
      </c>
      <c r="E39" s="593">
        <f>+[6]ระบบการควบคุมฯ!Q305+[6]ระบบการควบคุมฯ!R305</f>
        <v>79500</v>
      </c>
      <c r="F39" s="608">
        <f>+[6]ระบบการควบคุมฯ!J305</f>
        <v>0</v>
      </c>
      <c r="G39" s="583">
        <f>+[6]ระบบการควบคุมฯ!U305+[6]ระบบการควบคุมฯ!V305</f>
        <v>0</v>
      </c>
      <c r="H39" s="609"/>
      <c r="I39" s="606"/>
      <c r="J39" s="610">
        <f t="shared" ref="J39:J46" si="15">D39-E39-F39-G39</f>
        <v>500</v>
      </c>
      <c r="K39" s="611"/>
      <c r="L39" s="9"/>
    </row>
    <row r="40" spans="1:12" ht="54" customHeight="1" x14ac:dyDescent="0.25">
      <c r="A40" s="605"/>
      <c r="B40" s="606" t="str">
        <f>+[6]ระบบการควบคุมฯ!B306</f>
        <v>ผูกพัน ครบ 26 กค 67</v>
      </c>
      <c r="C40" s="607"/>
      <c r="D40" s="608">
        <f>+[6]ระบบการควบคุมฯ!AA304</f>
        <v>0</v>
      </c>
      <c r="E40" s="608">
        <f>+[6]ระบบการควบคุมฯ!H304</f>
        <v>0</v>
      </c>
      <c r="F40" s="608">
        <f>+[6]ระบบการควบคุมฯ!J304</f>
        <v>0</v>
      </c>
      <c r="G40" s="657">
        <f>+[6]ระบบการควบคุมฯ!L304</f>
        <v>0</v>
      </c>
      <c r="H40" s="620"/>
      <c r="I40" s="606"/>
      <c r="J40" s="610">
        <f t="shared" si="15"/>
        <v>0</v>
      </c>
      <c r="K40" s="860"/>
      <c r="L40" s="9"/>
    </row>
    <row r="41" spans="1:12" ht="21" x14ac:dyDescent="0.25">
      <c r="A41" s="605" t="str">
        <f>+[6]ระบบการควบคุมฯ!A307</f>
        <v>2)</v>
      </c>
      <c r="B41" s="606" t="str">
        <f>+[6]ระบบการควบคุมฯ!B307</f>
        <v>โรงเรียนวัดสุวรรณ</v>
      </c>
      <c r="C41" s="607" t="str">
        <f>+[6]ระบบการควบคุมฯ!C307</f>
        <v>200043100B6003111309</v>
      </c>
      <c r="D41" s="608">
        <f>+[6]ระบบการควบคุมฯ!AA307</f>
        <v>80000</v>
      </c>
      <c r="E41" s="593">
        <f>+[6]ระบบการควบคุมฯ!Q307+[6]ระบบการควบคุมฯ!R307</f>
        <v>79500</v>
      </c>
      <c r="F41" s="608">
        <f>+[6]ระบบการควบคุมฯ!J307</f>
        <v>0</v>
      </c>
      <c r="G41" s="583">
        <f>+[6]ระบบการควบคุมฯ!U307+[6]ระบบการควบคุมฯ!V307</f>
        <v>0</v>
      </c>
      <c r="H41" s="609"/>
      <c r="I41" s="606"/>
      <c r="J41" s="610">
        <f t="shared" si="15"/>
        <v>500</v>
      </c>
      <c r="K41" s="611"/>
      <c r="L41" s="9"/>
    </row>
    <row r="42" spans="1:12" ht="42" customHeight="1" x14ac:dyDescent="0.25">
      <c r="A42" s="605"/>
      <c r="B42" s="606" t="str">
        <f>+[6]ระบบการควบคุมฯ!B308</f>
        <v>ผูกพัน ครบ 16 กค 67</v>
      </c>
      <c r="C42" s="607"/>
      <c r="D42" s="608">
        <f>+[6]ระบบการควบคุมฯ!AA306</f>
        <v>0</v>
      </c>
      <c r="E42" s="608">
        <f>+[6]ระบบการควบคุมฯ!H306</f>
        <v>0</v>
      </c>
      <c r="F42" s="608">
        <f>+[6]ระบบการควบคุมฯ!J306</f>
        <v>0</v>
      </c>
      <c r="G42" s="657">
        <f>+[6]ระบบการควบคุมฯ!L306</f>
        <v>0</v>
      </c>
      <c r="H42" s="620"/>
      <c r="I42" s="606"/>
      <c r="J42" s="610">
        <f t="shared" si="15"/>
        <v>0</v>
      </c>
      <c r="K42" s="860"/>
      <c r="L42" s="9"/>
    </row>
    <row r="43" spans="1:12" ht="21" x14ac:dyDescent="0.25">
      <c r="A43" s="605" t="str">
        <f>+[6]ระบบการควบคุมฯ!A309</f>
        <v>3)</v>
      </c>
      <c r="B43" s="606" t="str">
        <f>+[6]ระบบการควบคุมฯ!B309</f>
        <v>โรงเรียนชุมชนประชานิกรอํานวยเวทย์</v>
      </c>
      <c r="C43" s="607" t="str">
        <f>+[6]ระบบการควบคุมฯ!C309</f>
        <v>200043100B6003111310</v>
      </c>
      <c r="D43" s="608">
        <f>+[6]ระบบการควบคุมฯ!AA309</f>
        <v>77000</v>
      </c>
      <c r="E43" s="593">
        <f>+[6]ระบบการควบคุมฯ!Q309+[6]ระบบการควบคุมฯ!R309</f>
        <v>77000</v>
      </c>
      <c r="F43" s="608">
        <f>+[6]ระบบการควบคุมฯ!J309</f>
        <v>0</v>
      </c>
      <c r="G43" s="583">
        <f>+[6]ระบบการควบคุมฯ!U309+[6]ระบบการควบคุมฯ!V309</f>
        <v>0</v>
      </c>
      <c r="H43" s="609"/>
      <c r="I43" s="606"/>
      <c r="J43" s="610">
        <f t="shared" si="15"/>
        <v>0</v>
      </c>
      <c r="K43" s="611"/>
      <c r="L43" s="9"/>
    </row>
    <row r="44" spans="1:12" s="9" customFormat="1" ht="48" customHeight="1" x14ac:dyDescent="0.25">
      <c r="A44" s="605"/>
      <c r="B44" s="606" t="str">
        <f>+[6]ระบบการควบคุมฯ!B310</f>
        <v>ผูกพัน ครบ 28 มิย 67</v>
      </c>
      <c r="C44" s="607"/>
      <c r="D44" s="608">
        <f>+[6]ระบบการควบคุมฯ!AA308</f>
        <v>0</v>
      </c>
      <c r="E44" s="608">
        <f>+[6]ระบบการควบคุมฯ!H308</f>
        <v>0</v>
      </c>
      <c r="F44" s="608">
        <f>+[6]ระบบการควบคุมฯ!J308</f>
        <v>0</v>
      </c>
      <c r="G44" s="657">
        <f>+[6]ระบบการควบคุมฯ!L308</f>
        <v>0</v>
      </c>
      <c r="H44" s="620"/>
      <c r="I44" s="606"/>
      <c r="J44" s="610">
        <f t="shared" si="15"/>
        <v>0</v>
      </c>
      <c r="K44" s="860"/>
    </row>
    <row r="45" spans="1:12" ht="22.2" customHeight="1" x14ac:dyDescent="0.25">
      <c r="A45" s="605" t="str">
        <f>+[6]ระบบการควบคุมฯ!A311</f>
        <v>4)</v>
      </c>
      <c r="B45" s="606" t="str">
        <f>+[6]ระบบการควบคุมฯ!B311</f>
        <v>โรงเรียนวัดจุฬาจินดาราม</v>
      </c>
      <c r="C45" s="607" t="str">
        <f>+[6]ระบบการควบคุมฯ!C311</f>
        <v>200043100B6003111313</v>
      </c>
      <c r="D45" s="608">
        <f>+[6]ระบบการควบคุมฯ!AA311</f>
        <v>77900</v>
      </c>
      <c r="E45" s="593">
        <f>+[6]ระบบการควบคุมฯ!Q311+[6]ระบบการควบคุมฯ!R311</f>
        <v>77900</v>
      </c>
      <c r="F45" s="608">
        <f>+[6]ระบบการควบคุมฯ!J311</f>
        <v>0</v>
      </c>
      <c r="G45" s="583">
        <f>+[6]ระบบการควบคุมฯ!U311+[6]ระบบการควบคุมฯ!V311</f>
        <v>0</v>
      </c>
      <c r="H45" s="609"/>
      <c r="I45" s="606"/>
      <c r="J45" s="610">
        <f t="shared" si="15"/>
        <v>0</v>
      </c>
      <c r="K45" s="611"/>
      <c r="L45" s="9"/>
    </row>
    <row r="46" spans="1:12" ht="26.4" customHeight="1" x14ac:dyDescent="0.25">
      <c r="A46" s="605"/>
      <c r="B46" s="606" t="str">
        <f>+[6]ระบบการควบคุมฯ!B312</f>
        <v>ผูกพัน ครบ 16 กค 67</v>
      </c>
      <c r="C46" s="607"/>
      <c r="D46" s="608">
        <f>+[6]ระบบการควบคุมฯ!AA310</f>
        <v>0</v>
      </c>
      <c r="E46" s="608">
        <f>+[6]ระบบการควบคุมฯ!H310</f>
        <v>0</v>
      </c>
      <c r="F46" s="608">
        <f>+[6]ระบบการควบคุมฯ!J310</f>
        <v>0</v>
      </c>
      <c r="G46" s="657">
        <f>+[6]ระบบการควบคุมฯ!L310</f>
        <v>0</v>
      </c>
      <c r="H46" s="620"/>
      <c r="I46" s="606"/>
      <c r="J46" s="610">
        <f t="shared" si="15"/>
        <v>0</v>
      </c>
      <c r="K46" s="860"/>
      <c r="L46" s="9"/>
    </row>
    <row r="47" spans="1:12" ht="63" customHeight="1" x14ac:dyDescent="0.25">
      <c r="A47" s="588" t="s">
        <v>185</v>
      </c>
      <c r="B47" s="612" t="str">
        <f>+[6]ระบบการควบคุมฯ!B313</f>
        <v>โต๊ะเก้าอี้นักเรียนระดับก่อนประถมศึกษา ชุดละ 1,400 บาท</v>
      </c>
      <c r="C47" s="613" t="str">
        <f>+[6]ระบบการควบคุมฯ!C313</f>
        <v>ศธ04002/ว1802 ลว.8 พค 67 โอนครั้งที่ 7</v>
      </c>
      <c r="D47" s="614">
        <f>SUM(D48:D53)</f>
        <v>246400</v>
      </c>
      <c r="E47" s="614">
        <f t="shared" ref="E47:J47" si="16">SUM(E48:E53)</f>
        <v>98700</v>
      </c>
      <c r="F47" s="614">
        <f t="shared" si="16"/>
        <v>0</v>
      </c>
      <c r="G47" s="614">
        <f t="shared" si="16"/>
        <v>141750</v>
      </c>
      <c r="H47" s="614">
        <f t="shared" si="16"/>
        <v>0</v>
      </c>
      <c r="I47" s="614">
        <f t="shared" si="16"/>
        <v>0</v>
      </c>
      <c r="J47" s="614">
        <f t="shared" si="16"/>
        <v>5950</v>
      </c>
      <c r="K47" s="591">
        <f>SUM(G48)</f>
        <v>141750</v>
      </c>
      <c r="L47" s="9"/>
    </row>
    <row r="48" spans="1:12" ht="42" x14ac:dyDescent="0.25">
      <c r="A48" s="615" t="str">
        <f>+[6]ระบบการควบคุมฯ!A315</f>
        <v>1)</v>
      </c>
      <c r="B48" s="616" t="str">
        <f>+[6]ระบบการควบคุมฯ!B315</f>
        <v>โรงเรียนวัดอัยยิการาม</v>
      </c>
      <c r="C48" s="617" t="str">
        <f>+[6]ระบบการควบคุมฯ!C315</f>
        <v>200043100B6003111308</v>
      </c>
      <c r="D48" s="618">
        <f>+[6]ระบบการควบคุมฯ!AA315</f>
        <v>147000</v>
      </c>
      <c r="E48" s="619">
        <f>+[6]ระบบการควบคุมฯ!Q315+[6]ระบบการควบคุมฯ!R315</f>
        <v>0</v>
      </c>
      <c r="F48" s="618">
        <f>+[6]ระบบการควบคุมฯ!J315</f>
        <v>0</v>
      </c>
      <c r="G48" s="583">
        <f>+[6]ระบบการควบคุมฯ!U315+[6]ระบบการควบคุมฯ!V315</f>
        <v>141750</v>
      </c>
      <c r="H48" s="620"/>
      <c r="I48" s="606"/>
      <c r="J48" s="610">
        <f t="shared" ref="J48:J53" si="17">D48-E48-F48-G48</f>
        <v>5250</v>
      </c>
      <c r="K48" s="611"/>
      <c r="L48" s="9"/>
    </row>
    <row r="49" spans="1:12" s="9" customFormat="1" ht="57.6" customHeight="1" x14ac:dyDescent="0.25">
      <c r="A49" s="580"/>
      <c r="B49" s="621" t="str">
        <f>+[6]ระบบการควบคุมฯ!B316</f>
        <v>ผูกพัน ครบ 19 มิย 67</v>
      </c>
      <c r="C49" s="622">
        <f>+[6]ระบบการควบคุมฯ!C316</f>
        <v>4100385714</v>
      </c>
      <c r="D49" s="608">
        <f>+[6]ระบบการควบคุมฯ!AA316</f>
        <v>0</v>
      </c>
      <c r="E49" s="593">
        <f>+[6]ระบบการควบคุมฯ!Q316+[6]ระบบการควบคุมฯ!R316</f>
        <v>0</v>
      </c>
      <c r="F49" s="618">
        <f>+[6]ระบบการควบคุมฯ!J316</f>
        <v>0</v>
      </c>
      <c r="G49" s="583">
        <f>+[6]ระบบการควบคุมฯ!U316+[6]ระบบการควบคุมฯ!V316</f>
        <v>0</v>
      </c>
      <c r="H49" s="620"/>
      <c r="I49" s="606"/>
      <c r="J49" s="610">
        <f t="shared" si="17"/>
        <v>0</v>
      </c>
      <c r="K49" s="611"/>
    </row>
    <row r="50" spans="1:12" ht="42" x14ac:dyDescent="0.25">
      <c r="A50" s="580" t="str">
        <f>+[6]ระบบการควบคุมฯ!A317</f>
        <v>2)</v>
      </c>
      <c r="B50" s="621" t="str">
        <f>+[6]ระบบการควบคุมฯ!B317</f>
        <v>โรงเรียนชุมชนประชานิกรอํานวยเวทย์</v>
      </c>
      <c r="C50" s="622" t="str">
        <f>+[6]ระบบการควบคุมฯ!C317</f>
        <v>200043100B6003111311</v>
      </c>
      <c r="D50" s="608">
        <f>+[6]ระบบการควบคุมฯ!AA317</f>
        <v>79800</v>
      </c>
      <c r="E50" s="593">
        <f>+[6]ระบบการควบคุมฯ!Q317+[6]ระบบการควบคุมฯ!R317</f>
        <v>79800</v>
      </c>
      <c r="F50" s="618">
        <f>+[6]ระบบการควบคุมฯ!J317</f>
        <v>0</v>
      </c>
      <c r="G50" s="583">
        <f>+[6]ระบบการควบคุมฯ!U317+[6]ระบบการควบคุมฯ!V317</f>
        <v>0</v>
      </c>
      <c r="H50" s="620"/>
      <c r="I50" s="606"/>
      <c r="J50" s="610">
        <f t="shared" si="17"/>
        <v>0</v>
      </c>
      <c r="K50" s="611"/>
      <c r="L50" s="9"/>
    </row>
    <row r="51" spans="1:12" ht="21" x14ac:dyDescent="0.25">
      <c r="A51" s="580"/>
      <c r="B51" s="621" t="str">
        <f>+[6]ระบบการควบคุมฯ!B318</f>
        <v>ผูกพัน ครบ 28 มิย 67</v>
      </c>
      <c r="C51" s="622">
        <f>+[6]ระบบการควบคุมฯ!C318</f>
        <v>4100398158</v>
      </c>
      <c r="D51" s="608">
        <f>+[6]ระบบการควบคุมฯ!AA318</f>
        <v>0</v>
      </c>
      <c r="E51" s="593">
        <f>+[6]ระบบการควบคุมฯ!Q318+[6]ระบบการควบคุมฯ!R318</f>
        <v>0</v>
      </c>
      <c r="F51" s="618">
        <f>+[6]ระบบการควบคุมฯ!J318</f>
        <v>0</v>
      </c>
      <c r="G51" s="583">
        <f>+[6]ระบบการควบคุมฯ!U318+[6]ระบบการควบคุมฯ!V318</f>
        <v>0</v>
      </c>
      <c r="H51" s="620"/>
      <c r="I51" s="606"/>
      <c r="J51" s="610">
        <f t="shared" si="17"/>
        <v>0</v>
      </c>
      <c r="K51" s="611"/>
      <c r="L51" s="9"/>
    </row>
    <row r="52" spans="1:12" s="9" customFormat="1" ht="42" x14ac:dyDescent="0.25">
      <c r="A52" s="580" t="str">
        <f>+[6]ระบบการควบคุมฯ!A319</f>
        <v>3)</v>
      </c>
      <c r="B52" s="621" t="str">
        <f>+[6]ระบบการควบคุมฯ!B319</f>
        <v>โรงเรียนนิกรราษฎร์บํารุงวิทย์</v>
      </c>
      <c r="C52" s="622" t="str">
        <f>+[6]ระบบการควบคุมฯ!C319</f>
        <v>200043100B6003111312</v>
      </c>
      <c r="D52" s="608">
        <f>+[6]ระบบการควบคุมฯ!AA319</f>
        <v>19600</v>
      </c>
      <c r="E52" s="593">
        <f>+[6]ระบบการควบคุมฯ!Q319+[6]ระบบการควบคุมฯ!R319</f>
        <v>18900</v>
      </c>
      <c r="F52" s="618">
        <f>+[6]ระบบการควบคุมฯ!J319</f>
        <v>0</v>
      </c>
      <c r="G52" s="583">
        <f>+[6]ระบบการควบคุมฯ!U319+[6]ระบบการควบคุมฯ!V319</f>
        <v>0</v>
      </c>
      <c r="H52" s="620"/>
      <c r="I52" s="606"/>
      <c r="J52" s="610">
        <f t="shared" si="17"/>
        <v>700</v>
      </c>
      <c r="K52" s="611"/>
    </row>
    <row r="53" spans="1:12" ht="21" x14ac:dyDescent="0.25">
      <c r="A53" s="580"/>
      <c r="B53" s="621" t="str">
        <f>+[6]ระบบการควบคุมฯ!B320</f>
        <v>ผูกพัน ครบ 28 มิย 67</v>
      </c>
      <c r="C53" s="622">
        <f>+[6]ระบบการควบคุมฯ!C320</f>
        <v>4100397984</v>
      </c>
      <c r="D53" s="608">
        <f>+[6]ระบบการควบคุมฯ!AA320</f>
        <v>0</v>
      </c>
      <c r="E53" s="593">
        <f>+[6]ระบบการควบคุมฯ!Q320+[6]ระบบการควบคุมฯ!R320</f>
        <v>0</v>
      </c>
      <c r="F53" s="618">
        <f>+[6]ระบบการควบคุมฯ!J320</f>
        <v>0</v>
      </c>
      <c r="G53" s="583">
        <f>+[6]ระบบการควบคุมฯ!U320+[6]ระบบการควบคุมฯ!V320</f>
        <v>0</v>
      </c>
      <c r="H53" s="620"/>
      <c r="I53" s="606"/>
      <c r="J53" s="610">
        <f t="shared" si="17"/>
        <v>0</v>
      </c>
      <c r="K53" s="611"/>
      <c r="L53" s="9"/>
    </row>
    <row r="54" spans="1:12" ht="63" customHeight="1" x14ac:dyDescent="0.25">
      <c r="A54" s="588" t="s">
        <v>186</v>
      </c>
      <c r="B54" s="612" t="str">
        <f>+[6]ระบบการควบคุมฯ!B321</f>
        <v xml:space="preserve">โต๊ะเก้าอี้นักเรียนระดับประถมศึกษา ชุดละ 1,500 บาท </v>
      </c>
      <c r="C54" s="613" t="str">
        <f>+[6]ระบบการควบคุมฯ!C321</f>
        <v>ศธ04002/ว1802 ลว.8 พค 67 โอนครั้งที่ 7</v>
      </c>
      <c r="D54" s="614">
        <f>SUM(D55)</f>
        <v>75000</v>
      </c>
      <c r="E54" s="623">
        <f t="shared" ref="E54:J54" si="18">SUM(E55)</f>
        <v>72500</v>
      </c>
      <c r="F54" s="623">
        <f t="shared" si="18"/>
        <v>0</v>
      </c>
      <c r="G54" s="623">
        <f t="shared" si="18"/>
        <v>0</v>
      </c>
      <c r="H54" s="614">
        <f t="shared" si="18"/>
        <v>0</v>
      </c>
      <c r="I54" s="614">
        <f t="shared" si="18"/>
        <v>0</v>
      </c>
      <c r="J54" s="614">
        <f t="shared" si="18"/>
        <v>2500</v>
      </c>
      <c r="K54" s="591"/>
      <c r="L54" s="9"/>
    </row>
    <row r="55" spans="1:12" ht="50.4" customHeight="1" x14ac:dyDescent="0.25">
      <c r="A55" s="615" t="str">
        <f>+[6]ระบบการควบคุมฯ!A323</f>
        <v>1)</v>
      </c>
      <c r="B55" s="616" t="str">
        <f>+[6]ระบบการควบคุมฯ!B323</f>
        <v>โรงเรียนวัดขุมแก้ว</v>
      </c>
      <c r="C55" s="617" t="str">
        <f>+[6]ระบบการควบคุมฯ!C323</f>
        <v>200043100B6003111307</v>
      </c>
      <c r="D55" s="608">
        <f>+[6]ระบบการควบคุมฯ!AA323</f>
        <v>75000</v>
      </c>
      <c r="E55" s="593">
        <f>+[6]ระบบการควบคุมฯ!Q323+[6]ระบบการควบคุมฯ!R323</f>
        <v>72500</v>
      </c>
      <c r="F55" s="618">
        <f>+[6]ระบบการควบคุมฯ!J323</f>
        <v>0</v>
      </c>
      <c r="G55" s="583">
        <f>+[6]ระบบการควบคุมฯ!U323+[6]ระบบการควบคุมฯ!V323</f>
        <v>0</v>
      </c>
      <c r="H55" s="624"/>
      <c r="I55" s="616"/>
      <c r="J55" s="625">
        <f>D55-E55-F55-G55</f>
        <v>2500</v>
      </c>
      <c r="K55" s="626"/>
      <c r="L55" s="9"/>
    </row>
    <row r="56" spans="1:12" ht="21" x14ac:dyDescent="0.25">
      <c r="A56" s="615"/>
      <c r="B56" s="616" t="str">
        <f>+[6]ระบบการควบคุมฯ!B324</f>
        <v>ผูกพัน ครบ 26 มิย 67</v>
      </c>
      <c r="C56" s="617"/>
      <c r="D56" s="618"/>
      <c r="E56" s="618"/>
      <c r="F56" s="618"/>
      <c r="G56" s="627"/>
      <c r="H56" s="624"/>
      <c r="I56" s="616"/>
      <c r="J56" s="625"/>
      <c r="K56" s="626"/>
      <c r="L56" s="9"/>
    </row>
    <row r="57" spans="1:12" ht="45" customHeight="1" x14ac:dyDescent="0.25">
      <c r="A57" s="588" t="s">
        <v>187</v>
      </c>
      <c r="B57" s="628" t="str">
        <f>+[6]ระบบการควบคุมฯ!B325</f>
        <v xml:space="preserve">ครุภัณฑ์พัฒนาทักษะ ระดับก่อนประถมศึกษา แบบ 3 </v>
      </c>
      <c r="C57" s="629" t="str">
        <f>+[6]ระบบการควบคุมฯ!C325</f>
        <v>200043100B6003111311</v>
      </c>
      <c r="D57" s="630">
        <f>+[6]ระบบการควบคุมฯ!F325</f>
        <v>0</v>
      </c>
      <c r="E57" s="630">
        <f>+[6]ระบบการควบคุมฯ!H325</f>
        <v>0</v>
      </c>
      <c r="F57" s="630">
        <f>+[6]ระบบการควบคุมฯ!J325</f>
        <v>0</v>
      </c>
      <c r="G57" s="631">
        <f>+[6]ระบบการควบคุมฯ!L325</f>
        <v>0</v>
      </c>
      <c r="H57" s="623"/>
      <c r="I57" s="612"/>
      <c r="J57" s="632">
        <f>D57-E57-F57-G57</f>
        <v>0</v>
      </c>
      <c r="K57" s="592"/>
      <c r="L57" s="9"/>
    </row>
    <row r="58" spans="1:12" ht="63" customHeight="1" x14ac:dyDescent="0.25">
      <c r="A58" s="633" t="str">
        <f>+[6]ระบบการควบคุมฯ!A326</f>
        <v>1)</v>
      </c>
      <c r="B58" s="634" t="str">
        <f>+[6]ระบบการควบคุมฯ!B326</f>
        <v xml:space="preserve">โรงเรียนวัดคลองชัน </v>
      </c>
      <c r="C58" s="635" t="str">
        <f>+[6]ระบบการควบคุมฯ!C326</f>
        <v>20004310116003110798</v>
      </c>
      <c r="D58" s="636">
        <f>+[6]ระบบการควบคุมฯ!F326</f>
        <v>0</v>
      </c>
      <c r="E58" s="636">
        <f>+[6]ระบบการควบคุมฯ!H326</f>
        <v>0</v>
      </c>
      <c r="F58" s="636">
        <f>+[6]ระบบการควบคุมฯ!J326</f>
        <v>0</v>
      </c>
      <c r="G58" s="637">
        <f>+[6]ระบบการควบคุมฯ!L326</f>
        <v>0</v>
      </c>
      <c r="H58" s="638"/>
      <c r="I58" s="639"/>
      <c r="J58" s="640">
        <f>D58-E58-F58-G58</f>
        <v>0</v>
      </c>
      <c r="K58" s="626"/>
      <c r="L58" s="9"/>
    </row>
    <row r="59" spans="1:12" ht="46.2" customHeight="1" x14ac:dyDescent="0.25">
      <c r="A59" s="557">
        <v>1.2</v>
      </c>
      <c r="B59" s="641" t="str">
        <f>+[6]ระบบการควบคุมฯ!B328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59" s="832" t="str">
        <f>+[6]ระบบการควบคุมฯ!C328</f>
        <v>20004 66000 7700000</v>
      </c>
      <c r="D59" s="559">
        <f>+D60</f>
        <v>5548300</v>
      </c>
      <c r="E59" s="559">
        <f t="shared" ref="E59:J59" si="19">+E60</f>
        <v>1926300</v>
      </c>
      <c r="F59" s="559">
        <f t="shared" si="19"/>
        <v>0</v>
      </c>
      <c r="G59" s="559">
        <f t="shared" si="19"/>
        <v>0</v>
      </c>
      <c r="H59" s="559">
        <f t="shared" si="19"/>
        <v>0</v>
      </c>
      <c r="I59" s="559">
        <f t="shared" si="19"/>
        <v>0</v>
      </c>
      <c r="J59" s="559">
        <f t="shared" si="19"/>
        <v>3622000</v>
      </c>
      <c r="K59" s="861"/>
      <c r="L59" s="9"/>
    </row>
    <row r="60" spans="1:12" ht="21" hidden="1" customHeight="1" x14ac:dyDescent="0.25">
      <c r="A60" s="862"/>
      <c r="B60" s="830" t="str">
        <f>+[6]ระบบการควบคุมฯ!B330</f>
        <v>งบลงทุน  ค่าที่ดินและสิ่งก่อสร้าง 6711320</v>
      </c>
      <c r="C60" s="863"/>
      <c r="D60" s="864">
        <f>+D61+D78+D81+D84</f>
        <v>5548300</v>
      </c>
      <c r="E60" s="864">
        <f t="shared" ref="E60:J60" si="20">+E61+E78+E81+E84</f>
        <v>1926300</v>
      </c>
      <c r="F60" s="864">
        <f t="shared" si="20"/>
        <v>0</v>
      </c>
      <c r="G60" s="864">
        <f t="shared" si="20"/>
        <v>0</v>
      </c>
      <c r="H60" s="864">
        <f t="shared" si="20"/>
        <v>0</v>
      </c>
      <c r="I60" s="864">
        <f t="shared" si="20"/>
        <v>0</v>
      </c>
      <c r="J60" s="864">
        <f t="shared" si="20"/>
        <v>3622000</v>
      </c>
      <c r="K60" s="865"/>
      <c r="L60" s="9"/>
    </row>
    <row r="61" spans="1:12" ht="21" hidden="1" customHeight="1" x14ac:dyDescent="0.25">
      <c r="A61" s="642" t="s">
        <v>188</v>
      </c>
      <c r="B61" s="643" t="str">
        <f>+[6]ระบบการควบคุมฯ!B331</f>
        <v>ปรับปรุงซ่อมแซมอาคารเรียนอาคารประกอบและสิ่งก่อสร้างอื่น 5 ร.ร.</v>
      </c>
      <c r="C61" s="644" t="str">
        <f>+[6]ระบบการควบคุมฯ!C331</f>
        <v>ศธ04002/ว1787 ลว.7 พค 67 โอนครั้งที่ 5</v>
      </c>
      <c r="D61" s="645">
        <f>SUM(D62:D76)</f>
        <v>2540300</v>
      </c>
      <c r="E61" s="645">
        <f t="shared" ref="E61:J61" si="21">SUM(E62:E76)</f>
        <v>1926300</v>
      </c>
      <c r="F61" s="645">
        <f t="shared" si="21"/>
        <v>0</v>
      </c>
      <c r="G61" s="645">
        <f t="shared" si="21"/>
        <v>0</v>
      </c>
      <c r="H61" s="645">
        <f t="shared" si="21"/>
        <v>0</v>
      </c>
      <c r="I61" s="645">
        <f t="shared" si="21"/>
        <v>0</v>
      </c>
      <c r="J61" s="645">
        <f t="shared" si="21"/>
        <v>614000</v>
      </c>
      <c r="K61" s="646"/>
      <c r="L61" s="9"/>
    </row>
    <row r="62" spans="1:12" ht="21" hidden="1" customHeight="1" x14ac:dyDescent="0.25">
      <c r="A62" s="647" t="str">
        <f>+[6]ระบบการควบคุมฯ!A334</f>
        <v>1)</v>
      </c>
      <c r="B62" s="648" t="str">
        <f>+[6]ระบบการควบคุมฯ!B334</f>
        <v>วัดโพสพผลเจริญ</v>
      </c>
      <c r="C62" s="649" t="str">
        <f>+[6]ระบบการควบคุมฯ!C334</f>
        <v>200043100B6003211499</v>
      </c>
      <c r="D62" s="608">
        <f>+[6]ระบบการควบคุมฯ!AA334</f>
        <v>238000</v>
      </c>
      <c r="E62" s="593">
        <f>+[6]ระบบการควบคุมฯ!Q334+[6]ระบบการควบคุมฯ!R334</f>
        <v>238000</v>
      </c>
      <c r="F62" s="618">
        <f>+[6]ระบบการควบคุมฯ!J334</f>
        <v>0</v>
      </c>
      <c r="G62" s="583">
        <f>+[6]ระบบการควบคุมฯ!U334+[6]ระบบการควบคุมฯ!V334</f>
        <v>0</v>
      </c>
      <c r="H62" s="624"/>
      <c r="I62" s="616"/>
      <c r="J62" s="625">
        <f>D62-E62-F62-G62</f>
        <v>0</v>
      </c>
      <c r="K62" s="650"/>
      <c r="L62" s="9"/>
    </row>
    <row r="63" spans="1:12" ht="42" customHeight="1" x14ac:dyDescent="0.25">
      <c r="A63" s="647"/>
      <c r="B63" s="648" t="str">
        <f>+[6]ยุธศาสตร์เรียนดีปร3100116003211!E129</f>
        <v>ผูกพัน ครบ 23 มิย 67</v>
      </c>
      <c r="C63" s="649"/>
      <c r="D63" s="636"/>
      <c r="E63" s="618"/>
      <c r="F63" s="618"/>
      <c r="G63" s="627"/>
      <c r="H63" s="624"/>
      <c r="I63" s="616"/>
      <c r="J63" s="625"/>
      <c r="K63" s="651"/>
      <c r="L63" s="9"/>
    </row>
    <row r="64" spans="1:12" ht="21" customHeight="1" x14ac:dyDescent="0.25">
      <c r="A64" s="652" t="str">
        <f>+[6]ระบบการควบคุมฯ!A336</f>
        <v>2)</v>
      </c>
      <c r="B64" s="634" t="str">
        <f>+[6]ระบบการควบคุมฯ!B336</f>
        <v>วัดมงคลรัตน์</v>
      </c>
      <c r="C64" s="635" t="str">
        <f>+[6]ระบบการควบคุมฯ!C336</f>
        <v>200043100B6003211500</v>
      </c>
      <c r="D64" s="608">
        <f>+[6]ระบบการควบคุมฯ!AA336</f>
        <v>976000</v>
      </c>
      <c r="E64" s="593">
        <f>+[6]ระบบการควบคุมฯ!Q336+[6]ระบบการควบคุมฯ!R336</f>
        <v>670000</v>
      </c>
      <c r="F64" s="618">
        <f>+[6]ระบบการควบคุมฯ!J336</f>
        <v>0</v>
      </c>
      <c r="G64" s="583">
        <f>+[6]ระบบการควบคุมฯ!U336+[6]ระบบการควบคุมฯ!V336</f>
        <v>0</v>
      </c>
      <c r="H64" s="624"/>
      <c r="I64" s="616"/>
      <c r="J64" s="625">
        <f>D64-E64-F64-G64</f>
        <v>306000</v>
      </c>
      <c r="K64" s="653"/>
      <c r="L64" s="9"/>
    </row>
    <row r="65" spans="1:12" ht="21" x14ac:dyDescent="0.25">
      <c r="A65" s="652"/>
      <c r="B65" s="634" t="str">
        <f>+[6]ยุธศาสตร์เรียนดีปร3100116003211!E140</f>
        <v>ทำสัญญา 4 มิย 67 ครบ  2 กย 67</v>
      </c>
      <c r="C65" s="635"/>
      <c r="D65" s="654"/>
      <c r="E65" s="618"/>
      <c r="F65" s="618"/>
      <c r="G65" s="627"/>
      <c r="H65" s="620"/>
      <c r="I65" s="606"/>
      <c r="J65" s="610"/>
      <c r="K65" s="653"/>
      <c r="L65" s="9"/>
    </row>
    <row r="66" spans="1:12" ht="42" x14ac:dyDescent="0.25">
      <c r="A66" s="652" t="str">
        <f>+[6]ระบบการควบคุมฯ!A339</f>
        <v>3)</v>
      </c>
      <c r="B66" s="634" t="str">
        <f>+[6]ระบบการควบคุมฯ!B339</f>
        <v>วัดสุวรรณ</v>
      </c>
      <c r="C66" s="635" t="str">
        <f>+[6]ระบบการควบคุมฯ!C339</f>
        <v>200043100B6003211501</v>
      </c>
      <c r="D66" s="608">
        <f>+[6]ระบบการควบคุมฯ!AA339</f>
        <v>977900</v>
      </c>
      <c r="E66" s="593">
        <f>+[6]ระบบการควบคุมฯ!Q339+[6]ระบบการควบคุมฯ!R339</f>
        <v>670000</v>
      </c>
      <c r="F66" s="618">
        <f>+[6]ระบบการควบคุมฯ!J339</f>
        <v>0</v>
      </c>
      <c r="G66" s="583">
        <f>+[6]ระบบการควบคุมฯ!U339+[6]ระบบการควบคุมฯ!V339</f>
        <v>0</v>
      </c>
      <c r="H66" s="624"/>
      <c r="I66" s="616"/>
      <c r="J66" s="625">
        <f>D66-E66-F66-G66</f>
        <v>307900</v>
      </c>
      <c r="K66" s="653"/>
      <c r="L66" s="9"/>
    </row>
    <row r="67" spans="1:12" ht="21" x14ac:dyDescent="0.25">
      <c r="A67" s="652"/>
      <c r="B67" s="634" t="str">
        <f>+[6]ยุธศาสตร์เรียนดีปร3100116003211!E150</f>
        <v>ทำสัญญา 4 มิย 67 ครบ 3 สค 67</v>
      </c>
      <c r="C67" s="635"/>
      <c r="D67" s="608">
        <f>+[6]ระบบการควบคุมฯ!AA340</f>
        <v>0</v>
      </c>
      <c r="E67" s="593">
        <f>+[6]ระบบการควบคุมฯ!Q340+[6]ระบบการควบคุมฯ!R340</f>
        <v>0</v>
      </c>
      <c r="F67" s="618">
        <f>+[6]ระบบการควบคุมฯ!J340</f>
        <v>0</v>
      </c>
      <c r="G67" s="583">
        <f>+[6]ระบบการควบคุมฯ!U340+[6]ระบบการควบคุมฯ!V340</f>
        <v>0</v>
      </c>
      <c r="H67" s="624"/>
      <c r="I67" s="616"/>
      <c r="J67" s="625">
        <f t="shared" ref="J67:J71" si="22">D67-E67-F67-G67</f>
        <v>0</v>
      </c>
      <c r="K67" s="653"/>
      <c r="L67" s="9"/>
    </row>
    <row r="68" spans="1:12" ht="63" customHeight="1" x14ac:dyDescent="0.25">
      <c r="A68" s="652" t="str">
        <f>+[6]ระบบการควบคุมฯ!A341</f>
        <v>4)</v>
      </c>
      <c r="B68" s="634" t="str">
        <f>+[6]ระบบการควบคุมฯ!B341</f>
        <v>วัดจตุพิธวราวาส</v>
      </c>
      <c r="C68" s="635" t="str">
        <f>+[6]ระบบการควบคุมฯ!C341</f>
        <v>200043100B6003211502</v>
      </c>
      <c r="D68" s="608">
        <f>+[6]ระบบการควบคุมฯ!AA341</f>
        <v>295000</v>
      </c>
      <c r="E68" s="593">
        <f>+[6]ระบบการควบคุมฯ!Q341+[6]ระบบการควบคุมฯ!R341</f>
        <v>295000</v>
      </c>
      <c r="F68" s="618">
        <f>+[6]ระบบการควบคุมฯ!J341</f>
        <v>0</v>
      </c>
      <c r="G68" s="583">
        <f>+[6]ระบบการควบคุมฯ!U341+[6]ระบบการควบคุมฯ!V341</f>
        <v>0</v>
      </c>
      <c r="H68" s="624"/>
      <c r="I68" s="616"/>
      <c r="J68" s="625">
        <f t="shared" si="22"/>
        <v>0</v>
      </c>
      <c r="K68" s="653"/>
      <c r="L68" s="9"/>
    </row>
    <row r="69" spans="1:12" ht="21" x14ac:dyDescent="0.25">
      <c r="A69" s="652"/>
      <c r="B69" s="634" t="str">
        <f>+[6]ระบบการควบคุมฯ!B342</f>
        <v>ผูกพัน ครบ 25 กค 67</v>
      </c>
      <c r="C69" s="649"/>
      <c r="D69" s="608">
        <f>+[6]ระบบการควบคุมฯ!AA342</f>
        <v>0</v>
      </c>
      <c r="E69" s="593">
        <f>+[6]ระบบการควบคุมฯ!Q342+[6]ระบบการควบคุมฯ!R342</f>
        <v>0</v>
      </c>
      <c r="F69" s="618">
        <f>+[6]ระบบการควบคุมฯ!J342</f>
        <v>0</v>
      </c>
      <c r="G69" s="583">
        <f>+[6]ระบบการควบคุมฯ!U342+[6]ระบบการควบคุมฯ!V342</f>
        <v>0</v>
      </c>
      <c r="H69" s="624"/>
      <c r="I69" s="616"/>
      <c r="J69" s="625">
        <f t="shared" si="22"/>
        <v>0</v>
      </c>
      <c r="K69" s="653"/>
      <c r="L69" s="9"/>
    </row>
    <row r="70" spans="1:12" ht="42" x14ac:dyDescent="0.25">
      <c r="A70" s="652" t="str">
        <f>+[6]ระบบการควบคุมฯ!A343</f>
        <v>5)</v>
      </c>
      <c r="B70" s="639" t="str">
        <f>+[6]ระบบการควบคุมฯ!B343</f>
        <v>วัดจุฬาจินดาราม</v>
      </c>
      <c r="C70" s="655" t="str">
        <f>+[6]ระบบการควบคุมฯ!C343</f>
        <v>200043100B6003211503</v>
      </c>
      <c r="D70" s="608">
        <f>+[6]ระบบการควบคุมฯ!AA343</f>
        <v>53400</v>
      </c>
      <c r="E70" s="593">
        <f>+[6]ระบบการควบคุมฯ!Q343+[6]ระบบการควบคุมฯ!R343</f>
        <v>53300</v>
      </c>
      <c r="F70" s="618">
        <f>+[6]ระบบการควบคุมฯ!J343</f>
        <v>0</v>
      </c>
      <c r="G70" s="583">
        <f>+[6]ระบบการควบคุมฯ!U343+[6]ระบบการควบคุมฯ!V343</f>
        <v>0</v>
      </c>
      <c r="H70" s="624"/>
      <c r="I70" s="616"/>
      <c r="J70" s="625">
        <f t="shared" si="22"/>
        <v>100</v>
      </c>
      <c r="K70" s="653"/>
      <c r="L70" s="9"/>
    </row>
    <row r="71" spans="1:12" ht="21" x14ac:dyDescent="0.25">
      <c r="A71" s="652"/>
      <c r="B71" s="639" t="str">
        <f>+[6]ระบบการควบคุมฯ!B344</f>
        <v>ผูกพัน ครบ 26 มิย 67</v>
      </c>
      <c r="C71" s="655"/>
      <c r="D71" s="608">
        <f>+[6]ระบบการควบคุมฯ!AA344</f>
        <v>0</v>
      </c>
      <c r="E71" s="593">
        <f>+[6]ระบบการควบคุมฯ!Q344+[6]ระบบการควบคุมฯ!R344</f>
        <v>0</v>
      </c>
      <c r="F71" s="618">
        <f>+[6]ระบบการควบคุมฯ!J344</f>
        <v>0</v>
      </c>
      <c r="G71" s="583">
        <f>+[6]ระบบการควบคุมฯ!U344+[6]ระบบการควบคุมฯ!V344</f>
        <v>0</v>
      </c>
      <c r="H71" s="624"/>
      <c r="I71" s="616"/>
      <c r="J71" s="625">
        <f t="shared" si="22"/>
        <v>0</v>
      </c>
      <c r="K71" s="653"/>
      <c r="L71" s="9"/>
    </row>
    <row r="72" spans="1:12" ht="21" hidden="1" x14ac:dyDescent="0.25">
      <c r="A72" s="652">
        <f>+[6]ระบบการควบคุมฯ!A345</f>
        <v>0</v>
      </c>
      <c r="B72" s="639">
        <f>+[6]ระบบการควบคุมฯ!B345</f>
        <v>0</v>
      </c>
      <c r="C72" s="655">
        <f>+[6]ระบบการควบคุมฯ!C345</f>
        <v>0</v>
      </c>
      <c r="D72" s="656">
        <f>+[6]ระบบการควบคุมฯ!F345</f>
        <v>0</v>
      </c>
      <c r="E72" s="608">
        <f>+[6]ระบบการควบคุมฯ!H345</f>
        <v>0</v>
      </c>
      <c r="F72" s="608">
        <f>+[6]ระบบการควบคุมฯ!J345</f>
        <v>0</v>
      </c>
      <c r="G72" s="657">
        <f>+[6]ระบบการควบคุมฯ!L345</f>
        <v>0</v>
      </c>
      <c r="H72" s="620"/>
      <c r="I72" s="606"/>
      <c r="J72" s="610">
        <f>D72-E72-F72-G72</f>
        <v>0</v>
      </c>
      <c r="K72" s="653"/>
      <c r="L72" s="9"/>
    </row>
    <row r="73" spans="1:12" ht="21" hidden="1" x14ac:dyDescent="0.25">
      <c r="A73" s="652"/>
      <c r="B73" s="658" t="str">
        <f>+[6]ยุธศาสตร์เรียนดีปร3100116003211!D171</f>
        <v>ทำสัญญา 6 ธค 65 ครบ 05 มค 66</v>
      </c>
      <c r="C73" s="655"/>
      <c r="D73" s="656"/>
      <c r="E73" s="608"/>
      <c r="F73" s="608"/>
      <c r="G73" s="657"/>
      <c r="H73" s="620"/>
      <c r="I73" s="606"/>
      <c r="J73" s="610"/>
      <c r="K73" s="653"/>
      <c r="L73" s="9"/>
    </row>
    <row r="74" spans="1:12" ht="21" hidden="1" x14ac:dyDescent="0.25">
      <c r="A74" s="652">
        <f>+[6]ระบบการควบคุมฯ!A346</f>
        <v>0</v>
      </c>
      <c r="B74" s="639">
        <f>+[6]ระบบการควบคุมฯ!B346</f>
        <v>0</v>
      </c>
      <c r="C74" s="655">
        <f>+[6]ระบบการควบคุมฯ!C346</f>
        <v>0</v>
      </c>
      <c r="D74" s="656">
        <f>+[6]ระบบการควบคุมฯ!F346</f>
        <v>0</v>
      </c>
      <c r="E74" s="608">
        <f>+[6]ระบบการควบคุมฯ!H346</f>
        <v>0</v>
      </c>
      <c r="F74" s="608">
        <f>+[6]ระบบการควบคุมฯ!J346</f>
        <v>0</v>
      </c>
      <c r="G74" s="657">
        <f>+[6]ระบบการควบคุมฯ!L346</f>
        <v>0</v>
      </c>
      <c r="H74" s="620"/>
      <c r="I74" s="606"/>
      <c r="J74" s="610">
        <f>D74-E74-F74-G74</f>
        <v>0</v>
      </c>
      <c r="K74" s="653"/>
      <c r="L74" s="9"/>
    </row>
    <row r="75" spans="1:12" ht="21" hidden="1" x14ac:dyDescent="0.25">
      <c r="A75" s="652"/>
      <c r="B75" s="639" t="str">
        <f>+[6]ยุธศาสตร์เรียนดีปร3100116003211!D179</f>
        <v>ทำสัญญา 29 ธค 65 ครบ 28 มค 66</v>
      </c>
      <c r="C75" s="655"/>
      <c r="D75" s="656"/>
      <c r="E75" s="608"/>
      <c r="F75" s="608"/>
      <c r="G75" s="657"/>
      <c r="H75" s="620"/>
      <c r="I75" s="606"/>
      <c r="J75" s="610"/>
      <c r="K75" s="653"/>
      <c r="L75" s="9"/>
    </row>
    <row r="76" spans="1:12" ht="21" hidden="1" customHeight="1" x14ac:dyDescent="0.25">
      <c r="A76" s="652" t="str">
        <f>+[6]ระบบการควบคุมฯ!A348</f>
        <v>8)</v>
      </c>
      <c r="B76" s="639" t="str">
        <f>+[6]ระบบการควบคุมฯ!B348</f>
        <v>วัดศรีคัคณางค์</v>
      </c>
      <c r="C76" s="655" t="str">
        <f>+[6]ระบบการควบคุมฯ!C348</f>
        <v>20004310116003211922</v>
      </c>
      <c r="D76" s="656">
        <f>+[6]ระบบการควบคุมฯ!F348</f>
        <v>0</v>
      </c>
      <c r="E76" s="608">
        <f>+[6]ระบบการควบคุมฯ!H348</f>
        <v>0</v>
      </c>
      <c r="F76" s="608">
        <f>+[6]ระบบการควบคุมฯ!J348</f>
        <v>0</v>
      </c>
      <c r="G76" s="657">
        <f>+[6]ระบบการควบคุมฯ!L348</f>
        <v>0</v>
      </c>
      <c r="H76" s="620"/>
      <c r="I76" s="606"/>
      <c r="J76" s="610">
        <f>D76-E76-F76-G76</f>
        <v>0</v>
      </c>
      <c r="K76" s="653"/>
      <c r="L76" s="9"/>
    </row>
    <row r="77" spans="1:12" ht="63" hidden="1" customHeight="1" x14ac:dyDescent="0.25">
      <c r="A77" s="647"/>
      <c r="B77" s="639" t="str">
        <f>+[6]ยุธศาสตร์เรียนดีปร3100116003211!D186</f>
        <v>ทำสัญญา 12 มค 66 ครบ 26 กพ66</v>
      </c>
      <c r="C77" s="655"/>
      <c r="D77" s="656"/>
      <c r="E77" s="608"/>
      <c r="F77" s="608"/>
      <c r="G77" s="657"/>
      <c r="H77" s="620"/>
      <c r="I77" s="606"/>
      <c r="J77" s="610"/>
      <c r="K77" s="653"/>
      <c r="L77" s="9"/>
    </row>
    <row r="78" spans="1:12" ht="21" hidden="1" customHeight="1" x14ac:dyDescent="0.25">
      <c r="A78" s="642" t="s">
        <v>189</v>
      </c>
      <c r="B78" s="643" t="str">
        <f>+[6]ระบบการควบคุมฯ!B350</f>
        <v xml:space="preserve">อาคารเรียนอนุบาล ขนาด 2 ห้องเรียน </v>
      </c>
      <c r="C78" s="644" t="str">
        <f>+[6]ระบบการควบคุมฯ!C350</f>
        <v>ศธ04002/ว1787 ลว.7 พค 67 โอนครั้งที่ 5</v>
      </c>
      <c r="D78" s="645">
        <f>SUM(D79)</f>
        <v>3008000</v>
      </c>
      <c r="E78" s="645">
        <f t="shared" ref="E78:J78" si="23">SUM(E79)</f>
        <v>0</v>
      </c>
      <c r="F78" s="645">
        <f t="shared" si="23"/>
        <v>0</v>
      </c>
      <c r="G78" s="645">
        <f t="shared" si="23"/>
        <v>0</v>
      </c>
      <c r="H78" s="645">
        <f t="shared" si="23"/>
        <v>0</v>
      </c>
      <c r="I78" s="645">
        <f t="shared" si="23"/>
        <v>0</v>
      </c>
      <c r="J78" s="645">
        <f t="shared" si="23"/>
        <v>3008000</v>
      </c>
      <c r="K78" s="659"/>
      <c r="L78" s="9"/>
    </row>
    <row r="79" spans="1:12" ht="21" hidden="1" customHeight="1" x14ac:dyDescent="0.25">
      <c r="A79" s="652" t="str">
        <f>+[6]ระบบการควบคุมฯ!A351</f>
        <v>1)</v>
      </c>
      <c r="B79" s="634" t="str">
        <f>+[6]ระบบการควบคุมฯ!B351</f>
        <v>โรงเรียนนิกรราษฎร์บํารุงวิทย์</v>
      </c>
      <c r="C79" s="866" t="str">
        <f>+[6]ระบบการควบคุมฯ!C351</f>
        <v>200043100B6003211498</v>
      </c>
      <c r="D79" s="608">
        <f>+[6]ระบบการควบคุมฯ!AA351</f>
        <v>3008000</v>
      </c>
      <c r="E79" s="593">
        <f>+[6]ระบบการควบคุมฯ!Q351+[6]ระบบการควบคุมฯ!R351</f>
        <v>0</v>
      </c>
      <c r="F79" s="618">
        <f>+[6]ระบบการควบคุมฯ!J352</f>
        <v>0</v>
      </c>
      <c r="G79" s="583">
        <f>+[6]ระบบการควบคุมฯ!U351+[6]ระบบการควบคุมฯ!V351</f>
        <v>0</v>
      </c>
      <c r="H79" s="624"/>
      <c r="I79" s="616"/>
      <c r="J79" s="625">
        <f t="shared" ref="J79:J80" si="24">D79-E79-F79-G79</f>
        <v>3008000</v>
      </c>
      <c r="K79" s="653"/>
      <c r="L79" s="9"/>
    </row>
    <row r="80" spans="1:12" ht="21" hidden="1" customHeight="1" x14ac:dyDescent="0.25">
      <c r="A80" s="647"/>
      <c r="B80" s="634">
        <f>+[6]ระบบการควบคุมฯ!B352</f>
        <v>0</v>
      </c>
      <c r="C80" s="665"/>
      <c r="D80" s="608">
        <f>+[6]ระบบการควบคุมฯ!AA353</f>
        <v>0</v>
      </c>
      <c r="E80" s="593">
        <f>+[6]ระบบการควบคุมฯ!Q353+[6]ระบบการควบคุมฯ!R353</f>
        <v>0</v>
      </c>
      <c r="F80" s="618">
        <f>+[6]ระบบการควบคุมฯ!J353</f>
        <v>0</v>
      </c>
      <c r="G80" s="583">
        <f>+[6]ระบบการควบคุมฯ!U353+[6]ระบบการควบคุมฯ!V353</f>
        <v>0</v>
      </c>
      <c r="H80" s="624"/>
      <c r="I80" s="616"/>
      <c r="J80" s="625">
        <f t="shared" si="24"/>
        <v>0</v>
      </c>
      <c r="K80" s="653"/>
      <c r="L80" s="9"/>
    </row>
    <row r="81" spans="1:12" ht="63" hidden="1" x14ac:dyDescent="0.25">
      <c r="A81" s="642" t="s">
        <v>190</v>
      </c>
      <c r="B81" s="643" t="str">
        <f>+[6]ระบบการควบคุมฯ!B354</f>
        <v xml:space="preserve">อาคาร สพฐ. 4 (ห้องส้วม 4 ห้อง) </v>
      </c>
      <c r="C81" s="644" t="str">
        <f>+[6]ระบบการควบคุมฯ!C354</f>
        <v>ศธ 04002/ว5190 ลว.14/11/2022 โอนครั้งที่ 64</v>
      </c>
      <c r="D81" s="645">
        <f>SUM(D82)</f>
        <v>0</v>
      </c>
      <c r="E81" s="645">
        <f t="shared" ref="E81:J81" si="25">SUM(E82)</f>
        <v>0</v>
      </c>
      <c r="F81" s="645">
        <f t="shared" si="25"/>
        <v>0</v>
      </c>
      <c r="G81" s="645">
        <f t="shared" si="25"/>
        <v>0</v>
      </c>
      <c r="H81" s="645">
        <f t="shared" si="25"/>
        <v>0</v>
      </c>
      <c r="I81" s="645">
        <f t="shared" si="25"/>
        <v>0</v>
      </c>
      <c r="J81" s="645">
        <f t="shared" si="25"/>
        <v>0</v>
      </c>
      <c r="K81" s="659"/>
      <c r="L81" s="9"/>
    </row>
    <row r="82" spans="1:12" ht="42" hidden="1" customHeight="1" x14ac:dyDescent="0.25">
      <c r="A82" s="652" t="str">
        <f>+[6]ระบบการควบคุมฯ!A355</f>
        <v>1)</v>
      </c>
      <c r="B82" s="634">
        <f>+[6]ระบบการควบคุมฯ!B355</f>
        <v>0</v>
      </c>
      <c r="C82" s="635">
        <f>+[6]ระบบการควบคุมฯ!C355</f>
        <v>0</v>
      </c>
      <c r="D82" s="654">
        <f>+[6]ระบบการควบคุมฯ!F355</f>
        <v>0</v>
      </c>
      <c r="E82" s="867">
        <f>+[6]ระบบการควบคุมฯ!H355</f>
        <v>0</v>
      </c>
      <c r="F82" s="618">
        <f>+[6]ระบบการควบคุมฯ!J355</f>
        <v>0</v>
      </c>
      <c r="G82" s="627">
        <f>+[6]ระบบการควบคุมฯ!L355</f>
        <v>0</v>
      </c>
      <c r="H82" s="620"/>
      <c r="I82" s="606"/>
      <c r="J82" s="610">
        <f>D82-E82-F82-G82</f>
        <v>0</v>
      </c>
      <c r="K82" s="653"/>
      <c r="L82" s="9"/>
    </row>
    <row r="83" spans="1:12" ht="21" hidden="1" x14ac:dyDescent="0.25">
      <c r="A83" s="652"/>
      <c r="B83" s="634" t="str">
        <f>+[6]ยุธศาสตร์เรียนดีปร3100116003211!D233</f>
        <v>ทำสัญญา 19 ธค 65 ครบ 16 มีค 66</v>
      </c>
      <c r="C83" s="866"/>
      <c r="D83" s="654"/>
      <c r="E83" s="618"/>
      <c r="F83" s="618"/>
      <c r="G83" s="627"/>
      <c r="H83" s="620"/>
      <c r="I83" s="606"/>
      <c r="J83" s="610">
        <f>D83-E83-F83-G83</f>
        <v>0</v>
      </c>
      <c r="K83" s="653"/>
      <c r="L83" s="9"/>
    </row>
    <row r="84" spans="1:12" ht="42" hidden="1" customHeight="1" x14ac:dyDescent="0.25">
      <c r="A84" s="642" t="str">
        <f>+[6]ระบบการควบคุมฯ!A356</f>
        <v>5.2.4</v>
      </c>
      <c r="B84" s="643" t="str">
        <f>+[6]ระบบการควบคุมฯ!B356</f>
        <v>ปรับปรุงซ่อมแซมอาคารเรียนและสิ่งก่ออสร้างอื่นที่ชำรุด</v>
      </c>
      <c r="C84" s="644" t="str">
        <f>+[6]ระบบการควบคุมฯ!C356</f>
        <v>ศธ 04002/ว2729 ลว.7/7/2022 โอนครั้งที่ 648</v>
      </c>
      <c r="D84" s="645">
        <f>SUM(D85)</f>
        <v>0</v>
      </c>
      <c r="E84" s="645">
        <f t="shared" ref="E84:J84" si="26">SUM(E85)</f>
        <v>0</v>
      </c>
      <c r="F84" s="645">
        <f t="shared" si="26"/>
        <v>0</v>
      </c>
      <c r="G84" s="645">
        <f t="shared" si="26"/>
        <v>0</v>
      </c>
      <c r="H84" s="645">
        <f t="shared" si="26"/>
        <v>0</v>
      </c>
      <c r="I84" s="645">
        <f t="shared" si="26"/>
        <v>0</v>
      </c>
      <c r="J84" s="645">
        <f t="shared" si="26"/>
        <v>0</v>
      </c>
      <c r="K84" s="659"/>
      <c r="L84" s="9"/>
    </row>
    <row r="85" spans="1:12" ht="42" hidden="1" x14ac:dyDescent="0.25">
      <c r="A85" s="633" t="str">
        <f>+[6]ระบบการควบคุมฯ!A357</f>
        <v>1)</v>
      </c>
      <c r="B85" s="639" t="str">
        <f>+[6]ระบบการควบคุมฯ!B357</f>
        <v>วัดลาดสนุ่น</v>
      </c>
      <c r="C85" s="655" t="str">
        <f>+[6]ระบบการควบคุมฯ!C357</f>
        <v>2000431011600321ZZZZ</v>
      </c>
      <c r="D85" s="656">
        <f>+[6]ระบบการควบคุมฯ!F357</f>
        <v>0</v>
      </c>
      <c r="E85" s="868">
        <f>+[6]ระบบการควบคุมฯ!G357+[6]ระบบการควบคุมฯ!H357</f>
        <v>0</v>
      </c>
      <c r="F85" s="608">
        <f>+[6]ระบบการควบคุมฯ!I357+[6]ระบบการควบคุมฯ!J357</f>
        <v>0</v>
      </c>
      <c r="G85" s="657">
        <f>+[6]ระบบการควบคุมฯ!K357+[6]ระบบการควบคุมฯ!L357</f>
        <v>0</v>
      </c>
      <c r="H85" s="620"/>
      <c r="I85" s="606"/>
      <c r="J85" s="610">
        <f>D85-E85-F85-G85</f>
        <v>0</v>
      </c>
      <c r="K85" s="653"/>
      <c r="L85" s="9"/>
    </row>
    <row r="86" spans="1:12" ht="21" hidden="1" x14ac:dyDescent="0.25">
      <c r="A86" s="633"/>
      <c r="B86" s="639" t="s">
        <v>191</v>
      </c>
      <c r="C86" s="869"/>
      <c r="D86" s="656"/>
      <c r="E86" s="608"/>
      <c r="F86" s="608"/>
      <c r="G86" s="657"/>
      <c r="H86" s="620"/>
      <c r="I86" s="606"/>
      <c r="J86" s="610">
        <f>D86-E86-F86-G86</f>
        <v>0</v>
      </c>
      <c r="K86" s="653"/>
      <c r="L86" s="9"/>
    </row>
    <row r="87" spans="1:12" ht="42" x14ac:dyDescent="0.25">
      <c r="A87" s="557">
        <v>1.3</v>
      </c>
      <c r="B87" s="641" t="str">
        <f>+[6]ระบบการควบคุมฯ!B359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87" s="660" t="str">
        <f>+[6]ระบบการควบคุมฯ!C359</f>
        <v>20004 67 00079 00000</v>
      </c>
      <c r="D87" s="559">
        <f>+D88+D92</f>
        <v>360000</v>
      </c>
      <c r="E87" s="559">
        <f t="shared" ref="E87:J87" si="27">+E88+E92</f>
        <v>348000</v>
      </c>
      <c r="F87" s="559">
        <f t="shared" si="27"/>
        <v>0</v>
      </c>
      <c r="G87" s="559">
        <f t="shared" si="27"/>
        <v>0</v>
      </c>
      <c r="H87" s="559">
        <f t="shared" si="27"/>
        <v>0</v>
      </c>
      <c r="I87" s="559">
        <f t="shared" si="27"/>
        <v>0</v>
      </c>
      <c r="J87" s="559">
        <f t="shared" si="27"/>
        <v>12000</v>
      </c>
      <c r="K87" s="861"/>
      <c r="L87" s="9"/>
    </row>
    <row r="88" spans="1:12" ht="21" x14ac:dyDescent="0.25">
      <c r="A88" s="827"/>
      <c r="B88" s="828" t="str">
        <f>+B28</f>
        <v>งบลงทุน ค่าครุภัณฑ์   6711310</v>
      </c>
      <c r="C88" s="829"/>
      <c r="D88" s="561">
        <f>+D89+D94</f>
        <v>180000</v>
      </c>
      <c r="E88" s="561">
        <f t="shared" ref="E88:J88" si="28">+E89+E94</f>
        <v>174000</v>
      </c>
      <c r="F88" s="561">
        <f t="shared" si="28"/>
        <v>0</v>
      </c>
      <c r="G88" s="561">
        <f t="shared" si="28"/>
        <v>0</v>
      </c>
      <c r="H88" s="561">
        <f t="shared" si="28"/>
        <v>0</v>
      </c>
      <c r="I88" s="561">
        <f t="shared" si="28"/>
        <v>0</v>
      </c>
      <c r="J88" s="561">
        <f t="shared" si="28"/>
        <v>6000</v>
      </c>
      <c r="K88" s="831"/>
      <c r="L88" s="9"/>
    </row>
    <row r="89" spans="1:12" ht="63" hidden="1" x14ac:dyDescent="0.25">
      <c r="A89" s="661" t="s">
        <v>192</v>
      </c>
      <c r="B89" s="662" t="str">
        <f>+[6]ระบบการควบคุมฯ!B366</f>
        <v xml:space="preserve">ปรับปรุงซ่อมแซมอาคารเรียน อาคารประกอบและสิ่งก่อสร้างอื่น </v>
      </c>
      <c r="C89" s="644" t="str">
        <f>+[6]ระบบการควบคุมฯ!C366</f>
        <v>ศธ 04002/ว5190 ลว.14 พ.ย. 2565 โอนครั้งที่ 64</v>
      </c>
      <c r="D89" s="663">
        <f>+D90</f>
        <v>0</v>
      </c>
      <c r="E89" s="663">
        <f t="shared" ref="E89:J89" si="29">+E90</f>
        <v>0</v>
      </c>
      <c r="F89" s="663">
        <f t="shared" si="29"/>
        <v>0</v>
      </c>
      <c r="G89" s="663">
        <f t="shared" si="29"/>
        <v>0</v>
      </c>
      <c r="H89" s="663">
        <f t="shared" si="29"/>
        <v>0</v>
      </c>
      <c r="I89" s="663">
        <f t="shared" si="29"/>
        <v>0</v>
      </c>
      <c r="J89" s="663">
        <f t="shared" si="29"/>
        <v>0</v>
      </c>
      <c r="K89" s="646"/>
      <c r="L89" s="9"/>
    </row>
    <row r="90" spans="1:12" ht="21" hidden="1" x14ac:dyDescent="0.25">
      <c r="A90" s="647" t="str">
        <f>+[6]ระบบการควบคุมฯ!A367</f>
        <v>1)</v>
      </c>
      <c r="B90" s="664" t="str">
        <f>+[6]ระบบการควบคุมฯ!B367</f>
        <v xml:space="preserve">โรงเรียนชุมชนบึงบา </v>
      </c>
      <c r="C90" s="665" t="str">
        <f>+[6]ระบบการควบคุมฯ!C367</f>
        <v>20004310116003215607</v>
      </c>
      <c r="D90" s="636">
        <f>+[6]ระบบการควบคุมฯ!D367</f>
        <v>0</v>
      </c>
      <c r="E90" s="636">
        <f>+[6]ระบบการควบคุมฯ!E367</f>
        <v>0</v>
      </c>
      <c r="F90" s="636">
        <f>+[6]ระบบการควบคุมฯ!F367</f>
        <v>0</v>
      </c>
      <c r="G90" s="636">
        <f>+[6]ระบบการควบคุมฯ!G367</f>
        <v>0</v>
      </c>
      <c r="H90" s="636">
        <f>+[6]ระบบการควบคุมฯ!H367</f>
        <v>0</v>
      </c>
      <c r="I90" s="636">
        <f>+[6]ระบบการควบคุมฯ!I367</f>
        <v>0</v>
      </c>
      <c r="J90" s="636">
        <f>+[6]ระบบการควบคุมฯ!J367</f>
        <v>0</v>
      </c>
      <c r="K90" s="650"/>
      <c r="L90" s="9"/>
    </row>
    <row r="91" spans="1:12" ht="21" hidden="1" customHeight="1" x14ac:dyDescent="0.25">
      <c r="A91" s="647"/>
      <c r="B91" s="666" t="str">
        <f>+[6]ยุธศาสตร์เรียนดีปร3100116003211!E282</f>
        <v>ทำสัญญญา  9 มค 66 ครบ 25 มีค 66</v>
      </c>
      <c r="C91" s="665"/>
      <c r="D91" s="636"/>
      <c r="E91" s="636"/>
      <c r="F91" s="636"/>
      <c r="G91" s="636"/>
      <c r="H91" s="636"/>
      <c r="I91" s="636"/>
      <c r="J91" s="636"/>
      <c r="K91" s="651"/>
      <c r="L91" s="9"/>
    </row>
    <row r="92" spans="1:12" ht="21" x14ac:dyDescent="0.25">
      <c r="A92" s="862"/>
      <c r="B92" s="830" t="str">
        <f>+[6]ระบบการควบคุมฯ!B360</f>
        <v>งบลงทุน  ค่าครุภัณฑ์ 6711310</v>
      </c>
      <c r="C92" s="870">
        <f>+C88</f>
        <v>0</v>
      </c>
      <c r="D92" s="864">
        <f>+D94</f>
        <v>180000</v>
      </c>
      <c r="E92" s="864">
        <f t="shared" ref="E92:J92" si="30">+E94</f>
        <v>174000</v>
      </c>
      <c r="F92" s="864">
        <f t="shared" si="30"/>
        <v>0</v>
      </c>
      <c r="G92" s="864">
        <f t="shared" si="30"/>
        <v>0</v>
      </c>
      <c r="H92" s="864">
        <f t="shared" si="30"/>
        <v>0</v>
      </c>
      <c r="I92" s="864">
        <f t="shared" si="30"/>
        <v>0</v>
      </c>
      <c r="J92" s="864">
        <f t="shared" si="30"/>
        <v>6000</v>
      </c>
      <c r="K92" s="865"/>
      <c r="L92" s="9"/>
    </row>
    <row r="93" spans="1:12" ht="21" x14ac:dyDescent="0.25">
      <c r="A93" s="871"/>
      <c r="B93" s="872" t="str">
        <f>+[6]ระบบการควบคุมฯ!B361</f>
        <v>ครุภัณฑ์การศึกษา 120611</v>
      </c>
      <c r="C93" s="873"/>
      <c r="D93" s="874">
        <f>+D94</f>
        <v>180000</v>
      </c>
      <c r="E93" s="874">
        <f t="shared" ref="E93:J94" si="31">+E94</f>
        <v>174000</v>
      </c>
      <c r="F93" s="874">
        <f t="shared" si="31"/>
        <v>0</v>
      </c>
      <c r="G93" s="874">
        <f t="shared" si="31"/>
        <v>0</v>
      </c>
      <c r="H93" s="874">
        <f t="shared" si="31"/>
        <v>0</v>
      </c>
      <c r="I93" s="874">
        <f t="shared" si="31"/>
        <v>0</v>
      </c>
      <c r="J93" s="874">
        <f t="shared" si="31"/>
        <v>6000</v>
      </c>
      <c r="K93" s="875"/>
      <c r="L93" s="9"/>
    </row>
    <row r="94" spans="1:12" ht="63" x14ac:dyDescent="0.25">
      <c r="A94" s="661" t="s">
        <v>193</v>
      </c>
      <c r="B94" s="662" t="str">
        <f>+[6]ระบบการควบคุมฯ!B362</f>
        <v xml:space="preserve">โต๊ะเก้าอี้นักเรียนระดับประถมศึกษา ชุดละ 1,500 บาท </v>
      </c>
      <c r="C94" s="644" t="str">
        <f>+[6]ระบบการควบคุมฯ!C362</f>
        <v>ศธ04002/ว1802 ลว.8 พค 67 โอนครั้งที่ 7</v>
      </c>
      <c r="D94" s="663">
        <f>+D95</f>
        <v>180000</v>
      </c>
      <c r="E94" s="663">
        <f t="shared" si="31"/>
        <v>174000</v>
      </c>
      <c r="F94" s="663">
        <f t="shared" si="31"/>
        <v>0</v>
      </c>
      <c r="G94" s="663">
        <f t="shared" si="31"/>
        <v>0</v>
      </c>
      <c r="H94" s="663">
        <f t="shared" si="31"/>
        <v>0</v>
      </c>
      <c r="I94" s="663">
        <f t="shared" si="31"/>
        <v>0</v>
      </c>
      <c r="J94" s="663">
        <f t="shared" si="31"/>
        <v>6000</v>
      </c>
      <c r="K94" s="646"/>
      <c r="L94" s="9"/>
    </row>
    <row r="95" spans="1:12" ht="42" x14ac:dyDescent="0.25">
      <c r="A95" s="647" t="str">
        <f>+[6]ระบบการควบคุมฯ!A375</f>
        <v>1)</v>
      </c>
      <c r="B95" s="667" t="str">
        <f>+[6]ระบบการควบคุมฯ!B363</f>
        <v xml:space="preserve">โรงเรียนชุมชนบึงบา </v>
      </c>
      <c r="C95" s="668" t="str">
        <f>+[6]ระบบการควบคุมฯ!C363</f>
        <v>200043100B6003113826</v>
      </c>
      <c r="D95" s="608">
        <f>+[6]ระบบการควบคุมฯ!AA363</f>
        <v>180000</v>
      </c>
      <c r="E95" s="593">
        <f>+[6]ระบบการควบคุมฯ!Q363+[6]ระบบการควบคุมฯ!R363</f>
        <v>174000</v>
      </c>
      <c r="F95" s="618">
        <f>+[6]ระบบการควบคุมฯ!J370</f>
        <v>0</v>
      </c>
      <c r="G95" s="583">
        <f>+[6]ระบบการควบคุมฯ!U363+[6]ระบบการควบคุมฯ!V363</f>
        <v>0</v>
      </c>
      <c r="H95" s="624"/>
      <c r="I95" s="616"/>
      <c r="J95" s="625">
        <f t="shared" ref="J95" si="32">D95-E95-F95-G95</f>
        <v>6000</v>
      </c>
      <c r="K95" s="611"/>
      <c r="L95" s="9"/>
    </row>
    <row r="96" spans="1:12" ht="42" customHeight="1" x14ac:dyDescent="0.25">
      <c r="A96" s="652"/>
      <c r="B96" s="667" t="str">
        <f>+[6]ระบบการควบคุมฯ!B364</f>
        <v>ผูกพันครบ 19 มิย 67</v>
      </c>
      <c r="C96" s="668">
        <f>+[6]ระบบการควบคุมฯ!C364</f>
        <v>4100392644</v>
      </c>
      <c r="D96" s="654"/>
      <c r="E96" s="618"/>
      <c r="F96" s="618"/>
      <c r="G96" s="627"/>
      <c r="H96" s="620"/>
      <c r="I96" s="606"/>
      <c r="J96" s="610"/>
      <c r="K96" s="626"/>
      <c r="L96" s="9"/>
    </row>
    <row r="97" spans="1:12" ht="21" hidden="1" x14ac:dyDescent="0.25">
      <c r="A97" s="652"/>
      <c r="B97" s="634"/>
      <c r="C97" s="866"/>
      <c r="D97" s="654"/>
      <c r="E97" s="618"/>
      <c r="F97" s="618"/>
      <c r="G97" s="627"/>
      <c r="H97" s="620"/>
      <c r="I97" s="606"/>
      <c r="J97" s="610"/>
      <c r="K97" s="653"/>
      <c r="L97" s="9"/>
    </row>
    <row r="98" spans="1:12" ht="21" hidden="1" x14ac:dyDescent="0.25">
      <c r="A98" s="652"/>
      <c r="B98" s="634"/>
      <c r="C98" s="866"/>
      <c r="D98" s="654"/>
      <c r="E98" s="618"/>
      <c r="F98" s="618"/>
      <c r="G98" s="627"/>
      <c r="H98" s="620"/>
      <c r="I98" s="606"/>
      <c r="J98" s="610">
        <f>D98-E98-F98-G98</f>
        <v>0</v>
      </c>
      <c r="K98" s="653"/>
      <c r="L98" s="9"/>
    </row>
    <row r="99" spans="1:12" ht="42" x14ac:dyDescent="0.25">
      <c r="A99" s="669" t="str">
        <f>+[6]ระบบการควบคุมฯ!A503</f>
        <v>ง</v>
      </c>
      <c r="B99" s="670" t="str">
        <f>+[6]ระบบการควบคุมฯ!B503</f>
        <v>แผนงานพื้นฐานด้านการพัฒนาและเสริมสร้างศักยภาพทรัพยากรมนุษย์</v>
      </c>
      <c r="C99" s="750"/>
      <c r="D99" s="751">
        <f>+D100+D116</f>
        <v>18436400</v>
      </c>
      <c r="E99" s="751">
        <f t="shared" ref="E99:J99" si="33">+E100+E116</f>
        <v>10721294</v>
      </c>
      <c r="F99" s="751">
        <f t="shared" si="33"/>
        <v>0</v>
      </c>
      <c r="G99" s="751">
        <f t="shared" si="33"/>
        <v>175500</v>
      </c>
      <c r="H99" s="751">
        <f t="shared" si="33"/>
        <v>0</v>
      </c>
      <c r="I99" s="751">
        <f t="shared" si="33"/>
        <v>0</v>
      </c>
      <c r="J99" s="751">
        <f t="shared" si="33"/>
        <v>7539606</v>
      </c>
      <c r="K99" s="751">
        <f t="shared" ref="E99:L102" si="34">+K100</f>
        <v>0</v>
      </c>
      <c r="L99" s="9"/>
    </row>
    <row r="100" spans="1:12" ht="42" x14ac:dyDescent="0.25">
      <c r="A100" s="671">
        <f>+[6]ระบบการควบคุมฯ!A505</f>
        <v>1</v>
      </c>
      <c r="B100" s="672" t="str">
        <f>+[6]ระบบการควบคุมฯ!B505</f>
        <v xml:space="preserve">ผลผลิตผู้จบการศึกษาก่อนประถมศึกษา </v>
      </c>
      <c r="C100" s="672" t="str">
        <f>+[6]ระบบการควบคุมฯ!C505</f>
        <v>20004 35000170 2000000</v>
      </c>
      <c r="D100" s="673">
        <f>+D101</f>
        <v>306500</v>
      </c>
      <c r="E100" s="673">
        <f t="shared" si="34"/>
        <v>305500</v>
      </c>
      <c r="F100" s="673">
        <f t="shared" si="34"/>
        <v>0</v>
      </c>
      <c r="G100" s="673">
        <f t="shared" si="34"/>
        <v>0</v>
      </c>
      <c r="H100" s="673">
        <f t="shared" si="34"/>
        <v>0</v>
      </c>
      <c r="I100" s="673">
        <f t="shared" si="34"/>
        <v>0</v>
      </c>
      <c r="J100" s="673">
        <f t="shared" si="34"/>
        <v>1000</v>
      </c>
      <c r="K100" s="673">
        <f t="shared" si="34"/>
        <v>0</v>
      </c>
      <c r="L100" s="9"/>
    </row>
    <row r="101" spans="1:12" ht="42" customHeight="1" x14ac:dyDescent="0.25">
      <c r="A101" s="674">
        <v>1.1000000000000001</v>
      </c>
      <c r="B101" s="675" t="str">
        <f>+[6]ระบบการควบคุมฯ!B511</f>
        <v xml:space="preserve">กิจกรรมการจัดการศึกษาก่อนประถมศึกษา  </v>
      </c>
      <c r="C101" s="676" t="str">
        <f>+[6]ระบบการควบคุมฯ!C511</f>
        <v>20004 66 05162 00000</v>
      </c>
      <c r="D101" s="677">
        <f>+D102</f>
        <v>306500</v>
      </c>
      <c r="E101" s="677">
        <f t="shared" si="34"/>
        <v>305500</v>
      </c>
      <c r="F101" s="677">
        <f t="shared" si="34"/>
        <v>0</v>
      </c>
      <c r="G101" s="677">
        <f t="shared" si="34"/>
        <v>0</v>
      </c>
      <c r="H101" s="677">
        <f t="shared" si="34"/>
        <v>0</v>
      </c>
      <c r="I101" s="677">
        <f t="shared" si="34"/>
        <v>0</v>
      </c>
      <c r="J101" s="677">
        <f t="shared" si="34"/>
        <v>1000</v>
      </c>
      <c r="K101" s="677">
        <f t="shared" si="34"/>
        <v>0</v>
      </c>
      <c r="L101" s="9"/>
    </row>
    <row r="102" spans="1:12" ht="42" customHeight="1" x14ac:dyDescent="0.25">
      <c r="A102" s="876"/>
      <c r="B102" s="682" t="str">
        <f>+[6]ระบบการควบคุมฯ!B509</f>
        <v>ค่าครุภัณฑ์ 6711310</v>
      </c>
      <c r="C102" s="829"/>
      <c r="D102" s="561">
        <f>+D103</f>
        <v>306500</v>
      </c>
      <c r="E102" s="561">
        <f t="shared" si="34"/>
        <v>305500</v>
      </c>
      <c r="F102" s="561">
        <f t="shared" si="34"/>
        <v>0</v>
      </c>
      <c r="G102" s="561">
        <f t="shared" si="34"/>
        <v>0</v>
      </c>
      <c r="H102" s="561">
        <f t="shared" si="34"/>
        <v>0</v>
      </c>
      <c r="I102" s="561">
        <f t="shared" si="34"/>
        <v>0</v>
      </c>
      <c r="J102" s="561">
        <f t="shared" si="34"/>
        <v>1000</v>
      </c>
      <c r="K102" s="682"/>
      <c r="L102" s="9"/>
    </row>
    <row r="103" spans="1:12" ht="42" customHeight="1" x14ac:dyDescent="0.25">
      <c r="A103" s="876"/>
      <c r="B103" s="682" t="str">
        <f>+[6]ระบบการควบคุมฯ!B568</f>
        <v>ครุภัณฑ์การศึกษา 120611</v>
      </c>
      <c r="C103" s="829"/>
      <c r="D103" s="561">
        <f>+D104+D111</f>
        <v>306500</v>
      </c>
      <c r="E103" s="561">
        <f t="shared" ref="E103:J103" si="35">+E104+E111</f>
        <v>305500</v>
      </c>
      <c r="F103" s="561">
        <f t="shared" si="35"/>
        <v>0</v>
      </c>
      <c r="G103" s="561">
        <f t="shared" si="35"/>
        <v>0</v>
      </c>
      <c r="H103" s="561">
        <f t="shared" si="35"/>
        <v>0</v>
      </c>
      <c r="I103" s="561">
        <f t="shared" si="35"/>
        <v>0</v>
      </c>
      <c r="J103" s="561">
        <f t="shared" si="35"/>
        <v>1000</v>
      </c>
      <c r="K103" s="682"/>
      <c r="L103" s="9"/>
    </row>
    <row r="104" spans="1:12" ht="42" x14ac:dyDescent="0.25">
      <c r="A104" s="877" t="s">
        <v>39</v>
      </c>
      <c r="B104" s="878" t="str">
        <f>+[6]ระบบการควบคุมฯ!B569</f>
        <v>เครื่องเล่นสนามระดับก่อนประถมศึกษาแบบ 2</v>
      </c>
      <c r="C104" s="879" t="str">
        <f>+[6]ระบบการควบคุมฯ!C569</f>
        <v>ศธ04002/ว1802 ลว.8 พค 67 โอนครั้งที่ 7</v>
      </c>
      <c r="D104" s="645">
        <f>SUM(D105:D110)</f>
        <v>236500</v>
      </c>
      <c r="E104" s="645">
        <f t="shared" ref="E104:J104" si="36">SUM(E105:E110)</f>
        <v>235500</v>
      </c>
      <c r="F104" s="645">
        <f t="shared" si="36"/>
        <v>0</v>
      </c>
      <c r="G104" s="645">
        <f t="shared" si="36"/>
        <v>0</v>
      </c>
      <c r="H104" s="645">
        <f t="shared" si="36"/>
        <v>0</v>
      </c>
      <c r="I104" s="645">
        <f t="shared" si="36"/>
        <v>0</v>
      </c>
      <c r="J104" s="645">
        <f t="shared" si="36"/>
        <v>1000</v>
      </c>
      <c r="K104" s="679"/>
      <c r="L104" s="9"/>
    </row>
    <row r="105" spans="1:12" ht="21" x14ac:dyDescent="0.25">
      <c r="A105" s="880" t="str">
        <f>+[6]ระบบการควบคุมฯ!A570</f>
        <v>1)</v>
      </c>
      <c r="B105" s="881" t="str">
        <f>+[6]ระบบการควบคุมฯ!B570</f>
        <v>โรงเรียนทองพูลอุทิศ</v>
      </c>
      <c r="C105" s="882" t="str">
        <f>+[6]ระบบการควบคุมฯ!C570</f>
        <v>20004350001003110490</v>
      </c>
      <c r="D105" s="608">
        <f>+[6]ระบบการควบคุมฯ!AA570</f>
        <v>80000</v>
      </c>
      <c r="E105" s="593">
        <f>+[6]ระบบการควบคุมฯ!Q570+[6]ระบบการควบคุมฯ!R570</f>
        <v>79500</v>
      </c>
      <c r="F105" s="618">
        <f>+[6]ระบบการควบคุมฯ!J380</f>
        <v>0</v>
      </c>
      <c r="G105" s="583">
        <f>+[6]ระบบการควบคุมฯ!U570+[6]ระบบการควบคุมฯ!V570</f>
        <v>0</v>
      </c>
      <c r="H105" s="624"/>
      <c r="I105" s="616"/>
      <c r="J105" s="625">
        <f t="shared" ref="J105:J115" si="37">D105-E105-F105-G105</f>
        <v>500</v>
      </c>
      <c r="K105" s="611"/>
      <c r="L105" s="9"/>
    </row>
    <row r="106" spans="1:12" ht="21" x14ac:dyDescent="0.25">
      <c r="A106" s="880"/>
      <c r="B106" s="881" t="str">
        <f>+[6]ระบบการควบคุมฯ!B571</f>
        <v>ผูกพัน ครบ 16 กค 67</v>
      </c>
      <c r="C106" s="882">
        <f>+[6]ระบบการควบคุมฯ!C571</f>
        <v>4100385427</v>
      </c>
      <c r="D106" s="608">
        <f>+[6]ระบบการควบคุมฯ!AA571</f>
        <v>0</v>
      </c>
      <c r="E106" s="593">
        <f>+[6]ระบบการควบคุมฯ!Q571+[6]ระบบการควบคุมฯ!R571</f>
        <v>0</v>
      </c>
      <c r="F106" s="618">
        <f>+[6]ระบบการควบคุมฯ!J381</f>
        <v>0</v>
      </c>
      <c r="G106" s="583">
        <f>+[6]ระบบการควบคุมฯ!U571+[6]ระบบการควบคุมฯ!V571</f>
        <v>0</v>
      </c>
      <c r="H106" s="624"/>
      <c r="I106" s="616"/>
      <c r="J106" s="625">
        <f t="shared" si="37"/>
        <v>0</v>
      </c>
      <c r="K106" s="611"/>
      <c r="L106" s="9"/>
    </row>
    <row r="107" spans="1:12" ht="21" x14ac:dyDescent="0.25">
      <c r="A107" s="880" t="str">
        <f>+[6]ระบบการควบคุมฯ!A572</f>
        <v>2)</v>
      </c>
      <c r="B107" s="881" t="str">
        <f>+[6]ระบบการควบคุมฯ!B572</f>
        <v>โรงเรียนวัดชัยมังคลาราม</v>
      </c>
      <c r="C107" s="882" t="str">
        <f>+[6]ระบบการควบคุมฯ!C572</f>
        <v>20004350001003110491</v>
      </c>
      <c r="D107" s="608">
        <f>+[6]ระบบการควบคุมฯ!AA572</f>
        <v>80000</v>
      </c>
      <c r="E107" s="593">
        <f>+[6]ระบบการควบคุมฯ!Q572+[6]ระบบการควบคุมฯ!R572</f>
        <v>79500</v>
      </c>
      <c r="F107" s="618">
        <f>+[6]ระบบการควบคุมฯ!J382</f>
        <v>0</v>
      </c>
      <c r="G107" s="583">
        <f>+[6]ระบบการควบคุมฯ!U572+[6]ระบบการควบคุมฯ!V572</f>
        <v>0</v>
      </c>
      <c r="H107" s="624"/>
      <c r="I107" s="616"/>
      <c r="J107" s="625">
        <f t="shared" si="37"/>
        <v>500</v>
      </c>
      <c r="K107" s="626"/>
      <c r="L107" s="9"/>
    </row>
    <row r="108" spans="1:12" ht="21" x14ac:dyDescent="0.25">
      <c r="A108" s="880"/>
      <c r="B108" s="881" t="str">
        <f>+[6]ระบบการควบคุมฯ!B573</f>
        <v>ผูกพัน ครบ 16 กค 67</v>
      </c>
      <c r="C108" s="882">
        <f>+[6]ระบบการควบคุมฯ!C573</f>
        <v>4100398102</v>
      </c>
      <c r="D108" s="608">
        <f>+[6]ระบบการควบคุมฯ!AA573</f>
        <v>0</v>
      </c>
      <c r="E108" s="593">
        <f>+[6]ระบบการควบคุมฯ!Q573+[6]ระบบการควบคุมฯ!R573</f>
        <v>0</v>
      </c>
      <c r="F108" s="618">
        <f>+[6]ระบบการควบคุมฯ!J383</f>
        <v>0</v>
      </c>
      <c r="G108" s="583">
        <f>+[6]ระบบการควบคุมฯ!U573+[6]ระบบการควบคุมฯ!V573</f>
        <v>0</v>
      </c>
      <c r="H108" s="624"/>
      <c r="I108" s="616"/>
      <c r="J108" s="625">
        <f t="shared" si="37"/>
        <v>0</v>
      </c>
      <c r="K108" s="626"/>
      <c r="L108" s="9"/>
    </row>
    <row r="109" spans="1:12" ht="21" x14ac:dyDescent="0.25">
      <c r="A109" s="880" t="str">
        <f>+[6]ระบบการควบคุมฯ!A574</f>
        <v>3)</v>
      </c>
      <c r="B109" s="881" t="str">
        <f>+[6]ระบบการควบคุมฯ!B574</f>
        <v>โรงเรียนวัดดอนใหญ่</v>
      </c>
      <c r="C109" s="882" t="str">
        <f>+[6]ระบบการควบคุมฯ!C574</f>
        <v>20004350001003110492</v>
      </c>
      <c r="D109" s="608">
        <f>+[6]ระบบการควบคุมฯ!AA574</f>
        <v>76500</v>
      </c>
      <c r="E109" s="593">
        <f>+[6]ระบบการควบคุมฯ!Q574+[6]ระบบการควบคุมฯ!R574</f>
        <v>76500</v>
      </c>
      <c r="F109" s="618">
        <f>+[6]ระบบการควบคุมฯ!J384</f>
        <v>0</v>
      </c>
      <c r="G109" s="583">
        <f>+[6]ระบบการควบคุมฯ!U574+[6]ระบบการควบคุมฯ!V574</f>
        <v>0</v>
      </c>
      <c r="H109" s="624"/>
      <c r="I109" s="616"/>
      <c r="J109" s="625">
        <f t="shared" si="37"/>
        <v>0</v>
      </c>
      <c r="K109" s="626"/>
      <c r="L109" s="9"/>
    </row>
    <row r="110" spans="1:12" ht="21" x14ac:dyDescent="0.25">
      <c r="A110" s="880"/>
      <c r="B110" s="881" t="str">
        <f>+[6]ระบบการควบคุมฯ!B575</f>
        <v>ผูกพัน ครบ 19 กค 67</v>
      </c>
      <c r="C110" s="882">
        <f>+[6]ระบบการควบคุมฯ!C575</f>
        <v>410034351</v>
      </c>
      <c r="D110" s="608">
        <f>+[6]ระบบการควบคุมฯ!AA575</f>
        <v>0</v>
      </c>
      <c r="E110" s="593">
        <f>+[6]ระบบการควบคุมฯ!Q575+[6]ระบบการควบคุมฯ!R575</f>
        <v>0</v>
      </c>
      <c r="F110" s="618">
        <f>+[6]ระบบการควบคุมฯ!J385</f>
        <v>0</v>
      </c>
      <c r="G110" s="583">
        <f>+[6]ระบบการควบคุมฯ!U575+[6]ระบบการควบคุมฯ!V575</f>
        <v>0</v>
      </c>
      <c r="H110" s="624"/>
      <c r="I110" s="616"/>
      <c r="J110" s="625">
        <f t="shared" si="37"/>
        <v>0</v>
      </c>
      <c r="K110" s="626"/>
      <c r="L110" s="9"/>
    </row>
    <row r="111" spans="1:12" ht="42" x14ac:dyDescent="0.25">
      <c r="A111" s="877" t="str">
        <f>+[6]ระบบการควบคุมฯ!A582</f>
        <v>1.1.2</v>
      </c>
      <c r="B111" s="878" t="str">
        <f>+[6]ระบบการควบคุมฯ!B582</f>
        <v xml:space="preserve">เครื่องเล่นสนามระดับก่อนประถมศึกษา แบบ 1 </v>
      </c>
      <c r="C111" s="879" t="str">
        <f>+[6]ระบบการควบคุมฯ!C582</f>
        <v>ศธ04002/ว1802 ลว.8 พค 67 โอนครั้งที่ 7</v>
      </c>
      <c r="D111" s="645">
        <f>SUM(D112:D113)</f>
        <v>70000</v>
      </c>
      <c r="E111" s="645">
        <f t="shared" ref="E111:J111" si="38">SUM(E112:E113)</f>
        <v>70000</v>
      </c>
      <c r="F111" s="645">
        <f t="shared" si="38"/>
        <v>0</v>
      </c>
      <c r="G111" s="645">
        <f t="shared" si="38"/>
        <v>0</v>
      </c>
      <c r="H111" s="645">
        <f t="shared" si="38"/>
        <v>0</v>
      </c>
      <c r="I111" s="645">
        <f t="shared" si="38"/>
        <v>0</v>
      </c>
      <c r="J111" s="645">
        <f t="shared" si="38"/>
        <v>0</v>
      </c>
      <c r="K111" s="679"/>
      <c r="L111" s="9"/>
    </row>
    <row r="112" spans="1:12" ht="21" x14ac:dyDescent="0.25">
      <c r="A112" s="880" t="str">
        <f>+[6]ระบบการควบคุมฯ!A583</f>
        <v>1)</v>
      </c>
      <c r="B112" s="883" t="str">
        <f>+[6]ระบบการควบคุมฯ!B583</f>
        <v>โรงเรียนวัดแสงมณี</v>
      </c>
      <c r="C112" s="882" t="str">
        <f>+[6]ระบบการควบคุมฯ!C583</f>
        <v>20004350001003110493</v>
      </c>
      <c r="D112" s="608">
        <f>+[6]ระบบการควบคุมฯ!AA583</f>
        <v>70000</v>
      </c>
      <c r="E112" s="593">
        <f>+[6]ระบบการควบคุมฯ!Q583+[6]ระบบการควบคุมฯ!R583</f>
        <v>70000</v>
      </c>
      <c r="F112" s="618">
        <f>+[6]ระบบการควบคุมฯ!J583</f>
        <v>0</v>
      </c>
      <c r="G112" s="583">
        <f>+[6]ระบบการควบคุมฯ!U583+[6]ระบบการควบคุมฯ!V583</f>
        <v>0</v>
      </c>
      <c r="H112" s="624"/>
      <c r="I112" s="616"/>
      <c r="J112" s="625">
        <f t="shared" ref="J112:J113" si="39">D112-E112-F112-G112</f>
        <v>0</v>
      </c>
      <c r="K112" s="611"/>
      <c r="L112" s="9"/>
    </row>
    <row r="113" spans="1:12" ht="42" customHeight="1" x14ac:dyDescent="0.25">
      <c r="A113" s="880"/>
      <c r="B113" s="883" t="str">
        <f>+[6]ระบบการควบคุมฯ!B584</f>
        <v>ผูกพัน ครบ 9 กค 67</v>
      </c>
      <c r="C113" s="882">
        <f>+[6]ระบบการควบคุมฯ!C584</f>
        <v>4100394811</v>
      </c>
      <c r="D113" s="608">
        <f>+[6]ระบบการควบคุมฯ!AA578</f>
        <v>0</v>
      </c>
      <c r="E113" s="593">
        <f>+[6]ระบบการควบคุมฯ!Q578+[6]ระบบการควบคุมฯ!R578</f>
        <v>0</v>
      </c>
      <c r="F113" s="618">
        <f>+[6]ระบบการควบคุมฯ!J388</f>
        <v>0</v>
      </c>
      <c r="G113" s="583">
        <f>+[6]ระบบการควบคุมฯ!U578+[6]ระบบการควบคุมฯ!V578</f>
        <v>0</v>
      </c>
      <c r="H113" s="624"/>
      <c r="I113" s="616"/>
      <c r="J113" s="625">
        <f t="shared" si="39"/>
        <v>0</v>
      </c>
      <c r="K113" s="611"/>
      <c r="L113" s="9"/>
    </row>
    <row r="114" spans="1:12" ht="42" hidden="1" customHeight="1" x14ac:dyDescent="0.25">
      <c r="A114" s="880">
        <f>+[6]ระบบการควบคุมฯ!A576</f>
        <v>0</v>
      </c>
      <c r="B114" s="881">
        <f>+[6]ระบบการควบคุมฯ!B576</f>
        <v>0</v>
      </c>
      <c r="C114" s="882">
        <f>+[6]ระบบการควบคุมฯ!C576</f>
        <v>0</v>
      </c>
      <c r="D114" s="608">
        <f>+[6]ระบบการควบคุมฯ!AA576</f>
        <v>0</v>
      </c>
      <c r="E114" s="593">
        <f>+[6]ระบบการควบคุมฯ!Q576+[6]ระบบการควบคุมฯ!R576</f>
        <v>0</v>
      </c>
      <c r="F114" s="618">
        <f>+[6]ระบบการควบคุมฯ!J386</f>
        <v>0</v>
      </c>
      <c r="G114" s="583">
        <f>+[6]ระบบการควบคุมฯ!U576+[6]ระบบการควบคุมฯ!V576</f>
        <v>0</v>
      </c>
      <c r="H114" s="624"/>
      <c r="I114" s="616"/>
      <c r="J114" s="625">
        <f t="shared" si="37"/>
        <v>0</v>
      </c>
      <c r="K114" s="626"/>
      <c r="L114" s="9"/>
    </row>
    <row r="115" spans="1:12" ht="42" hidden="1" customHeight="1" x14ac:dyDescent="0.25">
      <c r="A115" s="880"/>
      <c r="B115" s="881">
        <f>+[6]ระบบการควบคุมฯ!B577</f>
        <v>0</v>
      </c>
      <c r="C115" s="882">
        <f>+[6]ระบบการควบคุมฯ!C577</f>
        <v>0</v>
      </c>
      <c r="D115" s="608">
        <f>+[6]ระบบการควบคุมฯ!AA577</f>
        <v>0</v>
      </c>
      <c r="E115" s="593">
        <f>+[6]ระบบการควบคุมฯ!Q577+[6]ระบบการควบคุมฯ!R577</f>
        <v>0</v>
      </c>
      <c r="F115" s="618">
        <f>+[6]ระบบการควบคุมฯ!J387</f>
        <v>0</v>
      </c>
      <c r="G115" s="583">
        <f>+[6]ระบบการควบคุมฯ!U577+[6]ระบบการควบคุมฯ!V577</f>
        <v>0</v>
      </c>
      <c r="H115" s="624"/>
      <c r="I115" s="616"/>
      <c r="J115" s="625">
        <f t="shared" si="37"/>
        <v>0</v>
      </c>
      <c r="K115" s="626"/>
      <c r="L115" s="9"/>
    </row>
    <row r="116" spans="1:12" ht="42" customHeight="1" x14ac:dyDescent="0.25">
      <c r="A116" s="678">
        <f>+[6]ระบบการควบคุมฯ!A597</f>
        <v>2</v>
      </c>
      <c r="B116" s="679" t="str">
        <f>+[6]ระบบการควบคุมฯ!B597</f>
        <v xml:space="preserve">ผลผลิตผู้จบการศึกษาภาคบังคับ  </v>
      </c>
      <c r="C116" s="644" t="str">
        <f>+[6]ระบบการควบคุมฯ!C597</f>
        <v>20004 35000270 2000000</v>
      </c>
      <c r="D116" s="680">
        <f>SUM(D117:D118)</f>
        <v>18129900</v>
      </c>
      <c r="E116" s="680">
        <f t="shared" ref="E116:J116" si="40">SUM(E117:E118)</f>
        <v>10415794</v>
      </c>
      <c r="F116" s="680">
        <f t="shared" si="40"/>
        <v>0</v>
      </c>
      <c r="G116" s="680">
        <f t="shared" si="40"/>
        <v>175500</v>
      </c>
      <c r="H116" s="680">
        <f t="shared" si="40"/>
        <v>0</v>
      </c>
      <c r="I116" s="680">
        <f t="shared" si="40"/>
        <v>0</v>
      </c>
      <c r="J116" s="680">
        <f t="shared" si="40"/>
        <v>7538606</v>
      </c>
      <c r="K116" s="680"/>
      <c r="L116" s="9"/>
    </row>
    <row r="117" spans="1:12" ht="42" customHeight="1" x14ac:dyDescent="0.25">
      <c r="A117" s="884"/>
      <c r="B117" s="885" t="str">
        <f>+[6]ระบบการควบคุมฯ!B601</f>
        <v>งบลงทุน ครุภัณฑ์ 6711310</v>
      </c>
      <c r="C117" s="886"/>
      <c r="D117" s="684">
        <f>+D120+D151+D162+D258</f>
        <v>1887200</v>
      </c>
      <c r="E117" s="684">
        <f t="shared" ref="E117:J117" si="41">+E120+E151+E162+E258</f>
        <v>1087330</v>
      </c>
      <c r="F117" s="684">
        <f t="shared" si="41"/>
        <v>0</v>
      </c>
      <c r="G117" s="684">
        <f t="shared" si="41"/>
        <v>0</v>
      </c>
      <c r="H117" s="684">
        <f t="shared" si="41"/>
        <v>0</v>
      </c>
      <c r="I117" s="684">
        <f t="shared" si="41"/>
        <v>0</v>
      </c>
      <c r="J117" s="684">
        <f t="shared" si="41"/>
        <v>799870</v>
      </c>
      <c r="K117" s="685"/>
      <c r="L117" s="9"/>
    </row>
    <row r="118" spans="1:12" ht="42" customHeight="1" x14ac:dyDescent="0.25">
      <c r="A118" s="681"/>
      <c r="B118" s="682" t="str">
        <f>+[6]ระบบการควบคุมฯ!B602</f>
        <v>งบลงทุน สิ่งก่อสร้าง 6711320</v>
      </c>
      <c r="C118" s="683"/>
      <c r="D118" s="684">
        <f>+D179+D259</f>
        <v>16242700</v>
      </c>
      <c r="E118" s="684">
        <f t="shared" ref="E118:J118" si="42">+E179+E259</f>
        <v>9328464</v>
      </c>
      <c r="F118" s="684">
        <f t="shared" si="42"/>
        <v>0</v>
      </c>
      <c r="G118" s="684">
        <f t="shared" si="42"/>
        <v>175500</v>
      </c>
      <c r="H118" s="684">
        <f t="shared" si="42"/>
        <v>0</v>
      </c>
      <c r="I118" s="684">
        <f t="shared" si="42"/>
        <v>0</v>
      </c>
      <c r="J118" s="684">
        <f t="shared" si="42"/>
        <v>6738736</v>
      </c>
      <c r="K118" s="685"/>
      <c r="L118" s="9"/>
    </row>
    <row r="119" spans="1:12" ht="42" customHeight="1" x14ac:dyDescent="0.25">
      <c r="A119" s="707">
        <v>2.1</v>
      </c>
      <c r="B119" s="641" t="str">
        <f>+[6]ระบบการควบคุมฯ!B603</f>
        <v>กิจกรรมการจัดการศึกษาประถมศึกษาสำหรับโรงเรียนปกติ</v>
      </c>
      <c r="C119" s="708" t="str">
        <f>+[6]ระบบการควบคุมฯ!C604</f>
        <v>20005 67 05164 00000</v>
      </c>
      <c r="D119" s="677">
        <f>+D120</f>
        <v>822000</v>
      </c>
      <c r="E119" s="677">
        <f t="shared" ref="E119:J119" si="43">+E120</f>
        <v>812850</v>
      </c>
      <c r="F119" s="677">
        <f t="shared" si="43"/>
        <v>0</v>
      </c>
      <c r="G119" s="677">
        <f t="shared" si="43"/>
        <v>0</v>
      </c>
      <c r="H119" s="677">
        <f t="shared" si="43"/>
        <v>0</v>
      </c>
      <c r="I119" s="677">
        <f t="shared" si="43"/>
        <v>0</v>
      </c>
      <c r="J119" s="677">
        <f t="shared" si="43"/>
        <v>9150</v>
      </c>
      <c r="K119" s="677"/>
      <c r="L119" s="9"/>
    </row>
    <row r="120" spans="1:12" ht="42" customHeight="1" x14ac:dyDescent="0.25">
      <c r="A120" s="884"/>
      <c r="B120" s="887" t="str">
        <f>+[6]ระบบการควบคุมฯ!B715</f>
        <v>งบลงทุน  ค่าครุภัณฑ์  6711310</v>
      </c>
      <c r="C120" s="886"/>
      <c r="D120" s="684">
        <f>+D121+D130+D139</f>
        <v>822000</v>
      </c>
      <c r="E120" s="684">
        <f t="shared" ref="E120:J120" si="44">+E121+E130+E139</f>
        <v>812850</v>
      </c>
      <c r="F120" s="684">
        <f t="shared" si="44"/>
        <v>0</v>
      </c>
      <c r="G120" s="684">
        <f t="shared" si="44"/>
        <v>0</v>
      </c>
      <c r="H120" s="684">
        <f t="shared" si="44"/>
        <v>0</v>
      </c>
      <c r="I120" s="684">
        <f t="shared" si="44"/>
        <v>0</v>
      </c>
      <c r="J120" s="684">
        <f t="shared" si="44"/>
        <v>9150</v>
      </c>
      <c r="K120" s="684"/>
      <c r="L120" s="9"/>
    </row>
    <row r="121" spans="1:12" ht="42" customHeight="1" x14ac:dyDescent="0.25">
      <c r="A121" s="888" t="str">
        <f>+[6]ระบบการควบคุมฯ!A739</f>
        <v>2.1.6.2</v>
      </c>
      <c r="B121" s="889" t="str">
        <f>+[6]ระบบการควบคุมฯ!B805</f>
        <v>ครุภัณฑ์โฆษณาและเผยแพร่ 120604</v>
      </c>
      <c r="C121" s="890"/>
      <c r="D121" s="559">
        <f>+D122</f>
        <v>299000</v>
      </c>
      <c r="E121" s="559">
        <f t="shared" ref="E121:K121" si="45">+E122</f>
        <v>296500</v>
      </c>
      <c r="F121" s="559">
        <f t="shared" si="45"/>
        <v>0</v>
      </c>
      <c r="G121" s="559">
        <f t="shared" si="45"/>
        <v>0</v>
      </c>
      <c r="H121" s="559">
        <f t="shared" si="45"/>
        <v>0</v>
      </c>
      <c r="I121" s="559">
        <f t="shared" si="45"/>
        <v>0</v>
      </c>
      <c r="J121" s="559">
        <f t="shared" si="45"/>
        <v>2500</v>
      </c>
      <c r="K121" s="559">
        <f t="shared" si="45"/>
        <v>0</v>
      </c>
      <c r="L121" s="9"/>
    </row>
    <row r="122" spans="1:12" ht="42" customHeight="1" x14ac:dyDescent="0.25">
      <c r="A122" s="686" t="str">
        <f>+[6]ระบบการควบคุมฯ!A740</f>
        <v>2.1.6.2.1</v>
      </c>
      <c r="B122" s="687" t="str">
        <f>+[6]ระบบการควบคุมฯ!B740</f>
        <v>โทรทัศน์แอลอีดี(LEDTV)แบบSmartTVระดับความละเอียดจอภาพ3840x2160พิกเซล ขนาด 55 นิ้ว เครื่องละ 23,3000 บาท</v>
      </c>
      <c r="C122" s="688" t="str">
        <f>+[6]ระบบการควบคุมฯ!C740</f>
        <v>ศธ04002/ว1802 ลว.8 พค 67 โอนครั้งที่ 7</v>
      </c>
      <c r="D122" s="565">
        <f>+[6]ระบบการควบคุมฯ!AA740</f>
        <v>299000</v>
      </c>
      <c r="E122" s="689">
        <f>+[6]ระบบการควบคุมฯ!Q740+[6]ระบบการควบคุมฯ!R740</f>
        <v>296500</v>
      </c>
      <c r="F122" s="690">
        <f>+[6]ระบบการควบคุมฯ!J740</f>
        <v>0</v>
      </c>
      <c r="G122" s="689">
        <f>+[6]ระบบการควบคุมฯ!U740+[6]ระบบการควบคุมฯ!V740</f>
        <v>0</v>
      </c>
      <c r="H122" s="691"/>
      <c r="I122" s="692"/>
      <c r="J122" s="693">
        <f t="shared" ref="J122:J123" si="46">D122-E122-F122-G122</f>
        <v>2500</v>
      </c>
      <c r="K122" s="694"/>
      <c r="L122" s="9"/>
    </row>
    <row r="123" spans="1:12" ht="42" customHeight="1" x14ac:dyDescent="0.25">
      <c r="A123" s="695" t="str">
        <f>+[6]ระบบการควบคุมฯ!A741</f>
        <v>1)</v>
      </c>
      <c r="B123" s="696" t="str">
        <f>+[6]ระบบการควบคุมฯ!B741</f>
        <v>โรงเรียนวัดทศทิศ</v>
      </c>
      <c r="C123" s="668" t="str">
        <f>+[6]ระบบการควบคุมฯ!C741</f>
        <v>20004350002003112042</v>
      </c>
      <c r="D123" s="608">
        <f>+[6]ระบบการควบคุมฯ!AA741</f>
        <v>69000</v>
      </c>
      <c r="E123" s="593">
        <f>+[6]ระบบการควบคุมฯ!Q741+[6]ระบบการควบคุมฯ!R741</f>
        <v>67500</v>
      </c>
      <c r="F123" s="618">
        <f>+[6]ระบบการควบคุมฯ!J741</f>
        <v>0</v>
      </c>
      <c r="G123" s="583">
        <f>+[6]ระบบการควบคุมฯ!U741+[6]ระบบการควบคุมฯ!V741</f>
        <v>0</v>
      </c>
      <c r="H123" s="624"/>
      <c r="I123" s="616"/>
      <c r="J123" s="625">
        <f t="shared" si="46"/>
        <v>1500</v>
      </c>
      <c r="K123" s="606"/>
      <c r="L123" s="9"/>
    </row>
    <row r="124" spans="1:12" ht="42" customHeight="1" x14ac:dyDescent="0.25">
      <c r="A124" s="695">
        <f>+[6]ระบบการควบคุมฯ!A742</f>
        <v>0</v>
      </c>
      <c r="B124" s="696" t="str">
        <f>+[6]ระบบการควบคุมฯ!B742</f>
        <v>ผูกพัน ครบ 26 มิย 67</v>
      </c>
      <c r="C124" s="668">
        <f>+[6]ระบบการควบคุมฯ!C742</f>
        <v>4100395240</v>
      </c>
      <c r="D124" s="618"/>
      <c r="E124" s="618"/>
      <c r="F124" s="618"/>
      <c r="G124" s="627"/>
      <c r="H124" s="624"/>
      <c r="I124" s="616"/>
      <c r="J124" s="618"/>
      <c r="K124" s="606"/>
      <c r="L124" s="9"/>
    </row>
    <row r="125" spans="1:12" ht="42" customHeight="1" x14ac:dyDescent="0.25">
      <c r="A125" s="695" t="str">
        <f>+[6]ระบบการควบคุมฯ!A743</f>
        <v>2)</v>
      </c>
      <c r="B125" s="696" t="str">
        <f>+[6]ระบบการควบคุมฯ!B743</f>
        <v>โรงเรียนวัดนิเทศน์</v>
      </c>
      <c r="C125" s="668" t="str">
        <f>+[6]ระบบการควบคุมฯ!C743</f>
        <v>20004350002003112043</v>
      </c>
      <c r="D125" s="608">
        <f>+[6]ระบบการควบคุมฯ!AA743</f>
        <v>184000</v>
      </c>
      <c r="E125" s="593">
        <f>+[6]ระบบการควบคุมฯ!Q743+[6]ระบบการควบคุมฯ!R743</f>
        <v>184000</v>
      </c>
      <c r="F125" s="618">
        <f>+[6]ระบบการควบคุมฯ!J743</f>
        <v>0</v>
      </c>
      <c r="G125" s="583">
        <f>+[6]ระบบการควบคุมฯ!U743+[6]ระบบการควบคุมฯ!V743</f>
        <v>0</v>
      </c>
      <c r="H125" s="624"/>
      <c r="I125" s="616"/>
      <c r="J125" s="625">
        <f t="shared" ref="J125" si="47">D125-E125-F125-G125</f>
        <v>0</v>
      </c>
      <c r="K125" s="606"/>
      <c r="L125" s="9"/>
    </row>
    <row r="126" spans="1:12" ht="21" hidden="1" customHeight="1" x14ac:dyDescent="0.25">
      <c r="A126" s="695">
        <f>+[6]ระบบการควบคุมฯ!A744</f>
        <v>0</v>
      </c>
      <c r="B126" s="696" t="str">
        <f>+[6]ระบบการควบคุมฯ!B744</f>
        <v>ผูกพัน ครบ 27 พค 67</v>
      </c>
      <c r="C126" s="668">
        <f>+[6]ระบบการควบคุมฯ!C744</f>
        <v>4100397975</v>
      </c>
      <c r="D126" s="618"/>
      <c r="E126" s="618"/>
      <c r="F126" s="618"/>
      <c r="G126" s="627"/>
      <c r="H126" s="624"/>
      <c r="I126" s="616"/>
      <c r="J126" s="618"/>
      <c r="K126" s="606"/>
      <c r="L126" s="9"/>
    </row>
    <row r="127" spans="1:12" ht="21" hidden="1" customHeight="1" x14ac:dyDescent="0.25">
      <c r="A127" s="695" t="str">
        <f>+[6]ระบบการควบคุมฯ!A745</f>
        <v>3)</v>
      </c>
      <c r="B127" s="696" t="str">
        <f>+[6]ระบบการควบคุมฯ!B745</f>
        <v>โรงเรียนวัดสอนดีศรีเจริญ</v>
      </c>
      <c r="C127" s="668" t="str">
        <f>+[6]ระบบการควบคุมฯ!C745</f>
        <v>20004350002003112047</v>
      </c>
      <c r="D127" s="608">
        <f>+[6]ระบบการควบคุมฯ!AA745</f>
        <v>46000</v>
      </c>
      <c r="E127" s="593">
        <f>+[6]ระบบการควบคุมฯ!Q745+[6]ระบบการควบคุมฯ!R745</f>
        <v>45000</v>
      </c>
      <c r="F127" s="618">
        <f>+[6]ระบบการควบคุมฯ!J745</f>
        <v>0</v>
      </c>
      <c r="G127" s="583">
        <f>+[6]ระบบการควบคุมฯ!U745+[6]ระบบการควบคุมฯ!V745</f>
        <v>0</v>
      </c>
      <c r="H127" s="624"/>
      <c r="I127" s="616"/>
      <c r="J127" s="625">
        <f t="shared" ref="J127" si="48">D127-E127-F127-G127</f>
        <v>1000</v>
      </c>
      <c r="K127" s="606"/>
      <c r="L127" s="9"/>
    </row>
    <row r="128" spans="1:12" ht="21" hidden="1" customHeight="1" x14ac:dyDescent="0.25">
      <c r="A128" s="695">
        <f>+[6]ระบบการควบคุมฯ!A746</f>
        <v>0</v>
      </c>
      <c r="B128" s="696" t="str">
        <f>+[6]ระบบการควบคุมฯ!B746</f>
        <v>ผูกพัน ครบ 27 พค 67</v>
      </c>
      <c r="C128" s="668">
        <f>+[6]ระบบการควบคุมฯ!C746</f>
        <v>4100396028</v>
      </c>
      <c r="D128" s="618"/>
      <c r="E128" s="618"/>
      <c r="F128" s="618"/>
      <c r="G128" s="627"/>
      <c r="H128" s="624"/>
      <c r="I128" s="616"/>
      <c r="J128" s="618"/>
      <c r="K128" s="606"/>
      <c r="L128" s="9"/>
    </row>
    <row r="129" spans="1:12" ht="21" hidden="1" customHeight="1" x14ac:dyDescent="0.25">
      <c r="A129" s="615"/>
      <c r="B129" s="616"/>
      <c r="C129" s="697"/>
      <c r="D129" s="618"/>
      <c r="E129" s="618"/>
      <c r="F129" s="618"/>
      <c r="G129" s="627"/>
      <c r="H129" s="624"/>
      <c r="I129" s="616"/>
      <c r="J129" s="618"/>
      <c r="K129" s="606"/>
      <c r="L129" s="9"/>
    </row>
    <row r="130" spans="1:12" ht="21" hidden="1" customHeight="1" x14ac:dyDescent="0.25">
      <c r="A130" s="888" t="str">
        <f>+[6]ระบบการควบคุมฯ!A763</f>
        <v>2.1.6.3</v>
      </c>
      <c r="B130" s="889" t="str">
        <f>+[6]ระบบการควบคุมฯ!B763</f>
        <v>ครุภัณฑ์งานบ้านงานครัว 120605</v>
      </c>
      <c r="C130" s="890"/>
      <c r="D130" s="559">
        <f>+D131+D134</f>
        <v>170500</v>
      </c>
      <c r="E130" s="559">
        <f t="shared" ref="E130:K130" si="49">+E131+E134</f>
        <v>170500</v>
      </c>
      <c r="F130" s="559">
        <f t="shared" si="49"/>
        <v>0</v>
      </c>
      <c r="G130" s="559">
        <f t="shared" si="49"/>
        <v>0</v>
      </c>
      <c r="H130" s="559">
        <f t="shared" si="49"/>
        <v>0</v>
      </c>
      <c r="I130" s="559">
        <f t="shared" si="49"/>
        <v>0</v>
      </c>
      <c r="J130" s="559">
        <f t="shared" si="49"/>
        <v>0</v>
      </c>
      <c r="K130" s="559">
        <f t="shared" si="49"/>
        <v>0</v>
      </c>
      <c r="L130" s="9"/>
    </row>
    <row r="131" spans="1:12" ht="21" hidden="1" customHeight="1" x14ac:dyDescent="0.25">
      <c r="A131" s="686" t="str">
        <f>+[6]ระบบการควบคุมฯ!A764</f>
        <v>2.1.6.3.1</v>
      </c>
      <c r="B131" s="698" t="str">
        <f>+[6]ระบบการควบคุมฯ!B764</f>
        <v>เครื่องสูบน้ำแบบท่อพญานาค เครื่องละ 105,0000 บาท</v>
      </c>
      <c r="C131" s="688" t="str">
        <f>+[6]ระบบการควบคุมฯ!C764</f>
        <v>ศธ04002/ว1802 ลว.8 พค 67 โอนครั้งที่ 7</v>
      </c>
      <c r="D131" s="565">
        <f>SUM(D132:D133)</f>
        <v>105000</v>
      </c>
      <c r="E131" s="565">
        <f t="shared" ref="E131:J131" si="50">SUM(E132:E133)</f>
        <v>105000</v>
      </c>
      <c r="F131" s="565">
        <f t="shared" si="50"/>
        <v>0</v>
      </c>
      <c r="G131" s="565">
        <f t="shared" si="50"/>
        <v>0</v>
      </c>
      <c r="H131" s="565">
        <f t="shared" si="50"/>
        <v>0</v>
      </c>
      <c r="I131" s="565">
        <f t="shared" si="50"/>
        <v>0</v>
      </c>
      <c r="J131" s="565">
        <f t="shared" si="50"/>
        <v>0</v>
      </c>
      <c r="K131" s="699"/>
      <c r="L131" s="9"/>
    </row>
    <row r="132" spans="1:12" ht="21" hidden="1" customHeight="1" x14ac:dyDescent="0.25">
      <c r="A132" s="695" t="str">
        <f>+[6]ระบบการควบคุมฯ!A765</f>
        <v>1)</v>
      </c>
      <c r="B132" s="610" t="str">
        <f>+[6]ระบบการควบคุมฯ!B765</f>
        <v>โรงเรียนวัดแจ้งลําหิน</v>
      </c>
      <c r="C132" s="700" t="str">
        <f>+[6]ระบบการควบคุมฯ!C765</f>
        <v>20004350002003112041</v>
      </c>
      <c r="D132" s="608">
        <f>+[6]ระบบการควบคุมฯ!AA765</f>
        <v>105000</v>
      </c>
      <c r="E132" s="593">
        <f>+[6]ระบบการควบคุมฯ!Q765+[6]ระบบการควบคุมฯ!R765</f>
        <v>105000</v>
      </c>
      <c r="F132" s="618">
        <f>+[6]ระบบการควบคุมฯ!J765</f>
        <v>0</v>
      </c>
      <c r="G132" s="583">
        <f>+[6]ระบบการควบคุมฯ!U765+[6]ระบบการควบคุมฯ!V765</f>
        <v>0</v>
      </c>
      <c r="H132" s="624"/>
      <c r="I132" s="616"/>
      <c r="J132" s="625">
        <f t="shared" ref="J132" si="51">D132-E132-F132-G132</f>
        <v>0</v>
      </c>
      <c r="K132" s="701"/>
      <c r="L132" s="9"/>
    </row>
    <row r="133" spans="1:12" ht="21" hidden="1" customHeight="1" x14ac:dyDescent="0.25">
      <c r="A133" s="695">
        <f>+[6]ระบบการควบคุมฯ!A766</f>
        <v>0</v>
      </c>
      <c r="B133" s="610" t="str">
        <f>+[6]ระบบการควบคุมฯ!B766</f>
        <v>ผูกพัน ครบ 29 มิย 67</v>
      </c>
      <c r="C133" s="700">
        <f>+[6]ระบบการควบคุมฯ!C766</f>
        <v>4100398975</v>
      </c>
      <c r="D133" s="618"/>
      <c r="E133" s="618"/>
      <c r="F133" s="618"/>
      <c r="G133" s="627"/>
      <c r="H133" s="624"/>
      <c r="I133" s="616"/>
      <c r="J133" s="618"/>
      <c r="K133" s="701"/>
      <c r="L133" s="9"/>
    </row>
    <row r="134" spans="1:12" ht="21" hidden="1" customHeight="1" x14ac:dyDescent="0.25">
      <c r="A134" s="686" t="str">
        <f>+[6]ระบบการควบคุมฯ!A769</f>
        <v>2.1.6.3.2</v>
      </c>
      <c r="B134" s="698" t="str">
        <f>+[6]ระบบการควบคุมฯ!B769</f>
        <v>เครื่องสูบน้ำไฟฟ้าแบบจมใต้น้ำ(SubmersiblePump)มอเตอร์ขนาด3.0แรงม้า220V.AC เครื่องละ 65,500 บาท</v>
      </c>
      <c r="C134" s="688" t="str">
        <f>+[6]ระบบการควบคุมฯ!C769</f>
        <v>ศธ04002/ว1802 ลว.8 พค 67 โอนครั้งที่ 7</v>
      </c>
      <c r="D134" s="565">
        <f>SUM(D135:D136)</f>
        <v>65500</v>
      </c>
      <c r="E134" s="565">
        <f t="shared" ref="E134:J134" si="52">SUM(E135:E136)</f>
        <v>65500</v>
      </c>
      <c r="F134" s="565">
        <f t="shared" si="52"/>
        <v>0</v>
      </c>
      <c r="G134" s="565">
        <f t="shared" si="52"/>
        <v>0</v>
      </c>
      <c r="H134" s="565">
        <f t="shared" si="52"/>
        <v>0</v>
      </c>
      <c r="I134" s="565">
        <f t="shared" si="52"/>
        <v>0</v>
      </c>
      <c r="J134" s="565">
        <f t="shared" si="52"/>
        <v>0</v>
      </c>
      <c r="K134" s="699"/>
      <c r="L134" s="9"/>
    </row>
    <row r="135" spans="1:12" ht="21" hidden="1" customHeight="1" x14ac:dyDescent="0.25">
      <c r="A135" s="695" t="str">
        <f>+[6]ระบบการควบคุมฯ!A770</f>
        <v>1)</v>
      </c>
      <c r="B135" s="667" t="str">
        <f>+[6]ระบบการควบคุมฯ!B770</f>
        <v>โรงเรียนวัดประยูรธรรมาราม</v>
      </c>
      <c r="C135" s="668" t="str">
        <f>+[6]ระบบการควบคุมฯ!C770</f>
        <v>20004350002003112044</v>
      </c>
      <c r="D135" s="608">
        <f>+[6]ระบบการควบคุมฯ!AA770</f>
        <v>65500</v>
      </c>
      <c r="E135" s="593">
        <f>+[6]ระบบการควบคุมฯ!Q770+[6]ระบบการควบคุมฯ!R770</f>
        <v>65500</v>
      </c>
      <c r="F135" s="618">
        <f>+[6]ระบบการควบคุมฯ!J770</f>
        <v>0</v>
      </c>
      <c r="G135" s="583">
        <f>+[6]ระบบการควบคุมฯ!U770+[6]ระบบการควบคุมฯ!V770</f>
        <v>0</v>
      </c>
      <c r="H135" s="624"/>
      <c r="I135" s="616"/>
      <c r="J135" s="625">
        <f t="shared" ref="J135" si="53">D135-E135-F135-G135</f>
        <v>0</v>
      </c>
      <c r="K135" s="701"/>
      <c r="L135" s="9"/>
    </row>
    <row r="136" spans="1:12" ht="21" hidden="1" customHeight="1" x14ac:dyDescent="0.25">
      <c r="A136" s="695">
        <f>+[6]ระบบการควบคุมฯ!A771</f>
        <v>0</v>
      </c>
      <c r="B136" s="667" t="str">
        <f>+[6]ระบบการควบคุมฯ!B771</f>
        <v>ผูกพัน ครบ 29 กค 67</v>
      </c>
      <c r="C136" s="668">
        <f>+[6]ระบบการควบคุมฯ!C771</f>
        <v>4100398975</v>
      </c>
      <c r="D136" s="618"/>
      <c r="E136" s="618"/>
      <c r="F136" s="618"/>
      <c r="G136" s="627"/>
      <c r="H136" s="624"/>
      <c r="I136" s="616"/>
      <c r="J136" s="618"/>
      <c r="K136" s="701"/>
      <c r="L136" s="9"/>
    </row>
    <row r="137" spans="1:12" ht="21" hidden="1" customHeight="1" x14ac:dyDescent="0.25">
      <c r="A137" s="695" t="str">
        <f>+[6]ระบบการควบคุมฯ!A752</f>
        <v>1.2.3.1</v>
      </c>
      <c r="B137" s="696">
        <f>+[6]ระบบการควบคุมฯ!B752</f>
        <v>0</v>
      </c>
      <c r="C137" s="668">
        <f>+[6]ระบบการควบคุมฯ!C752</f>
        <v>0</v>
      </c>
      <c r="D137" s="608">
        <f>+[6]ระบบการควบคุมฯ!AA752</f>
        <v>0</v>
      </c>
      <c r="E137" s="593">
        <f>+[6]ระบบการควบคุมฯ!Q752+[6]ระบบการควบคุมฯ!R752</f>
        <v>0</v>
      </c>
      <c r="F137" s="618">
        <f>+[6]ระบบการควบคุมฯ!J752</f>
        <v>0</v>
      </c>
      <c r="G137" s="583">
        <f>+[6]ระบบการควบคุมฯ!U752+[6]ระบบการควบคุมฯ!V752</f>
        <v>0</v>
      </c>
      <c r="H137" s="624"/>
      <c r="I137" s="616"/>
      <c r="J137" s="625">
        <f t="shared" ref="J137" si="54">D137-E137-F137-G137</f>
        <v>0</v>
      </c>
      <c r="K137" s="606"/>
      <c r="L137" s="9"/>
    </row>
    <row r="138" spans="1:12" ht="21" hidden="1" customHeight="1" x14ac:dyDescent="0.25">
      <c r="A138" s="695" t="str">
        <f>+[6]ระบบการควบคุมฯ!A753</f>
        <v>1.2.3.2</v>
      </c>
      <c r="B138" s="696">
        <f>+[6]ระบบการควบคุมฯ!B753</f>
        <v>0</v>
      </c>
      <c r="C138" s="668">
        <f>+[6]ระบบการควบคุมฯ!C753</f>
        <v>0</v>
      </c>
      <c r="D138" s="618"/>
      <c r="E138" s="618"/>
      <c r="F138" s="618"/>
      <c r="G138" s="627"/>
      <c r="H138" s="624"/>
      <c r="I138" s="616"/>
      <c r="J138" s="618"/>
      <c r="K138" s="606"/>
      <c r="L138" s="9"/>
    </row>
    <row r="139" spans="1:12" ht="21" hidden="1" customHeight="1" x14ac:dyDescent="0.25">
      <c r="A139" s="557" t="s">
        <v>31</v>
      </c>
      <c r="B139" s="889" t="str">
        <f>+[6]ระบบการควบคุมฯ!B822</f>
        <v xml:space="preserve">ครุภัณฑ์การศึกษา 120611 </v>
      </c>
      <c r="C139" s="890"/>
      <c r="D139" s="559">
        <f>+D140+D143</f>
        <v>352500</v>
      </c>
      <c r="E139" s="559">
        <f t="shared" ref="E139:J139" si="55">+E140+E143</f>
        <v>345850</v>
      </c>
      <c r="F139" s="559">
        <f t="shared" si="55"/>
        <v>0</v>
      </c>
      <c r="G139" s="559">
        <f>+G140+G143</f>
        <v>0</v>
      </c>
      <c r="H139" s="559">
        <f t="shared" si="55"/>
        <v>0</v>
      </c>
      <c r="I139" s="559">
        <f t="shared" si="55"/>
        <v>0</v>
      </c>
      <c r="J139" s="559">
        <f t="shared" si="55"/>
        <v>6650</v>
      </c>
      <c r="K139" s="559">
        <f t="shared" ref="E139:L140" si="56">+K140</f>
        <v>0</v>
      </c>
      <c r="L139" s="9"/>
    </row>
    <row r="140" spans="1:12" ht="21" hidden="1" customHeight="1" x14ac:dyDescent="0.25">
      <c r="A140" s="588" t="s">
        <v>180</v>
      </c>
      <c r="B140" s="702" t="str">
        <f>+[6]ระบบการควบคุมฯ!B823</f>
        <v>ครุภัณฑ์งานอาชีพระดับประถมศึกษา แบบ 2 จำนวน 1 ชุด</v>
      </c>
      <c r="C140" s="613" t="str">
        <f>+[6]ระบบการควบคุมฯ!C823</f>
        <v>ศธ04002/ว1802 ลว.8 พค 67 โอนครั้งที่ 7</v>
      </c>
      <c r="D140" s="591">
        <f>+D141</f>
        <v>120000</v>
      </c>
      <c r="E140" s="591">
        <f t="shared" si="56"/>
        <v>120000</v>
      </c>
      <c r="F140" s="591">
        <f t="shared" si="56"/>
        <v>0</v>
      </c>
      <c r="G140" s="591">
        <f t="shared" si="56"/>
        <v>0</v>
      </c>
      <c r="H140" s="591">
        <f t="shared" si="56"/>
        <v>0</v>
      </c>
      <c r="I140" s="591">
        <f t="shared" si="56"/>
        <v>0</v>
      </c>
      <c r="J140" s="591">
        <f t="shared" si="56"/>
        <v>0</v>
      </c>
      <c r="K140" s="612"/>
      <c r="L140" s="9"/>
    </row>
    <row r="141" spans="1:12" ht="42" x14ac:dyDescent="0.25">
      <c r="A141" s="605" t="str">
        <f>+[6]ระบบการควบคุมฯ!A824</f>
        <v>1)</v>
      </c>
      <c r="B141" s="696" t="str">
        <f>+[6]ระบบการควบคุมฯ!B824</f>
        <v>โรงเรียนกลางคลองสิบ</v>
      </c>
      <c r="C141" s="668" t="str">
        <f>+[6]ระบบการควบคุมฯ!C824</f>
        <v>20004350002003112040</v>
      </c>
      <c r="D141" s="608">
        <f>+[6]ระบบการควบคุมฯ!AA824</f>
        <v>120000</v>
      </c>
      <c r="E141" s="593">
        <f>+[6]ระบบการควบคุมฯ!Q824+[6]ระบบการควบคุมฯ!R824</f>
        <v>120000</v>
      </c>
      <c r="F141" s="618">
        <f>+[6]ระบบการควบคุมฯ!J824</f>
        <v>0</v>
      </c>
      <c r="G141" s="583">
        <f>+[6]ระบบการควบคุมฯ!U824+[6]ระบบการควบคุมฯ!V824</f>
        <v>0</v>
      </c>
      <c r="H141" s="624"/>
      <c r="I141" s="616"/>
      <c r="J141" s="625">
        <f t="shared" ref="J141" si="57">D141-E141-F141-G141</f>
        <v>0</v>
      </c>
      <c r="K141" s="606"/>
      <c r="L141" s="9"/>
    </row>
    <row r="142" spans="1:12" ht="21" x14ac:dyDescent="0.25">
      <c r="A142" s="608">
        <f>+[6]ระบบการควบคุมฯ!A825</f>
        <v>0</v>
      </c>
      <c r="B142" s="696" t="str">
        <f>+[6]ระบบการควบคุมฯ!B825</f>
        <v>ผูกพัน ครบ 16 มิย 67</v>
      </c>
      <c r="C142" s="668">
        <f>+[6]ระบบการควบคุมฯ!C825</f>
        <v>4100394375</v>
      </c>
      <c r="D142" s="618"/>
      <c r="E142" s="618"/>
      <c r="F142" s="618"/>
      <c r="G142" s="627"/>
      <c r="H142" s="624"/>
      <c r="I142" s="616"/>
      <c r="J142" s="618"/>
      <c r="K142" s="606"/>
      <c r="L142" s="9"/>
    </row>
    <row r="143" spans="1:12" ht="63" x14ac:dyDescent="0.25">
      <c r="A143" s="703" t="s">
        <v>194</v>
      </c>
      <c r="B143" s="589" t="str">
        <f>+[6]ระบบการควบคุมฯ!B833</f>
        <v>โต๊ะเก้าอี้นักเรียน ระดับประถมศึกษา ชุดละ 1500 บาท</v>
      </c>
      <c r="C143" s="613" t="str">
        <f>+[6]ระบบการควบคุมฯ!C833</f>
        <v>ศธ04002/ว1802 ลว.8 พค 67 โอนครั้งที่ 7</v>
      </c>
      <c r="D143" s="591">
        <f>SUM(D144:D148)</f>
        <v>232500</v>
      </c>
      <c r="E143" s="591">
        <f t="shared" ref="E143:J143" si="58">SUM(E144:E148)</f>
        <v>225850</v>
      </c>
      <c r="F143" s="591">
        <f t="shared" si="58"/>
        <v>0</v>
      </c>
      <c r="G143" s="591">
        <f t="shared" si="58"/>
        <v>0</v>
      </c>
      <c r="H143" s="591">
        <f t="shared" si="58"/>
        <v>0</v>
      </c>
      <c r="I143" s="591">
        <f t="shared" si="58"/>
        <v>0</v>
      </c>
      <c r="J143" s="591">
        <f t="shared" si="58"/>
        <v>6650</v>
      </c>
      <c r="K143" s="612"/>
      <c r="L143" s="9"/>
    </row>
    <row r="144" spans="1:12" ht="21" x14ac:dyDescent="0.25">
      <c r="A144" s="608" t="str">
        <f>+[6]ระบบการควบคุมฯ!A834</f>
        <v>1)</v>
      </c>
      <c r="B144" s="704" t="str">
        <f>+[6]ระบบการควบคุมฯ!B834</f>
        <v>โรงเรียนคลองสิบสามผิวศรีราษฏร์บำรุง</v>
      </c>
      <c r="C144" s="700" t="str">
        <f>+[6]ระบบการควบคุมฯ!C834</f>
        <v>20004350002003112045</v>
      </c>
      <c r="D144" s="608">
        <f>+[6]ระบบการควบคุมฯ!AA834</f>
        <v>75000</v>
      </c>
      <c r="E144" s="593">
        <f>+[6]ระบบการควบคุมฯ!Q834+[6]ระบบการควบคุมฯ!R834</f>
        <v>72500</v>
      </c>
      <c r="F144" s="618">
        <f>+[6]ระบบการควบคุมฯ!J834</f>
        <v>0</v>
      </c>
      <c r="G144" s="583">
        <f>+[6]ระบบการควบคุมฯ!U834+[6]ระบบการควบคุมฯ!V834</f>
        <v>0</v>
      </c>
      <c r="H144" s="624"/>
      <c r="I144" s="616"/>
      <c r="J144" s="625">
        <f t="shared" ref="J144" si="59">D144-E144-F144-G144</f>
        <v>2500</v>
      </c>
      <c r="K144" s="626"/>
      <c r="L144" s="9"/>
    </row>
    <row r="145" spans="1:12" ht="21" x14ac:dyDescent="0.25">
      <c r="A145" s="608">
        <f>+[6]ระบบการควบคุมฯ!A835</f>
        <v>0</v>
      </c>
      <c r="B145" s="704" t="str">
        <f>+[6]ระบบการควบคุมฯ!B835</f>
        <v>ผูกพัน ครบ 19 มิย 67</v>
      </c>
      <c r="C145" s="700">
        <f>+[6]ระบบการควบคุมฯ!C835</f>
        <v>4100395365</v>
      </c>
      <c r="D145" s="618"/>
      <c r="E145" s="618"/>
      <c r="F145" s="618"/>
      <c r="G145" s="627"/>
      <c r="H145" s="624"/>
      <c r="I145" s="616"/>
      <c r="J145" s="618"/>
      <c r="K145" s="626"/>
      <c r="L145" s="9"/>
    </row>
    <row r="146" spans="1:12" ht="21" x14ac:dyDescent="0.25">
      <c r="A146" s="608" t="str">
        <f>+[6]ระบบการควบคุมฯ!A836</f>
        <v>2)</v>
      </c>
      <c r="B146" s="704" t="str">
        <f>+[6]ระบบการควบคุมฯ!B836</f>
        <v>โรงเรียนวัดพวงแก้ว</v>
      </c>
      <c r="C146" s="700" t="str">
        <f>+[6]ระบบการควบคุมฯ!C836</f>
        <v>20004350002003112046</v>
      </c>
      <c r="D146" s="608">
        <f>+[6]ระบบการควบคุมฯ!AA836</f>
        <v>124500</v>
      </c>
      <c r="E146" s="593">
        <f>+[6]ระบบการควบคุมฯ!Q836+[6]ระบบการควบคุมฯ!R836</f>
        <v>120350</v>
      </c>
      <c r="F146" s="618">
        <f>+[6]ระบบการควบคุมฯ!J836</f>
        <v>0</v>
      </c>
      <c r="G146" s="583">
        <f>+[6]ระบบการควบคุมฯ!U836+[6]ระบบการควบคุมฯ!V836</f>
        <v>0</v>
      </c>
      <c r="H146" s="624"/>
      <c r="I146" s="616"/>
      <c r="J146" s="625">
        <f t="shared" ref="J146" si="60">D146-E146-F146-G146</f>
        <v>4150</v>
      </c>
      <c r="K146" s="626"/>
      <c r="L146" s="9"/>
    </row>
    <row r="147" spans="1:12" ht="21" x14ac:dyDescent="0.25">
      <c r="A147" s="608">
        <f>+[6]ระบบการควบคุมฯ!A837</f>
        <v>0</v>
      </c>
      <c r="B147" s="704" t="str">
        <f>+[6]ระบบการควบคุมฯ!B837</f>
        <v>ผูกพัน ครบ 26 มิย 67</v>
      </c>
      <c r="C147" s="700">
        <f>+[6]ระบบการควบคุมฯ!C837</f>
        <v>4100395151</v>
      </c>
      <c r="D147" s="618"/>
      <c r="E147" s="618"/>
      <c r="F147" s="618"/>
      <c r="G147" s="627"/>
      <c r="H147" s="624"/>
      <c r="I147" s="616"/>
      <c r="J147" s="618"/>
      <c r="K147" s="626"/>
      <c r="L147" s="9"/>
    </row>
    <row r="148" spans="1:12" ht="21" x14ac:dyDescent="0.25">
      <c r="A148" s="608" t="str">
        <f>+[6]ระบบการควบคุมฯ!A838</f>
        <v>3)</v>
      </c>
      <c r="B148" s="704" t="str">
        <f>+[6]ระบบการควบคุมฯ!B838</f>
        <v>โรงเรียนหิรัญพงษ์อนุสรณ์</v>
      </c>
      <c r="C148" s="700" t="str">
        <f>+[6]ระบบการควบคุมฯ!C838</f>
        <v>20004350002003112048</v>
      </c>
      <c r="D148" s="608">
        <f>+[6]ระบบการควบคุมฯ!AA838</f>
        <v>33000</v>
      </c>
      <c r="E148" s="593">
        <f>+[6]ระบบการควบคุมฯ!Q838+[6]ระบบการควบคุมฯ!R838</f>
        <v>33000</v>
      </c>
      <c r="F148" s="618">
        <f>+[6]ระบบการควบคุมฯ!J838</f>
        <v>0</v>
      </c>
      <c r="G148" s="583">
        <f>+[6]ระบบการควบคุมฯ!U838+[6]ระบบการควบคุมฯ!V838</f>
        <v>0</v>
      </c>
      <c r="H148" s="624"/>
      <c r="I148" s="616"/>
      <c r="J148" s="625">
        <f t="shared" ref="J148" si="61">D148-E148-F148-G148</f>
        <v>0</v>
      </c>
      <c r="K148" s="606"/>
      <c r="L148" s="9"/>
    </row>
    <row r="149" spans="1:12" ht="21" x14ac:dyDescent="0.25">
      <c r="A149" s="608">
        <f>+[6]ระบบการควบคุมฯ!A839</f>
        <v>0</v>
      </c>
      <c r="B149" s="704" t="str">
        <f>+[6]ระบบการควบคุมฯ!B839</f>
        <v>ผูกพัน ครบ 7 มิย 67</v>
      </c>
      <c r="C149" s="700">
        <f>+[6]ระบบการควบคุมฯ!C839</f>
        <v>4100392574</v>
      </c>
      <c r="D149" s="618"/>
      <c r="E149" s="618"/>
      <c r="F149" s="618"/>
      <c r="G149" s="627"/>
      <c r="H149" s="624"/>
      <c r="I149" s="616"/>
      <c r="J149" s="618"/>
      <c r="K149" s="626"/>
      <c r="L149" s="9"/>
    </row>
    <row r="150" spans="1:12" ht="21" x14ac:dyDescent="0.25">
      <c r="A150" s="707" t="str">
        <f>+[6]ระบบการควบคุมฯ!A845</f>
        <v>2.1.1</v>
      </c>
      <c r="B150" s="641" t="str">
        <f>+[6]ระบบการควบคุมฯ!B845</f>
        <v xml:space="preserve">กิจกรรมรองเทคโนโลยีดิจิทัลเพื่อการศึกษาขั้นพื้นฐาน </v>
      </c>
      <c r="C150" s="708" t="str">
        <f>+[6]ระบบการควบคุมฯ!C845</f>
        <v>20004 67 05164 00063</v>
      </c>
      <c r="D150" s="677">
        <f>+D151</f>
        <v>786600</v>
      </c>
      <c r="E150" s="677">
        <f t="shared" ref="E150:J150" si="62">+E151</f>
        <v>0</v>
      </c>
      <c r="F150" s="677">
        <f t="shared" si="62"/>
        <v>0</v>
      </c>
      <c r="G150" s="677">
        <f t="shared" si="62"/>
        <v>0</v>
      </c>
      <c r="H150" s="677">
        <f t="shared" si="62"/>
        <v>0</v>
      </c>
      <c r="I150" s="677">
        <f t="shared" si="62"/>
        <v>0</v>
      </c>
      <c r="J150" s="677">
        <f t="shared" si="62"/>
        <v>786600</v>
      </c>
      <c r="K150" s="677"/>
      <c r="L150" s="9"/>
    </row>
    <row r="151" spans="1:12" ht="42" customHeight="1" x14ac:dyDescent="0.25">
      <c r="A151" s="884"/>
      <c r="B151" s="885" t="s">
        <v>210</v>
      </c>
      <c r="C151" s="886"/>
      <c r="D151" s="684">
        <f>+D152+D157</f>
        <v>786600</v>
      </c>
      <c r="E151" s="684">
        <f t="shared" ref="E151:J151" si="63">+E152+E157</f>
        <v>0</v>
      </c>
      <c r="F151" s="684">
        <f t="shared" si="63"/>
        <v>0</v>
      </c>
      <c r="G151" s="684">
        <f t="shared" si="63"/>
        <v>0</v>
      </c>
      <c r="H151" s="684">
        <f t="shared" si="63"/>
        <v>0</v>
      </c>
      <c r="I151" s="684">
        <f t="shared" si="63"/>
        <v>0</v>
      </c>
      <c r="J151" s="684">
        <f t="shared" si="63"/>
        <v>786600</v>
      </c>
      <c r="K151" s="684"/>
      <c r="L151" s="9"/>
    </row>
    <row r="152" spans="1:12" ht="21" hidden="1" x14ac:dyDescent="0.25">
      <c r="A152" s="557"/>
      <c r="B152" s="889">
        <f>+[6]ระบบการควบคุมฯ!B819</f>
        <v>0</v>
      </c>
      <c r="C152" s="890"/>
      <c r="D152" s="559">
        <f>+D153</f>
        <v>0</v>
      </c>
      <c r="E152" s="559">
        <f t="shared" ref="E152:K152" si="64">+E153</f>
        <v>0</v>
      </c>
      <c r="F152" s="559">
        <f t="shared" si="64"/>
        <v>0</v>
      </c>
      <c r="G152" s="559">
        <f t="shared" si="64"/>
        <v>0</v>
      </c>
      <c r="H152" s="559">
        <f t="shared" si="64"/>
        <v>0</v>
      </c>
      <c r="I152" s="559">
        <f t="shared" si="64"/>
        <v>0</v>
      </c>
      <c r="J152" s="559">
        <f t="shared" si="64"/>
        <v>0</v>
      </c>
      <c r="K152" s="559">
        <f t="shared" si="64"/>
        <v>0</v>
      </c>
      <c r="L152" s="9"/>
    </row>
    <row r="153" spans="1:12" ht="21" hidden="1" x14ac:dyDescent="0.25">
      <c r="A153" s="605" t="s">
        <v>31</v>
      </c>
      <c r="B153" s="667">
        <f>+[6]ระบบการควบคุมฯ!B820</f>
        <v>0</v>
      </c>
      <c r="C153" s="668">
        <f>+[6]ระบบการควบคุมฯ!C820</f>
        <v>0</v>
      </c>
      <c r="D153" s="608">
        <f>+[6]ระบบการควบคุมฯ!F820</f>
        <v>0</v>
      </c>
      <c r="E153" s="608">
        <f>+[6]ระบบการควบคุมฯ!G820+[6]ระบบการควบคุมฯ!H820</f>
        <v>0</v>
      </c>
      <c r="F153" s="608">
        <f>+[6]ระบบการควบคุมฯ!I820+[6]ระบบการควบคุมฯ!J820</f>
        <v>0</v>
      </c>
      <c r="G153" s="608">
        <f>+[6]ระบบการควบคุมฯ!K820+[6]ระบบการควบคุมฯ!L820</f>
        <v>0</v>
      </c>
      <c r="H153" s="608">
        <f>+[6]ระบบการควบคุมฯ!J820</f>
        <v>0</v>
      </c>
      <c r="I153" s="608">
        <f>+[6]ระบบการควบคุมฯ!K820</f>
        <v>0</v>
      </c>
      <c r="J153" s="608">
        <f>+D153-E153-G153</f>
        <v>0</v>
      </c>
      <c r="K153" s="606"/>
      <c r="L153" s="9"/>
    </row>
    <row r="154" spans="1:12" ht="21" hidden="1" x14ac:dyDescent="0.25">
      <c r="A154" s="605">
        <f>+[6]ระบบการควบคุมฯ!A821</f>
        <v>0</v>
      </c>
      <c r="B154" s="701">
        <f>+[6]ระบบการควบคุมฯ!B821</f>
        <v>0</v>
      </c>
      <c r="C154" s="607">
        <f>+[6]ระบบการควบคุมฯ!C821</f>
        <v>0</v>
      </c>
      <c r="D154" s="608">
        <f>+[6]ระบบการควบคุมฯ!D821</f>
        <v>0</v>
      </c>
      <c r="E154" s="618">
        <f>+[6]ระบบการควบคุมฯ!G821+[6]ระบบการควบคุมฯ!H821</f>
        <v>0</v>
      </c>
      <c r="F154" s="618">
        <f>+[6]ระบบการควบคุมฯ!I821+[6]ระบบการควบคุมฯ!J821</f>
        <v>0</v>
      </c>
      <c r="G154" s="627">
        <f>+[6]ระบบการควบคุมฯ!K821+[6]ระบบการควบคุมฯ!L821</f>
        <v>0</v>
      </c>
      <c r="H154" s="620"/>
      <c r="I154" s="606"/>
      <c r="J154" s="608">
        <f>+D154-E154-G154</f>
        <v>0</v>
      </c>
      <c r="K154" s="606"/>
      <c r="L154" s="9"/>
    </row>
    <row r="155" spans="1:12" ht="21" hidden="1" x14ac:dyDescent="0.25">
      <c r="A155" s="615"/>
      <c r="B155" s="705"/>
      <c r="C155" s="697"/>
      <c r="D155" s="618"/>
      <c r="E155" s="618"/>
      <c r="F155" s="618"/>
      <c r="G155" s="627"/>
      <c r="H155" s="624"/>
      <c r="I155" s="616"/>
      <c r="J155" s="618"/>
      <c r="K155" s="606"/>
      <c r="L155" s="9"/>
    </row>
    <row r="156" spans="1:12" ht="21" hidden="1" x14ac:dyDescent="0.25">
      <c r="A156" s="615"/>
      <c r="B156" s="705"/>
      <c r="C156" s="697"/>
      <c r="D156" s="618"/>
      <c r="E156" s="618"/>
      <c r="F156" s="618"/>
      <c r="G156" s="627"/>
      <c r="H156" s="624"/>
      <c r="I156" s="616"/>
      <c r="J156" s="618"/>
      <c r="K156" s="606"/>
      <c r="L156" s="9"/>
    </row>
    <row r="157" spans="1:12" ht="21" x14ac:dyDescent="0.25">
      <c r="A157" s="888" t="str">
        <f>+[6]ระบบการควบคุมฯ!A852</f>
        <v>2.1.2.1</v>
      </c>
      <c r="B157" s="889" t="str">
        <f>+[6]ระบบการควบคุมฯ!B852</f>
        <v>ครุภัณฑ์คอมพิวเตอร์  120610</v>
      </c>
      <c r="C157" s="890"/>
      <c r="D157" s="559">
        <f>+D158</f>
        <v>786600</v>
      </c>
      <c r="E157" s="559">
        <f t="shared" ref="E157:K158" si="65">+E158</f>
        <v>0</v>
      </c>
      <c r="F157" s="559">
        <f t="shared" si="65"/>
        <v>0</v>
      </c>
      <c r="G157" s="559">
        <f t="shared" si="65"/>
        <v>0</v>
      </c>
      <c r="H157" s="559">
        <f t="shared" si="65"/>
        <v>0</v>
      </c>
      <c r="I157" s="559">
        <f t="shared" si="65"/>
        <v>0</v>
      </c>
      <c r="J157" s="559">
        <f t="shared" si="65"/>
        <v>786600</v>
      </c>
      <c r="K157" s="559">
        <f t="shared" si="65"/>
        <v>0</v>
      </c>
      <c r="L157" s="9"/>
    </row>
    <row r="158" spans="1:12" ht="63" x14ac:dyDescent="0.25">
      <c r="A158" s="588" t="s">
        <v>180</v>
      </c>
      <c r="B158" s="589" t="str">
        <f>+[6]ระบบการควบคุมฯ!B853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58" s="613" t="str">
        <f>+[6]ระบบการควบคุมฯ!C853</f>
        <v>ศธ 04002/ว2002 ลว 23 พค 67 โอนครั้งที่ 46</v>
      </c>
      <c r="D158" s="591">
        <f>+D159</f>
        <v>786600</v>
      </c>
      <c r="E158" s="591">
        <f t="shared" si="65"/>
        <v>0</v>
      </c>
      <c r="F158" s="591">
        <f t="shared" si="65"/>
        <v>0</v>
      </c>
      <c r="G158" s="591">
        <f t="shared" si="65"/>
        <v>0</v>
      </c>
      <c r="H158" s="591">
        <f t="shared" si="65"/>
        <v>0</v>
      </c>
      <c r="I158" s="591">
        <f t="shared" si="65"/>
        <v>0</v>
      </c>
      <c r="J158" s="591">
        <f t="shared" si="65"/>
        <v>786600</v>
      </c>
      <c r="K158" s="612"/>
      <c r="L158" s="9"/>
    </row>
    <row r="159" spans="1:12" ht="42" x14ac:dyDescent="0.25">
      <c r="A159" s="605" t="str">
        <f>+[6]ระบบการควบคุมฯ!A854</f>
        <v>1)</v>
      </c>
      <c r="B159" s="667" t="str">
        <f>+[6]ระบบการควบคุมฯ!B854</f>
        <v xml:space="preserve">โรงเรียนชุมชนบึงบา </v>
      </c>
      <c r="C159" s="668" t="str">
        <f>+[6]ระบบการควบคุมฯ!C854</f>
        <v>20004350002003110247</v>
      </c>
      <c r="D159" s="608">
        <f>+[6]ระบบการควบคุมฯ!AA854</f>
        <v>786600</v>
      </c>
      <c r="E159" s="593">
        <f>+[6]ระบบการควบคุมฯ!Q854+[6]ระบบการควบคุมฯ!R854</f>
        <v>0</v>
      </c>
      <c r="F159" s="618">
        <f>+[6]ระบบการควบคุมฯ!J854</f>
        <v>0</v>
      </c>
      <c r="G159" s="583">
        <f>+[6]ระบบการควบคุมฯ!U854+[6]ระบบการควบคุมฯ!V854</f>
        <v>0</v>
      </c>
      <c r="H159" s="624"/>
      <c r="I159" s="616"/>
      <c r="J159" s="625">
        <f t="shared" ref="J159" si="66">D159-E159-F159-G159</f>
        <v>786600</v>
      </c>
      <c r="K159" s="706"/>
      <c r="L159" s="9"/>
    </row>
    <row r="160" spans="1:12" ht="21" x14ac:dyDescent="0.25">
      <c r="A160" s="605"/>
      <c r="B160" s="667"/>
      <c r="C160" s="668"/>
      <c r="D160" s="608"/>
      <c r="E160" s="619"/>
      <c r="F160" s="618"/>
      <c r="G160" s="627"/>
      <c r="H160" s="624"/>
      <c r="I160" s="616"/>
      <c r="J160" s="625"/>
      <c r="K160" s="706"/>
      <c r="L160" s="9"/>
    </row>
    <row r="161" spans="1:12" ht="42" x14ac:dyDescent="0.25">
      <c r="A161" s="707">
        <v>2.2000000000000002</v>
      </c>
      <c r="B161" s="641" t="str">
        <f>+[6]ระบบการควบคุมฯ!B910</f>
        <v xml:space="preserve">กิจกรรมการจัดการศึกษามัธยมศึกษาตอนต้นสำหรับโรงเรียนปกติ  </v>
      </c>
      <c r="C161" s="708" t="str">
        <f>+[6]ระบบการควบคุมฯ!C910</f>
        <v>20004 67 0516500000</v>
      </c>
      <c r="D161" s="677">
        <f>+D162</f>
        <v>120000</v>
      </c>
      <c r="E161" s="677">
        <f t="shared" ref="E161:K162" si="67">+E162</f>
        <v>116000</v>
      </c>
      <c r="F161" s="677">
        <f t="shared" si="67"/>
        <v>0</v>
      </c>
      <c r="G161" s="677">
        <f t="shared" si="67"/>
        <v>0</v>
      </c>
      <c r="H161" s="677">
        <f t="shared" si="67"/>
        <v>0</v>
      </c>
      <c r="I161" s="677">
        <f t="shared" si="67"/>
        <v>0</v>
      </c>
      <c r="J161" s="677">
        <f t="shared" si="67"/>
        <v>4000</v>
      </c>
      <c r="K161" s="677">
        <f t="shared" si="67"/>
        <v>0</v>
      </c>
      <c r="L161" s="9"/>
    </row>
    <row r="162" spans="1:12" ht="21" x14ac:dyDescent="0.25">
      <c r="A162" s="891"/>
      <c r="B162" s="682" t="str">
        <f>+[6]ระบบการควบคุมฯ!B912</f>
        <v>งบลงทุน ค่าครุภัณฑ์ 6711310</v>
      </c>
      <c r="C162" s="892"/>
      <c r="D162" s="684">
        <f>+D163</f>
        <v>120000</v>
      </c>
      <c r="E162" s="684">
        <f t="shared" si="67"/>
        <v>116000</v>
      </c>
      <c r="F162" s="684">
        <f t="shared" si="67"/>
        <v>0</v>
      </c>
      <c r="G162" s="684">
        <f t="shared" si="67"/>
        <v>0</v>
      </c>
      <c r="H162" s="684">
        <f t="shared" si="67"/>
        <v>0</v>
      </c>
      <c r="I162" s="684">
        <f t="shared" si="67"/>
        <v>0</v>
      </c>
      <c r="J162" s="684">
        <f t="shared" si="67"/>
        <v>4000</v>
      </c>
      <c r="K162" s="684">
        <f>+K163</f>
        <v>0</v>
      </c>
      <c r="L162" s="9"/>
    </row>
    <row r="163" spans="1:12" ht="21" x14ac:dyDescent="0.25">
      <c r="A163" s="557" t="s">
        <v>46</v>
      </c>
      <c r="B163" s="889" t="str">
        <f>+[6]ระบบการควบคุมฯ!B973</f>
        <v>ครุภัณฑ์การศึกษา 120611</v>
      </c>
      <c r="C163" s="890"/>
      <c r="D163" s="559">
        <f>+D164+D166+D169</f>
        <v>120000</v>
      </c>
      <c r="E163" s="559">
        <f t="shared" ref="E163:J163" si="68">+E164+E166+E169</f>
        <v>116000</v>
      </c>
      <c r="F163" s="559">
        <f t="shared" si="68"/>
        <v>0</v>
      </c>
      <c r="G163" s="559">
        <f t="shared" si="68"/>
        <v>0</v>
      </c>
      <c r="H163" s="559">
        <f t="shared" si="68"/>
        <v>0</v>
      </c>
      <c r="I163" s="559">
        <f t="shared" si="68"/>
        <v>0</v>
      </c>
      <c r="J163" s="559">
        <f t="shared" si="68"/>
        <v>4000</v>
      </c>
      <c r="K163" s="559">
        <f>+K164</f>
        <v>0</v>
      </c>
      <c r="L163" s="9"/>
    </row>
    <row r="164" spans="1:12" ht="21" x14ac:dyDescent="0.25">
      <c r="A164" s="703" t="s">
        <v>195</v>
      </c>
      <c r="B164" s="589" t="str">
        <f>+[6]ระบบการควบคุมฯ!B974</f>
        <v xml:space="preserve">ครุภัณฑ์สะเต็มศึกษา ระดับประถมศึกษา แบบ 2 </v>
      </c>
      <c r="C164" s="613">
        <f>+[6]ระบบการควบคุมฯ!C973</f>
        <v>0</v>
      </c>
      <c r="D164" s="591">
        <f>+D165</f>
        <v>0</v>
      </c>
      <c r="E164" s="591">
        <f t="shared" ref="E164:J164" si="69">+E165</f>
        <v>0</v>
      </c>
      <c r="F164" s="591">
        <f t="shared" si="69"/>
        <v>0</v>
      </c>
      <c r="G164" s="591">
        <f t="shared" si="69"/>
        <v>0</v>
      </c>
      <c r="H164" s="591">
        <f t="shared" si="69"/>
        <v>0</v>
      </c>
      <c r="I164" s="591">
        <f t="shared" si="69"/>
        <v>0</v>
      </c>
      <c r="J164" s="591">
        <f t="shared" si="69"/>
        <v>0</v>
      </c>
      <c r="K164" s="612"/>
      <c r="L164" s="9"/>
    </row>
    <row r="165" spans="1:12" ht="42" x14ac:dyDescent="0.25">
      <c r="A165" s="709" t="str">
        <f>+[6]ระบบการควบคุมฯ!A975</f>
        <v>1)</v>
      </c>
      <c r="B165" s="667" t="str">
        <f>+[6]ระบบการควบคุมฯ!B975</f>
        <v>ชุมชนเลิศพินิจพิทยาคม</v>
      </c>
      <c r="C165" s="668" t="str">
        <f>+[6]ระบบการควบคุมฯ!C975</f>
        <v>20004350002003112994</v>
      </c>
      <c r="D165" s="608">
        <f>+[6]ระบบการควบคุมฯ!F975</f>
        <v>0</v>
      </c>
      <c r="E165" s="608">
        <f>+[6]ระบบการควบคุมฯ!G975+[6]ระบบการควบคุมฯ!H975</f>
        <v>0</v>
      </c>
      <c r="F165" s="608">
        <f>+[6]ระบบการควบคุมฯ!I975+[6]ระบบการควบคุมฯ!J975</f>
        <v>0</v>
      </c>
      <c r="G165" s="657">
        <f>+[6]ระบบการควบคุมฯ!K975+[6]ระบบการควบคุมฯ!L975</f>
        <v>0</v>
      </c>
      <c r="H165" s="620"/>
      <c r="I165" s="609"/>
      <c r="J165" s="608">
        <f>+D165-E165-G165</f>
        <v>0</v>
      </c>
      <c r="K165" s="606"/>
      <c r="L165" s="9"/>
    </row>
    <row r="166" spans="1:12" ht="21" x14ac:dyDescent="0.25">
      <c r="A166" s="703" t="s">
        <v>194</v>
      </c>
      <c r="B166" s="589" t="str">
        <f>+[6]ระบบการควบคุมฯ!B976</f>
        <v>ครุภัณฑ์เทคโนโลยีดิจิตอล แบบ 2</v>
      </c>
      <c r="C166" s="613">
        <f>+[6]ระบบการควบคุมฯ!C976</f>
        <v>0</v>
      </c>
      <c r="D166" s="591">
        <f>+D167+D168</f>
        <v>0</v>
      </c>
      <c r="E166" s="591">
        <f t="shared" ref="E166:J166" si="70">+E167+E168</f>
        <v>0</v>
      </c>
      <c r="F166" s="591">
        <f t="shared" si="70"/>
        <v>0</v>
      </c>
      <c r="G166" s="591">
        <f t="shared" si="70"/>
        <v>0</v>
      </c>
      <c r="H166" s="591">
        <f t="shared" si="70"/>
        <v>0</v>
      </c>
      <c r="I166" s="591">
        <f t="shared" si="70"/>
        <v>0</v>
      </c>
      <c r="J166" s="591">
        <f t="shared" si="70"/>
        <v>0</v>
      </c>
      <c r="K166" s="612"/>
      <c r="L166" s="9"/>
    </row>
    <row r="167" spans="1:12" ht="21" x14ac:dyDescent="0.25">
      <c r="A167" s="709" t="str">
        <f>+[6]ระบบการควบคุมฯ!A977</f>
        <v>1)</v>
      </c>
      <c r="B167" s="704" t="str">
        <f>+[6]ระบบการควบคุมฯ!B977</f>
        <v>วัดทศทิศ</v>
      </c>
      <c r="C167" s="700" t="str">
        <f>+[6]ระบบการควบคุมฯ!C977</f>
        <v>20004350002003112995</v>
      </c>
      <c r="D167" s="608">
        <f>+[6]ระบบการควบคุมฯ!D977</f>
        <v>0</v>
      </c>
      <c r="E167" s="618">
        <f>+[6]ระบบการควบคุมฯ!G977+[6]ระบบการควบคุมฯ!H977</f>
        <v>0</v>
      </c>
      <c r="F167" s="618">
        <f>+[6]ระบบการควบคุมฯ!I977+[6]ระบบการควบคุมฯ!J977</f>
        <v>0</v>
      </c>
      <c r="G167" s="627">
        <f>+[6]ระบบการควบคุมฯ!K977+[6]ระบบการควบคุมฯ!L977</f>
        <v>0</v>
      </c>
      <c r="H167" s="710"/>
      <c r="I167" s="711"/>
      <c r="J167" s="608">
        <f>+D167-E167-G167</f>
        <v>0</v>
      </c>
      <c r="K167" s="606"/>
      <c r="L167" s="9"/>
    </row>
    <row r="168" spans="1:12" ht="21" x14ac:dyDescent="0.25">
      <c r="A168" s="709" t="str">
        <f>+[6]ระบบการควบคุมฯ!A978</f>
        <v>2)</v>
      </c>
      <c r="B168" s="704" t="str">
        <f>+[6]ระบบการควบคุมฯ!B978</f>
        <v>วัดสมุหราษฎร์บํารุง</v>
      </c>
      <c r="C168" s="700" t="str">
        <f>+[6]ระบบการควบคุมฯ!C978</f>
        <v>20004350002003112996</v>
      </c>
      <c r="D168" s="608">
        <f>+[6]ระบบการควบคุมฯ!D978</f>
        <v>0</v>
      </c>
      <c r="E168" s="618">
        <f>+[6]ระบบการควบคุมฯ!G978+[6]ระบบการควบคุมฯ!H978</f>
        <v>0</v>
      </c>
      <c r="F168" s="618">
        <f>+[6]ระบบการควบคุมฯ!I978+[6]ระบบการควบคุมฯ!J978</f>
        <v>0</v>
      </c>
      <c r="G168" s="627">
        <f>+[6]ระบบการควบคุมฯ!K978+[6]ระบบการควบคุมฯ!L978</f>
        <v>0</v>
      </c>
      <c r="H168" s="710"/>
      <c r="I168" s="711"/>
      <c r="J168" s="712">
        <f>+D168-E168-G168</f>
        <v>0</v>
      </c>
      <c r="K168" s="606"/>
      <c r="L168" s="9"/>
    </row>
    <row r="169" spans="1:12" ht="63" x14ac:dyDescent="0.25">
      <c r="A169" s="703" t="str">
        <f>+[6]ระบบการควบคุมฯ!A979</f>
        <v>2.2.1.1</v>
      </c>
      <c r="B169" s="589" t="str">
        <f>+[6]ระบบการควบคุมฯ!B979</f>
        <v xml:space="preserve">โต๊ะเก้าอี้นักเรียน ระดับประถมศึกษา </v>
      </c>
      <c r="C169" s="613" t="str">
        <f>+[6]ระบบการควบคุมฯ!C979</f>
        <v>ศธ04002/ว1802 ลว.8 พค 67 โอนครั้งที่ 7</v>
      </c>
      <c r="D169" s="591">
        <f>+D170</f>
        <v>120000</v>
      </c>
      <c r="E169" s="591">
        <f t="shared" ref="E169:J169" si="71">+E170</f>
        <v>116000</v>
      </c>
      <c r="F169" s="591">
        <f t="shared" si="71"/>
        <v>0</v>
      </c>
      <c r="G169" s="591">
        <f t="shared" si="71"/>
        <v>0</v>
      </c>
      <c r="H169" s="591">
        <f t="shared" si="71"/>
        <v>0</v>
      </c>
      <c r="I169" s="591">
        <f t="shared" si="71"/>
        <v>0</v>
      </c>
      <c r="J169" s="591">
        <f t="shared" si="71"/>
        <v>4000</v>
      </c>
      <c r="K169" s="612"/>
      <c r="L169" s="9"/>
    </row>
    <row r="170" spans="1:12" ht="21" x14ac:dyDescent="0.25">
      <c r="A170" s="709" t="str">
        <f>+[6]ระบบการควบคุมฯ!A980</f>
        <v>1)</v>
      </c>
      <c r="B170" s="704" t="str">
        <f>+[6]ระบบการควบคุมฯ!B980</f>
        <v>โรงเรียนวัดลาดสนุ่น</v>
      </c>
      <c r="C170" s="700" t="str">
        <f>+[6]ระบบการควบคุมฯ!C980</f>
        <v>20004350002003114141</v>
      </c>
      <c r="D170" s="608">
        <f>+[6]ระบบการควบคุมฯ!AA980</f>
        <v>120000</v>
      </c>
      <c r="E170" s="593">
        <f>+[6]ระบบการควบคุมฯ!Q980+[6]ระบบการควบคุมฯ!R980</f>
        <v>116000</v>
      </c>
      <c r="F170" s="618">
        <f>+[6]ระบบการควบคุมฯ!J980</f>
        <v>0</v>
      </c>
      <c r="G170" s="583">
        <f>+[6]ระบบการควบคุมฯ!U980+[6]ระบบการควบคุมฯ!V980</f>
        <v>0</v>
      </c>
      <c r="H170" s="624"/>
      <c r="I170" s="616"/>
      <c r="J170" s="625">
        <f t="shared" ref="J170" si="72">D170-E170-F170-G170</f>
        <v>4000</v>
      </c>
      <c r="K170" s="626"/>
      <c r="L170" s="9"/>
    </row>
    <row r="171" spans="1:12" ht="21" x14ac:dyDescent="0.25">
      <c r="A171" s="709"/>
      <c r="B171" s="704" t="str">
        <f>+[6]ระบบการควบคุมฯ!B981</f>
        <v>ผูกพัน ครบ 16 มิย 67</v>
      </c>
      <c r="C171" s="700">
        <f>+[6]ระบบการควบคุมฯ!C981</f>
        <v>4100386064</v>
      </c>
      <c r="D171" s="608"/>
      <c r="E171" s="619"/>
      <c r="F171" s="618"/>
      <c r="G171" s="627"/>
      <c r="H171" s="624"/>
      <c r="I171" s="616"/>
      <c r="J171" s="625"/>
      <c r="K171" s="626"/>
      <c r="L171" s="9"/>
    </row>
    <row r="172" spans="1:12" ht="63" hidden="1" x14ac:dyDescent="0.25">
      <c r="A172" s="703" t="str">
        <f>+[6]ระบบการควบคุมฯ!A1324</f>
        <v>3.2.1</v>
      </c>
      <c r="B172" s="589" t="str">
        <f>+[6]ระบบการควบคุมฯ!B1324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172" s="613" t="str">
        <f>+[6]ระบบการควบคุมฯ!C1324</f>
        <v>ศธ04002/ว3478 ลว.21 ส.ค.66 โอนครั้งที่ 782</v>
      </c>
      <c r="D172" s="591">
        <f>SUM(D173:D174)</f>
        <v>0</v>
      </c>
      <c r="E172" s="591">
        <f t="shared" ref="E172:J172" si="73">SUM(E173:E174)</f>
        <v>0</v>
      </c>
      <c r="F172" s="591">
        <f t="shared" si="73"/>
        <v>0</v>
      </c>
      <c r="G172" s="591">
        <f t="shared" si="73"/>
        <v>0</v>
      </c>
      <c r="H172" s="591">
        <f t="shared" si="73"/>
        <v>0</v>
      </c>
      <c r="I172" s="591">
        <f t="shared" si="73"/>
        <v>0</v>
      </c>
      <c r="J172" s="591">
        <f t="shared" si="73"/>
        <v>0</v>
      </c>
      <c r="K172" s="612"/>
      <c r="L172" s="9"/>
    </row>
    <row r="173" spans="1:12" ht="21" hidden="1" x14ac:dyDescent="0.25">
      <c r="A173" s="713" t="str">
        <f>+[6]ระบบการควบคุมฯ!A1325</f>
        <v>1)</v>
      </c>
      <c r="B173" s="717" t="str">
        <f>+[6]ระบบการควบคุมฯ!B1325</f>
        <v>โรงเรียนวัดพืชอุดม</v>
      </c>
      <c r="C173" s="714" t="str">
        <f>+[6]ระบบการควบคุมฯ!C1325</f>
        <v xml:space="preserve">20004 35000300 321ZZZZ </v>
      </c>
      <c r="D173" s="713">
        <f>+[6]ระบบการควบคุมฯ!D1325</f>
        <v>0</v>
      </c>
      <c r="E173" s="618">
        <f>+[6]ระบบการควบคุมฯ!G1325+[6]ระบบการควบคุมฯ!H1325</f>
        <v>0</v>
      </c>
      <c r="F173" s="618">
        <f>+[6]ระบบการควบคุมฯ!I1325+[6]ระบบการควบคุมฯ!J1325</f>
        <v>0</v>
      </c>
      <c r="G173" s="627">
        <f>+[6]ระบบการควบคุมฯ!K1325+[6]ระบบการควบคุมฯ!L1325</f>
        <v>0</v>
      </c>
      <c r="H173" s="715"/>
      <c r="I173" s="716"/>
      <c r="J173" s="618">
        <f>+D173-E173-F173-G173</f>
        <v>0</v>
      </c>
      <c r="K173" s="626"/>
      <c r="L173" s="9"/>
    </row>
    <row r="174" spans="1:12" ht="21" hidden="1" x14ac:dyDescent="0.25">
      <c r="A174" s="713" t="str">
        <f>+[6]ระบบการควบคุมฯ!A1326</f>
        <v>2)</v>
      </c>
      <c r="B174" s="717" t="str">
        <f>+[6]ระบบการควบคุมฯ!B1326</f>
        <v>โรงเรียนรวมราษฎร์สามัคคี</v>
      </c>
      <c r="C174" s="714" t="str">
        <f>+[6]ระบบการควบคุมฯ!C1326</f>
        <v xml:space="preserve">20004 35000300 321ZZZZ </v>
      </c>
      <c r="D174" s="713">
        <f>+[6]ระบบการควบคุมฯ!D1326</f>
        <v>0</v>
      </c>
      <c r="E174" s="618">
        <f>+[6]ระบบการควบคุมฯ!G1326+[6]ระบบการควบคุมฯ!H1326</f>
        <v>0</v>
      </c>
      <c r="F174" s="618">
        <f>+[6]ระบบการควบคุมฯ!I1326+[6]ระบบการควบคุมฯ!J1326</f>
        <v>0</v>
      </c>
      <c r="G174" s="627">
        <f>+[6]ระบบการควบคุมฯ!K1326+[6]ระบบการควบคุมฯ!L1326</f>
        <v>0</v>
      </c>
      <c r="H174" s="715"/>
      <c r="I174" s="716"/>
      <c r="J174" s="618">
        <f>+D174-E174-F174-G174</f>
        <v>0</v>
      </c>
      <c r="K174" s="626"/>
      <c r="L174" s="9"/>
    </row>
    <row r="175" spans="1:12" ht="21" hidden="1" x14ac:dyDescent="0.25">
      <c r="A175" s="713"/>
      <c r="B175" s="717"/>
      <c r="C175" s="714"/>
      <c r="D175" s="618"/>
      <c r="E175" s="618"/>
      <c r="F175" s="618"/>
      <c r="G175" s="627"/>
      <c r="H175" s="715"/>
      <c r="I175" s="716"/>
      <c r="J175" s="618"/>
      <c r="K175" s="626"/>
      <c r="L175" s="9"/>
    </row>
    <row r="176" spans="1:12" ht="21" hidden="1" x14ac:dyDescent="0.25">
      <c r="A176" s="713"/>
      <c r="B176" s="717"/>
      <c r="C176" s="714"/>
      <c r="D176" s="618"/>
      <c r="E176" s="618"/>
      <c r="F176" s="618"/>
      <c r="G176" s="627"/>
      <c r="H176" s="715"/>
      <c r="I176" s="716"/>
      <c r="J176" s="618"/>
      <c r="K176" s="626"/>
      <c r="L176" s="9"/>
    </row>
    <row r="177" spans="1:12" ht="21" hidden="1" x14ac:dyDescent="0.25">
      <c r="A177" s="713"/>
      <c r="B177" s="717"/>
      <c r="C177" s="714"/>
      <c r="D177" s="618"/>
      <c r="E177" s="618"/>
      <c r="F177" s="618"/>
      <c r="G177" s="627"/>
      <c r="H177" s="715"/>
      <c r="I177" s="716"/>
      <c r="J177" s="618"/>
      <c r="K177" s="626"/>
      <c r="L177" s="9"/>
    </row>
    <row r="178" spans="1:12" ht="42" x14ac:dyDescent="0.25">
      <c r="A178" s="718">
        <f>+[6]ระบบการควบคุมฯ!A1089</f>
        <v>2.5</v>
      </c>
      <c r="B178" s="719" t="str">
        <f>+[6]ระบบการควบคุมฯ!B1089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78" s="720" t="str">
        <f>+[6]ระบบการควบคุมฯ!C1089</f>
        <v>20004  67 01056 00000</v>
      </c>
      <c r="D178" s="721">
        <f t="shared" ref="D178:J178" si="74">+D179</f>
        <v>15558100</v>
      </c>
      <c r="E178" s="721">
        <f t="shared" si="74"/>
        <v>8788464</v>
      </c>
      <c r="F178" s="721">
        <f t="shared" si="74"/>
        <v>0</v>
      </c>
      <c r="G178" s="721">
        <f t="shared" si="74"/>
        <v>175500</v>
      </c>
      <c r="H178" s="721">
        <f t="shared" si="74"/>
        <v>0</v>
      </c>
      <c r="I178" s="721">
        <f t="shared" si="74"/>
        <v>0</v>
      </c>
      <c r="J178" s="721">
        <f t="shared" si="74"/>
        <v>6594136</v>
      </c>
      <c r="K178" s="677"/>
      <c r="L178" s="9"/>
    </row>
    <row r="179" spans="1:12" ht="21" x14ac:dyDescent="0.25">
      <c r="A179" s="884"/>
      <c r="B179" s="893" t="str">
        <f>+[6]ระบบการควบคุมฯ!B1090</f>
        <v>ค่าที่ดินและสิ่งก่อสร้าง 6711320</v>
      </c>
      <c r="C179" s="886"/>
      <c r="D179" s="684">
        <f>+D180+D225+D229+D235+D252+D254</f>
        <v>15558100</v>
      </c>
      <c r="E179" s="684">
        <f t="shared" ref="E179:J179" si="75">+E180+E225+E229+E235+E252+E254</f>
        <v>8788464</v>
      </c>
      <c r="F179" s="684">
        <f t="shared" si="75"/>
        <v>0</v>
      </c>
      <c r="G179" s="684">
        <f t="shared" si="75"/>
        <v>175500</v>
      </c>
      <c r="H179" s="684">
        <f t="shared" si="75"/>
        <v>0</v>
      </c>
      <c r="I179" s="684">
        <f t="shared" si="75"/>
        <v>0</v>
      </c>
      <c r="J179" s="684">
        <f t="shared" si="75"/>
        <v>6594136</v>
      </c>
      <c r="K179" s="684"/>
      <c r="L179" s="9"/>
    </row>
    <row r="180" spans="1:12" ht="42" x14ac:dyDescent="0.25">
      <c r="A180" s="722" t="str">
        <f>+[6]ระบบการควบคุมฯ!A1091</f>
        <v>2.5.1</v>
      </c>
      <c r="B180" s="723" t="str">
        <f>+[6]ระบบการควบคุมฯ!B1091</f>
        <v>ปรับปรุงซ่อมแซมอาคารเรียนอาคารประกอบและสิ่งก่อสร้างอื่น 20 โรงเรียน</v>
      </c>
      <c r="C180" s="672" t="str">
        <f>+[6]ระบบการควบคุมฯ!C1091</f>
        <v>ศธ 04002/ว1787 ลว 7 พค 67 ครั้งที่ 5</v>
      </c>
      <c r="D180" s="680">
        <f>SUM(D181:D224)</f>
        <v>8810000</v>
      </c>
      <c r="E180" s="680">
        <f t="shared" ref="E180:J180" si="76">SUM(E181:E224)</f>
        <v>7928465</v>
      </c>
      <c r="F180" s="680">
        <f t="shared" si="76"/>
        <v>0</v>
      </c>
      <c r="G180" s="680">
        <f t="shared" si="76"/>
        <v>175500</v>
      </c>
      <c r="H180" s="680">
        <f t="shared" si="76"/>
        <v>0</v>
      </c>
      <c r="I180" s="680">
        <f t="shared" si="76"/>
        <v>0</v>
      </c>
      <c r="J180" s="680">
        <f t="shared" si="76"/>
        <v>706035</v>
      </c>
      <c r="K180" s="680"/>
      <c r="L180" s="9"/>
    </row>
    <row r="181" spans="1:12" ht="42" x14ac:dyDescent="0.25">
      <c r="A181" s="605" t="str">
        <f>+[6]ระบบการควบคุมฯ!A1092</f>
        <v>1)</v>
      </c>
      <c r="B181" s="606" t="str">
        <f>+[6]ระบบการควบคุมฯ!B1092</f>
        <v>ทองพูลอุทิศ</v>
      </c>
      <c r="C181" s="668" t="str">
        <f>+[6]ระบบการควบคุมฯ!C1092</f>
        <v>20004350002003214509</v>
      </c>
      <c r="D181" s="608">
        <f>+[6]ระบบการควบคุมฯ!AA1092</f>
        <v>143100</v>
      </c>
      <c r="E181" s="593">
        <f>+[6]ระบบการควบคุมฯ!Q1092+[6]ระบบการควบคุมฯ!R1092</f>
        <v>143100</v>
      </c>
      <c r="F181" s="618">
        <f>+[6]ระบบการควบคุมฯ!J1092</f>
        <v>0</v>
      </c>
      <c r="G181" s="583">
        <f>+[6]ระบบการควบคุมฯ!U1092+[6]ระบบการควบคุมฯ!V1092</f>
        <v>0</v>
      </c>
      <c r="H181" s="624"/>
      <c r="I181" s="616"/>
      <c r="J181" s="625">
        <f t="shared" ref="J181:J224" si="77">D181-E181-F181-G181</f>
        <v>0</v>
      </c>
      <c r="K181" s="606"/>
      <c r="L181" s="9"/>
    </row>
    <row r="182" spans="1:12" ht="21" x14ac:dyDescent="0.25">
      <c r="A182" s="605"/>
      <c r="B182" s="606" t="str">
        <f>+[6]ระบบการควบคุมฯ!B1093</f>
        <v>ครบ 22 มิย 67</v>
      </c>
      <c r="C182" s="668">
        <f>+[6]ระบบการควบคุมฯ!C1093</f>
        <v>4100390756</v>
      </c>
      <c r="D182" s="608">
        <f>+[6]ระบบการควบคุมฯ!AA1093</f>
        <v>0</v>
      </c>
      <c r="E182" s="593">
        <f>+[6]ระบบการควบคุมฯ!Q1093+[6]ระบบการควบคุมฯ!R1093</f>
        <v>0</v>
      </c>
      <c r="F182" s="618">
        <f>+[6]ระบบการควบคุมฯ!J1093</f>
        <v>0</v>
      </c>
      <c r="G182" s="583">
        <f>+[6]ระบบการควบคุมฯ!U1093+[6]ระบบการควบคุมฯ!V1093</f>
        <v>0</v>
      </c>
      <c r="H182" s="624"/>
      <c r="I182" s="616"/>
      <c r="J182" s="625">
        <f t="shared" si="77"/>
        <v>0</v>
      </c>
      <c r="K182" s="606"/>
      <c r="L182" s="9"/>
    </row>
    <row r="183" spans="1:12" ht="42" x14ac:dyDescent="0.25">
      <c r="A183" s="605" t="str">
        <f>+[6]ระบบการควบคุมฯ!A1094</f>
        <v>2)</v>
      </c>
      <c r="B183" s="606" t="str">
        <f>+[6]ระบบการควบคุมฯ!B1094</f>
        <v>วัดนาบุญ</v>
      </c>
      <c r="C183" s="668" t="str">
        <f>+[6]ระบบการควบคุมฯ!C1094</f>
        <v>20004350002003214510</v>
      </c>
      <c r="D183" s="608">
        <f>+[6]ระบบการควบคุมฯ!AA1094</f>
        <v>499800</v>
      </c>
      <c r="E183" s="593">
        <f>+[6]ระบบการควบคุมฯ!Q1094+[6]ระบบการควบคุมฯ!R1094</f>
        <v>496000</v>
      </c>
      <c r="F183" s="618">
        <f>+[6]ระบบการควบคุมฯ!J1094</f>
        <v>0</v>
      </c>
      <c r="G183" s="583">
        <f>+[6]ระบบการควบคุมฯ!U1094+[6]ระบบการควบคุมฯ!V1094</f>
        <v>0</v>
      </c>
      <c r="H183" s="624"/>
      <c r="I183" s="616"/>
      <c r="J183" s="625">
        <f t="shared" si="77"/>
        <v>3800</v>
      </c>
      <c r="K183" s="606"/>
      <c r="L183" s="9"/>
    </row>
    <row r="184" spans="1:12" ht="21" x14ac:dyDescent="0.25">
      <c r="A184" s="605"/>
      <c r="B184" s="606" t="str">
        <f>+[6]ระบบการควบคุมฯ!B1095</f>
        <v>ครบ 11 กค 67</v>
      </c>
      <c r="C184" s="668">
        <f>+[6]ระบบการควบคุมฯ!C1095</f>
        <v>4100400664</v>
      </c>
      <c r="D184" s="608">
        <f>+[6]ระบบการควบคุมฯ!AA1095</f>
        <v>0</v>
      </c>
      <c r="E184" s="593">
        <f>+[6]ระบบการควบคุมฯ!Q1095+[6]ระบบการควบคุมฯ!R1095</f>
        <v>0</v>
      </c>
      <c r="F184" s="618">
        <f>+[6]ระบบการควบคุมฯ!J1095</f>
        <v>0</v>
      </c>
      <c r="G184" s="583">
        <f>+[6]ระบบการควบคุมฯ!U1095+[6]ระบบการควบคุมฯ!V1095</f>
        <v>0</v>
      </c>
      <c r="H184" s="624"/>
      <c r="I184" s="616"/>
      <c r="J184" s="625">
        <f t="shared" si="77"/>
        <v>0</v>
      </c>
      <c r="K184" s="606"/>
      <c r="L184" s="9"/>
    </row>
    <row r="185" spans="1:12" ht="42" x14ac:dyDescent="0.25">
      <c r="A185" s="605" t="str">
        <f>+[6]ระบบการควบคุมฯ!A1096</f>
        <v>3)</v>
      </c>
      <c r="B185" s="606" t="str">
        <f>+[6]ระบบการควบคุมฯ!B1096</f>
        <v>ชุมชนเลิศพินิจพิทยาคม</v>
      </c>
      <c r="C185" s="668" t="str">
        <f>+[6]ระบบการควบคุมฯ!C1096</f>
        <v>20004350002003214511</v>
      </c>
      <c r="D185" s="608">
        <f>+[6]ระบบการควบคุมฯ!AA1096</f>
        <v>493200</v>
      </c>
      <c r="E185" s="593">
        <f>+[6]ระบบการควบคุมฯ!Q1096+[6]ระบบการควบคุมฯ!R1096</f>
        <v>493200</v>
      </c>
      <c r="F185" s="618">
        <f>+[6]ระบบการควบคุมฯ!J1096</f>
        <v>0</v>
      </c>
      <c r="G185" s="583">
        <f>+[6]ระบบการควบคุมฯ!U1096+[6]ระบบการควบคุมฯ!V1096</f>
        <v>0</v>
      </c>
      <c r="H185" s="624"/>
      <c r="I185" s="616"/>
      <c r="J185" s="625">
        <f t="shared" si="77"/>
        <v>0</v>
      </c>
      <c r="K185" s="606"/>
      <c r="L185" s="9"/>
    </row>
    <row r="186" spans="1:12" ht="21" x14ac:dyDescent="0.25">
      <c r="A186" s="605"/>
      <c r="B186" s="606" t="str">
        <f>+[6]ระบบการควบคุมฯ!B1097</f>
        <v>ครบ 11 กค 67</v>
      </c>
      <c r="C186" s="668">
        <f>+[6]ระบบการควบคุมฯ!C1097</f>
        <v>4100400664</v>
      </c>
      <c r="D186" s="608">
        <f>+[6]ระบบการควบคุมฯ!AA1097</f>
        <v>0</v>
      </c>
      <c r="E186" s="593">
        <f>+[6]ระบบการควบคุมฯ!Q1097+[6]ระบบการควบคุมฯ!R1097</f>
        <v>0</v>
      </c>
      <c r="F186" s="618">
        <f>+[6]ระบบการควบคุมฯ!J1097</f>
        <v>0</v>
      </c>
      <c r="G186" s="583">
        <f>+[6]ระบบการควบคุมฯ!U1097+[6]ระบบการควบคุมฯ!V1097</f>
        <v>0</v>
      </c>
      <c r="H186" s="624"/>
      <c r="I186" s="616"/>
      <c r="J186" s="625">
        <f t="shared" si="77"/>
        <v>0</v>
      </c>
      <c r="K186" s="606"/>
      <c r="L186" s="9"/>
    </row>
    <row r="187" spans="1:12" ht="42" x14ac:dyDescent="0.25">
      <c r="A187" s="605" t="str">
        <f>+[6]ระบบการควบคุมฯ!A1098</f>
        <v>4)</v>
      </c>
      <c r="B187" s="606" t="str">
        <f>+[6]ระบบการควบคุมฯ!B1098</f>
        <v>ชุมชนวัดทำเลทอง</v>
      </c>
      <c r="C187" s="668" t="str">
        <f>+[6]ระบบการควบคุมฯ!C1098</f>
        <v>20004350002003214512</v>
      </c>
      <c r="D187" s="608">
        <f>+[6]ระบบการควบคุมฯ!AA1098</f>
        <v>422700</v>
      </c>
      <c r="E187" s="593">
        <f>+[6]ระบบการควบคุมฯ!Q1098+[6]ระบบการควบคุมฯ!R1098</f>
        <v>419000</v>
      </c>
      <c r="F187" s="618">
        <f>+[6]ระบบการควบคุมฯ!J1098</f>
        <v>0</v>
      </c>
      <c r="G187" s="583">
        <f>+[6]ระบบการควบคุมฯ!U1098+[6]ระบบการควบคุมฯ!V1098</f>
        <v>0</v>
      </c>
      <c r="H187" s="624"/>
      <c r="I187" s="616"/>
      <c r="J187" s="625">
        <f t="shared" si="77"/>
        <v>3700</v>
      </c>
      <c r="K187" s="606"/>
      <c r="L187" s="9"/>
    </row>
    <row r="188" spans="1:12" ht="21" x14ac:dyDescent="0.25">
      <c r="A188" s="605"/>
      <c r="B188" s="606" t="str">
        <f>+[6]ระบบการควบคุมฯ!B1099</f>
        <v>ครบ 19 มิย 67</v>
      </c>
      <c r="C188" s="668">
        <f>+[6]ระบบการควบคุมฯ!C1099</f>
        <v>4100395279</v>
      </c>
      <c r="D188" s="608">
        <f>+[6]ระบบการควบคุมฯ!AA1099</f>
        <v>0</v>
      </c>
      <c r="E188" s="593">
        <f>+[6]ระบบการควบคุมฯ!Q1099+[6]ระบบการควบคุมฯ!R1099</f>
        <v>0</v>
      </c>
      <c r="F188" s="618">
        <f>+[6]ระบบการควบคุมฯ!J1099</f>
        <v>0</v>
      </c>
      <c r="G188" s="583">
        <f>+[6]ระบบการควบคุมฯ!U1099+[6]ระบบการควบคุมฯ!V1099</f>
        <v>0</v>
      </c>
      <c r="H188" s="624"/>
      <c r="I188" s="616"/>
      <c r="J188" s="625">
        <f t="shared" si="77"/>
        <v>0</v>
      </c>
      <c r="K188" s="606"/>
      <c r="L188" s="9"/>
    </row>
    <row r="189" spans="1:12" ht="42" x14ac:dyDescent="0.25">
      <c r="A189" s="605" t="str">
        <f>+[6]ระบบการควบคุมฯ!A1100</f>
        <v>5)</v>
      </c>
      <c r="B189" s="606" t="str">
        <f>+[6]ระบบการควบคุมฯ!B1100</f>
        <v>วัดกลางคลองสี่</v>
      </c>
      <c r="C189" s="668" t="str">
        <f>+[6]ระบบการควบคุมฯ!C1100</f>
        <v>20004350002003214513</v>
      </c>
      <c r="D189" s="608">
        <f>+[6]ระบบการควบคุมฯ!AA1100</f>
        <v>175500</v>
      </c>
      <c r="E189" s="593">
        <f>+[6]ระบบการควบคุมฯ!Q1100+[6]ระบบการควบคุมฯ!R1100</f>
        <v>0</v>
      </c>
      <c r="F189" s="618">
        <f>+[6]ระบบการควบคุมฯ!J1100</f>
        <v>0</v>
      </c>
      <c r="G189" s="583">
        <f>+[6]ระบบการควบคุมฯ!U1100+[6]ระบบการควบคุมฯ!V1100</f>
        <v>175500</v>
      </c>
      <c r="H189" s="624"/>
      <c r="I189" s="616"/>
      <c r="J189" s="625">
        <f t="shared" si="77"/>
        <v>0</v>
      </c>
      <c r="K189" s="606"/>
      <c r="L189" s="9"/>
    </row>
    <row r="190" spans="1:12" ht="21" x14ac:dyDescent="0.25">
      <c r="A190" s="605"/>
      <c r="B190" s="606" t="str">
        <f>+[6]ระบบการควบคุมฯ!B1101</f>
        <v>ครบ 15 มิย 67</v>
      </c>
      <c r="C190" s="668">
        <f>+[6]ระบบการควบคุมฯ!C1101</f>
        <v>4100396155</v>
      </c>
      <c r="D190" s="608">
        <f>+[6]ระบบการควบคุมฯ!AA1101</f>
        <v>0</v>
      </c>
      <c r="E190" s="593">
        <f>+[6]ระบบการควบคุมฯ!Q1101+[6]ระบบการควบคุมฯ!R1101</f>
        <v>0</v>
      </c>
      <c r="F190" s="618">
        <f>+[6]ระบบการควบคุมฯ!J1101</f>
        <v>0</v>
      </c>
      <c r="G190" s="583">
        <f>+[6]ระบบการควบคุมฯ!U1101+[6]ระบบการควบคุมฯ!V1101</f>
        <v>0</v>
      </c>
      <c r="H190" s="624"/>
      <c r="I190" s="616"/>
      <c r="J190" s="625">
        <f t="shared" si="77"/>
        <v>0</v>
      </c>
      <c r="K190" s="606"/>
      <c r="L190" s="9"/>
    </row>
    <row r="191" spans="1:12" ht="42" x14ac:dyDescent="0.25">
      <c r="A191" s="605" t="str">
        <f>+[6]ระบบการควบคุมฯ!A1102</f>
        <v>6)</v>
      </c>
      <c r="B191" s="606" t="str">
        <f>+[6]ระบบการควบคุมฯ!B1102</f>
        <v>วัดนิเทศน์</v>
      </c>
      <c r="C191" s="668" t="str">
        <f>+[6]ระบบการควบคุมฯ!C1102</f>
        <v>20004350002003214514</v>
      </c>
      <c r="D191" s="608">
        <f>+[6]ระบบการควบคุมฯ!AA1102</f>
        <v>1104200</v>
      </c>
      <c r="E191" s="593">
        <f>+[6]ระบบการควบคุมฯ!Q1102+[6]ระบบการควบคุมฯ!R1102</f>
        <v>740000</v>
      </c>
      <c r="F191" s="618">
        <f>+[6]ระบบการควบคุมฯ!J1102</f>
        <v>0</v>
      </c>
      <c r="G191" s="583">
        <f>+[6]ระบบการควบคุมฯ!U1102+[6]ระบบการควบคุมฯ!V1102</f>
        <v>0</v>
      </c>
      <c r="H191" s="624"/>
      <c r="I191" s="616"/>
      <c r="J191" s="625">
        <f t="shared" si="77"/>
        <v>364200</v>
      </c>
      <c r="K191" s="606"/>
      <c r="L191" s="9"/>
    </row>
    <row r="192" spans="1:12" ht="21" x14ac:dyDescent="0.25">
      <c r="A192" s="605"/>
      <c r="B192" s="606" t="str">
        <f>+[6]ระบบการควบคุมฯ!B1103</f>
        <v>ครบ 27 สค 67</v>
      </c>
      <c r="C192" s="668">
        <f>+[6]ระบบการควบคุมฯ!C1103</f>
        <v>4100402151</v>
      </c>
      <c r="D192" s="608">
        <f>+[6]ระบบการควบคุมฯ!AA1103</f>
        <v>0</v>
      </c>
      <c r="E192" s="593">
        <f>+[6]ระบบการควบคุมฯ!Q1103+[6]ระบบการควบคุมฯ!R1103</f>
        <v>0</v>
      </c>
      <c r="F192" s="618">
        <f>+[6]ระบบการควบคุมฯ!J1103</f>
        <v>0</v>
      </c>
      <c r="G192" s="583">
        <f>+[6]ระบบการควบคุมฯ!U1103+[6]ระบบการควบคุมฯ!V1103</f>
        <v>0</v>
      </c>
      <c r="H192" s="624"/>
      <c r="I192" s="616"/>
      <c r="J192" s="625">
        <f t="shared" si="77"/>
        <v>0</v>
      </c>
      <c r="K192" s="606"/>
      <c r="L192" s="9"/>
    </row>
    <row r="193" spans="1:12" ht="21" x14ac:dyDescent="0.25">
      <c r="A193" s="605"/>
      <c r="B193" s="606" t="str">
        <f>+[6]ระบบการควบคุมฯ!B1104</f>
        <v>ผูกพัน งวด 1 222,000 บาท</v>
      </c>
      <c r="C193" s="724">
        <f>+[6]ระบบการควบคุมฯ!C1104</f>
        <v>0</v>
      </c>
      <c r="D193" s="608">
        <f>+[6]ระบบการควบคุมฯ!AA1104</f>
        <v>0</v>
      </c>
      <c r="E193" s="593">
        <f>+[6]ระบบการควบคุมฯ!Q1104+[6]ระบบการควบคุมฯ!R1104</f>
        <v>0</v>
      </c>
      <c r="F193" s="618">
        <f>+[6]ระบบการควบคุมฯ!J1104</f>
        <v>0</v>
      </c>
      <c r="G193" s="583">
        <f>+[6]ระบบการควบคุมฯ!U1104+[6]ระบบการควบคุมฯ!V1104</f>
        <v>0</v>
      </c>
      <c r="H193" s="624"/>
      <c r="I193" s="616"/>
      <c r="J193" s="625">
        <f t="shared" si="77"/>
        <v>0</v>
      </c>
      <c r="K193" s="606"/>
      <c r="L193" s="9"/>
    </row>
    <row r="194" spans="1:12" ht="21" x14ac:dyDescent="0.25">
      <c r="A194" s="605"/>
      <c r="B194" s="606" t="str">
        <f>+[6]ระบบการควบคุมฯ!B1105</f>
        <v>งวด 2 518,000 บาท</v>
      </c>
      <c r="C194" s="724">
        <f>+[6]ระบบการควบคุมฯ!C1105</f>
        <v>0</v>
      </c>
      <c r="D194" s="608">
        <f>+[6]ระบบการควบคุมฯ!AA1105</f>
        <v>0</v>
      </c>
      <c r="E194" s="593">
        <f>+[6]ระบบการควบคุมฯ!Q1105+[6]ระบบการควบคุมฯ!R1105</f>
        <v>0</v>
      </c>
      <c r="F194" s="618">
        <f>+[6]ระบบการควบคุมฯ!J1105</f>
        <v>0</v>
      </c>
      <c r="G194" s="583">
        <f>+[6]ระบบการควบคุมฯ!U1105+[6]ระบบการควบคุมฯ!V1105</f>
        <v>0</v>
      </c>
      <c r="H194" s="624"/>
      <c r="I194" s="616"/>
      <c r="J194" s="625">
        <f t="shared" si="77"/>
        <v>0</v>
      </c>
      <c r="K194" s="606"/>
      <c r="L194" s="9"/>
    </row>
    <row r="195" spans="1:12" ht="42" x14ac:dyDescent="0.25">
      <c r="A195" s="605" t="str">
        <f>+[6]ระบบการควบคุมฯ!A1106</f>
        <v>7)</v>
      </c>
      <c r="B195" s="606" t="str">
        <f>+[6]ระบบการควบคุมฯ!B1106</f>
        <v>วัดประชุมราษฏร์</v>
      </c>
      <c r="C195" s="668" t="str">
        <f>+[6]ระบบการควบคุมฯ!C1106</f>
        <v>20004350002003214515</v>
      </c>
      <c r="D195" s="608">
        <f>+[6]ระบบการควบคุมฯ!AA1106</f>
        <v>478600</v>
      </c>
      <c r="E195" s="593">
        <f>+[6]ระบบการควบคุมฯ!Q1106+[6]ระบบการควบคุมฯ!R1106</f>
        <v>478000</v>
      </c>
      <c r="F195" s="618">
        <f>+[6]ระบบการควบคุมฯ!J1106</f>
        <v>0</v>
      </c>
      <c r="G195" s="583">
        <f>+[6]ระบบการควบคุมฯ!U1106+[6]ระบบการควบคุมฯ!V1106</f>
        <v>0</v>
      </c>
      <c r="H195" s="624"/>
      <c r="I195" s="616"/>
      <c r="J195" s="625">
        <f t="shared" si="77"/>
        <v>600</v>
      </c>
      <c r="K195" s="606"/>
      <c r="L195" s="9"/>
    </row>
    <row r="196" spans="1:12" ht="21" x14ac:dyDescent="0.25">
      <c r="A196" s="605"/>
      <c r="B196" s="606" t="str">
        <f>+[6]ระบบการควบคุมฯ!B1105</f>
        <v>งวด 2 518,000 บาท</v>
      </c>
      <c r="C196" s="724">
        <f>+[6]ระบบการควบคุมฯ!C1105</f>
        <v>0</v>
      </c>
      <c r="D196" s="608">
        <f>+[6]ระบบการควบคุมฯ!AA1107</f>
        <v>0</v>
      </c>
      <c r="E196" s="593">
        <f>+[6]ระบบการควบคุมฯ!Q1107+[6]ระบบการควบคุมฯ!R1107</f>
        <v>0</v>
      </c>
      <c r="F196" s="618">
        <f>+[6]ระบบการควบคุมฯ!J1107</f>
        <v>0</v>
      </c>
      <c r="G196" s="583">
        <f>+[6]ระบบการควบคุมฯ!U1107+[6]ระบบการควบคุมฯ!V1107</f>
        <v>0</v>
      </c>
      <c r="H196" s="624"/>
      <c r="I196" s="616"/>
      <c r="J196" s="625">
        <f t="shared" si="77"/>
        <v>0</v>
      </c>
      <c r="K196" s="606"/>
      <c r="L196" s="9"/>
    </row>
    <row r="197" spans="1:12" ht="42" x14ac:dyDescent="0.25">
      <c r="A197" s="605" t="str">
        <f>+[6]ระบบการควบคุมฯ!A1108</f>
        <v>8)</v>
      </c>
      <c r="B197" s="606" t="str">
        <f>+[6]ระบบการควบคุมฯ!B1108</f>
        <v>วัดประยูรธรรมาราม</v>
      </c>
      <c r="C197" s="668" t="str">
        <f>+[6]ระบบการควบคุมฯ!C1108</f>
        <v>20004350002003214516</v>
      </c>
      <c r="D197" s="608">
        <f>+[6]ระบบการควบคุมฯ!AA1108</f>
        <v>499900</v>
      </c>
      <c r="E197" s="593">
        <f>+[6]ระบบการควบคุมฯ!Q1108+[6]ระบบการควบคุมฯ!R1108</f>
        <v>499900</v>
      </c>
      <c r="F197" s="618">
        <f>+[6]ระบบการควบคุมฯ!J1108</f>
        <v>0</v>
      </c>
      <c r="G197" s="583">
        <f>+[6]ระบบการควบคุมฯ!U1108+[6]ระบบการควบคุมฯ!V1108</f>
        <v>0</v>
      </c>
      <c r="H197" s="624"/>
      <c r="I197" s="616"/>
      <c r="J197" s="625">
        <f t="shared" si="77"/>
        <v>0</v>
      </c>
      <c r="K197" s="606"/>
      <c r="L197" s="9"/>
    </row>
    <row r="198" spans="1:12" ht="21" x14ac:dyDescent="0.25">
      <c r="A198" s="605"/>
      <c r="B198" s="606" t="str">
        <f>+[6]ระบบการควบคุมฯ!B1107</f>
        <v>ครบ 19 มิย 67</v>
      </c>
      <c r="C198" s="668">
        <f>+[6]ระบบการควบคุมฯ!C1107</f>
        <v>4100395245</v>
      </c>
      <c r="D198" s="608">
        <f>+[6]ระบบการควบคุมฯ!AA1109</f>
        <v>0</v>
      </c>
      <c r="E198" s="593">
        <f>+[6]ระบบการควบคุมฯ!Q1109+[6]ระบบการควบคุมฯ!R1109</f>
        <v>0</v>
      </c>
      <c r="F198" s="618">
        <f>+[6]ระบบการควบคุมฯ!J1109</f>
        <v>0</v>
      </c>
      <c r="G198" s="583">
        <f>+[6]ระบบการควบคุมฯ!U1109+[6]ระบบการควบคุมฯ!V1109</f>
        <v>0</v>
      </c>
      <c r="H198" s="624"/>
      <c r="I198" s="616"/>
      <c r="J198" s="625">
        <f t="shared" si="77"/>
        <v>0</v>
      </c>
      <c r="K198" s="606"/>
      <c r="L198" s="9"/>
    </row>
    <row r="199" spans="1:12" ht="42" x14ac:dyDescent="0.25">
      <c r="A199" s="605" t="str">
        <f>+[6]ระบบการควบคุมฯ!A1110</f>
        <v>9)</v>
      </c>
      <c r="B199" s="606" t="str">
        <f>+[6]ระบบการควบคุมฯ!B1110</f>
        <v>วัดลานนา</v>
      </c>
      <c r="C199" s="668" t="str">
        <f>+[6]ระบบการควบคุมฯ!C1110</f>
        <v>20004350002003214517</v>
      </c>
      <c r="D199" s="608">
        <f>+[6]ระบบการควบคุมฯ!AA1110</f>
        <v>149200</v>
      </c>
      <c r="E199" s="593">
        <f>+[6]ระบบการควบคุมฯ!Q1110+[6]ระบบการควบคุมฯ!R1110</f>
        <v>149200</v>
      </c>
      <c r="F199" s="618">
        <f>+[6]ระบบการควบคุมฯ!J1110</f>
        <v>0</v>
      </c>
      <c r="G199" s="583">
        <f>+[6]ระบบการควบคุมฯ!U1110+[6]ระบบการควบคุมฯ!V1110</f>
        <v>0</v>
      </c>
      <c r="H199" s="624"/>
      <c r="I199" s="616"/>
      <c r="J199" s="625">
        <f t="shared" si="77"/>
        <v>0</v>
      </c>
      <c r="K199" s="606"/>
      <c r="L199" s="9"/>
    </row>
    <row r="200" spans="1:12" ht="21" x14ac:dyDescent="0.25">
      <c r="A200" s="605"/>
      <c r="B200" s="606" t="str">
        <f>+[6]ระบบการควบคุมฯ!B1109</f>
        <v>ครบ 26 มิย 67</v>
      </c>
      <c r="C200" s="668">
        <f>+[6]ระบบการควบคุมฯ!C1109</f>
        <v>4100397176</v>
      </c>
      <c r="D200" s="608">
        <f>+[6]ระบบการควบคุมฯ!AA1111</f>
        <v>0</v>
      </c>
      <c r="E200" s="593">
        <f>+[6]ระบบการควบคุมฯ!Q1111+[6]ระบบการควบคุมฯ!R1111</f>
        <v>0</v>
      </c>
      <c r="F200" s="618">
        <f>+[6]ระบบการควบคุมฯ!J1111</f>
        <v>0</v>
      </c>
      <c r="G200" s="583">
        <f>+[6]ระบบการควบคุมฯ!U1111+[6]ระบบการควบคุมฯ!V1111</f>
        <v>0</v>
      </c>
      <c r="H200" s="624"/>
      <c r="I200" s="616"/>
      <c r="J200" s="625">
        <f t="shared" si="77"/>
        <v>0</v>
      </c>
      <c r="K200" s="606"/>
      <c r="L200" s="9"/>
    </row>
    <row r="201" spans="1:12" ht="42" x14ac:dyDescent="0.25">
      <c r="A201" s="605" t="str">
        <f>+[6]ระบบการควบคุมฯ!A1112</f>
        <v>10)</v>
      </c>
      <c r="B201" s="606" t="str">
        <f>+[6]ระบบการควบคุมฯ!B1112</f>
        <v>วัดอดิศร</v>
      </c>
      <c r="C201" s="668" t="str">
        <f>+[6]ระบบการควบคุมฯ!C1112</f>
        <v>20004350002003214518</v>
      </c>
      <c r="D201" s="608">
        <f>+[6]ระบบการควบคุมฯ!AA1112</f>
        <v>481100</v>
      </c>
      <c r="E201" s="593">
        <f>+[6]ระบบการควบคุมฯ!Q1112+[6]ระบบการควบคุมฯ!R1112</f>
        <v>481100</v>
      </c>
      <c r="F201" s="618">
        <f>+[6]ระบบการควบคุมฯ!J1112</f>
        <v>0</v>
      </c>
      <c r="G201" s="583">
        <f>+[6]ระบบการควบคุมฯ!U1112+[6]ระบบการควบคุมฯ!V1112</f>
        <v>0</v>
      </c>
      <c r="H201" s="624"/>
      <c r="I201" s="616"/>
      <c r="J201" s="625">
        <f t="shared" si="77"/>
        <v>0</v>
      </c>
      <c r="K201" s="606"/>
      <c r="L201" s="9"/>
    </row>
    <row r="202" spans="1:12" ht="21" x14ac:dyDescent="0.25">
      <c r="A202" s="605"/>
      <c r="B202" s="606" t="str">
        <f>+[6]ระบบการควบคุมฯ!B1111</f>
        <v>ครบ 19 มิ.ย.67</v>
      </c>
      <c r="C202" s="668" t="str">
        <f>+[6]ระบบการควบคุมฯ!C1111</f>
        <v>ครบ 19 มิย 67</v>
      </c>
      <c r="D202" s="608">
        <f>+[6]ระบบการควบคุมฯ!AA1113</f>
        <v>0</v>
      </c>
      <c r="E202" s="593">
        <f>+[6]ระบบการควบคุมฯ!Q1113+[6]ระบบการควบคุมฯ!R1113</f>
        <v>0</v>
      </c>
      <c r="F202" s="618">
        <f>+[6]ระบบการควบคุมฯ!J1113</f>
        <v>0</v>
      </c>
      <c r="G202" s="583">
        <f>+[6]ระบบการควบคุมฯ!U1113+[6]ระบบการควบคุมฯ!V1113</f>
        <v>0</v>
      </c>
      <c r="H202" s="624"/>
      <c r="I202" s="616"/>
      <c r="J202" s="625">
        <f t="shared" si="77"/>
        <v>0</v>
      </c>
      <c r="K202" s="606"/>
      <c r="L202" s="9"/>
    </row>
    <row r="203" spans="1:12" ht="42" x14ac:dyDescent="0.25">
      <c r="A203" s="605" t="str">
        <f>+[6]ระบบการควบคุมฯ!A1114</f>
        <v>11)</v>
      </c>
      <c r="B203" s="606" t="str">
        <f>+[6]ระบบการควบคุมฯ!B1114</f>
        <v>สหราษฎร์บํารุง</v>
      </c>
      <c r="C203" s="668" t="str">
        <f>+[6]ระบบการควบคุมฯ!C1114</f>
        <v>20004350002003214519</v>
      </c>
      <c r="D203" s="608">
        <f>+[6]ระบบการควบคุมฯ!AA1114</f>
        <v>488000</v>
      </c>
      <c r="E203" s="593">
        <f>+[6]ระบบการควบคุมฯ!Q1114+[6]ระบบการควบคุมฯ!R1114</f>
        <v>488000</v>
      </c>
      <c r="F203" s="618">
        <f>+[6]ระบบการควบคุมฯ!J1114</f>
        <v>0</v>
      </c>
      <c r="G203" s="583">
        <f>+[6]ระบบการควบคุมฯ!U1114+[6]ระบบการควบคุมฯ!V1114</f>
        <v>0</v>
      </c>
      <c r="H203" s="624"/>
      <c r="I203" s="616"/>
      <c r="J203" s="625">
        <f t="shared" si="77"/>
        <v>0</v>
      </c>
      <c r="K203" s="606"/>
      <c r="L203" s="9"/>
    </row>
    <row r="204" spans="1:12" ht="21" x14ac:dyDescent="0.25">
      <c r="A204" s="605"/>
      <c r="B204" s="606" t="str">
        <f>+[6]ระบบการควบคุมฯ!B1113</f>
        <v>ครบ 26 กค 67</v>
      </c>
      <c r="C204" s="668" t="str">
        <f>+[6]ระบบการควบคุมฯ!C1113</f>
        <v>4100393861</v>
      </c>
      <c r="D204" s="608">
        <f>+[6]ระบบการควบคุมฯ!AA1115</f>
        <v>0</v>
      </c>
      <c r="E204" s="593">
        <f>+[6]ระบบการควบคุมฯ!Q1115+[6]ระบบการควบคุมฯ!R1115</f>
        <v>0</v>
      </c>
      <c r="F204" s="618">
        <f>+[6]ระบบการควบคุมฯ!J1115</f>
        <v>0</v>
      </c>
      <c r="G204" s="583">
        <f>+[6]ระบบการควบคุมฯ!U1115+[6]ระบบการควบคุมฯ!V1115</f>
        <v>0</v>
      </c>
      <c r="H204" s="624"/>
      <c r="I204" s="616"/>
      <c r="J204" s="625">
        <f t="shared" si="77"/>
        <v>0</v>
      </c>
      <c r="K204" s="606"/>
      <c r="L204" s="9"/>
    </row>
    <row r="205" spans="1:12" ht="42" x14ac:dyDescent="0.25">
      <c r="A205" s="605" t="str">
        <f>+[6]ระบบการควบคุมฯ!A1116</f>
        <v>12)</v>
      </c>
      <c r="B205" s="606" t="str">
        <f>+[6]ระบบการควบคุมฯ!B1116</f>
        <v>คลอง 11 ศาลาครุ (เทียมอุปถัมภ์)</v>
      </c>
      <c r="C205" s="668" t="str">
        <f>+[6]ระบบการควบคุมฯ!C1116</f>
        <v>20004350002003214520</v>
      </c>
      <c r="D205" s="608">
        <f>+[6]ระบบการควบคุมฯ!AA1116</f>
        <v>499900</v>
      </c>
      <c r="E205" s="593">
        <f>+[6]ระบบการควบคุมฯ!Q1116+[6]ระบบการควบคุมฯ!R1116</f>
        <v>499900</v>
      </c>
      <c r="F205" s="618">
        <f>+[6]ระบบการควบคุมฯ!J1116</f>
        <v>0</v>
      </c>
      <c r="G205" s="583">
        <f>+[6]ระบบการควบคุมฯ!U1116+[6]ระบบการควบคุมฯ!V1116</f>
        <v>0</v>
      </c>
      <c r="H205" s="624"/>
      <c r="I205" s="616"/>
      <c r="J205" s="625">
        <f t="shared" si="77"/>
        <v>0</v>
      </c>
      <c r="K205" s="606"/>
      <c r="L205" s="9"/>
    </row>
    <row r="206" spans="1:12" ht="21" x14ac:dyDescent="0.25">
      <c r="A206" s="605"/>
      <c r="B206" s="606" t="str">
        <f>+[6]ระบบการควบคุมฯ!B1115</f>
        <v>ครบ 14 มิย 67</v>
      </c>
      <c r="C206" s="668" t="str">
        <f>+[6]ระบบการควบคุมฯ!C1115</f>
        <v>4100394897</v>
      </c>
      <c r="D206" s="608">
        <f>+[6]ระบบการควบคุมฯ!AA1117</f>
        <v>0</v>
      </c>
      <c r="E206" s="593">
        <f>+[6]ระบบการควบคุมฯ!Q1117+[6]ระบบการควบคุมฯ!R1117</f>
        <v>0</v>
      </c>
      <c r="F206" s="618">
        <f>+[6]ระบบการควบคุมฯ!J1117</f>
        <v>0</v>
      </c>
      <c r="G206" s="583">
        <f>+[6]ระบบการควบคุมฯ!U1117+[6]ระบบการควบคุมฯ!V1117</f>
        <v>0</v>
      </c>
      <c r="H206" s="624"/>
      <c r="I206" s="616"/>
      <c r="J206" s="625">
        <f t="shared" si="77"/>
        <v>0</v>
      </c>
      <c r="K206" s="606"/>
      <c r="L206" s="9"/>
    </row>
    <row r="207" spans="1:12" ht="42" x14ac:dyDescent="0.25">
      <c r="A207" s="605" t="str">
        <f>+[6]ระบบการควบคุมฯ!A1118</f>
        <v>13)</v>
      </c>
      <c r="B207" s="606" t="str">
        <f>+[6]ระบบการควบคุมฯ!B1118</f>
        <v>คลองสิบสามผิวศรีราษฏร์บำรุง</v>
      </c>
      <c r="C207" s="668" t="str">
        <f>+[6]ระบบการควบคุมฯ!C1118</f>
        <v>20004350002003214521</v>
      </c>
      <c r="D207" s="608">
        <f>+[6]ระบบการควบคุมฯ!AA1118</f>
        <v>493400</v>
      </c>
      <c r="E207" s="593">
        <f>+[6]ระบบการควบคุมฯ!Q1118+[6]ระบบการควบคุมฯ!R1118</f>
        <v>444400</v>
      </c>
      <c r="F207" s="618">
        <f>+[6]ระบบการควบคุมฯ!J1118</f>
        <v>0</v>
      </c>
      <c r="G207" s="583">
        <f>+[6]ระบบการควบคุมฯ!U1118+[6]ระบบการควบคุมฯ!V1118</f>
        <v>0</v>
      </c>
      <c r="H207" s="624"/>
      <c r="I207" s="616"/>
      <c r="J207" s="625">
        <f t="shared" si="77"/>
        <v>49000</v>
      </c>
      <c r="K207" s="606"/>
      <c r="L207" s="9"/>
    </row>
    <row r="208" spans="1:12" ht="21" x14ac:dyDescent="0.25">
      <c r="A208" s="605"/>
      <c r="B208" s="606" t="str">
        <f>+[6]ระบบการควบคุมฯ!B1117</f>
        <v>ครบ 15 กค 67</v>
      </c>
      <c r="C208" s="668" t="str">
        <f>+[6]ระบบการควบคุมฯ!C1117</f>
        <v>4100398138</v>
      </c>
      <c r="D208" s="608">
        <f>+[6]ระบบการควบคุมฯ!AA1119</f>
        <v>0</v>
      </c>
      <c r="E208" s="593">
        <f>+[6]ระบบการควบคุมฯ!Q1119+[6]ระบบการควบคุมฯ!R1119</f>
        <v>0</v>
      </c>
      <c r="F208" s="618">
        <f>+[6]ระบบการควบคุมฯ!J1119</f>
        <v>0</v>
      </c>
      <c r="G208" s="583">
        <f>+[6]ระบบการควบคุมฯ!U1119+[6]ระบบการควบคุมฯ!V1119</f>
        <v>0</v>
      </c>
      <c r="H208" s="624"/>
      <c r="I208" s="616"/>
      <c r="J208" s="625">
        <f t="shared" si="77"/>
        <v>0</v>
      </c>
      <c r="K208" s="606"/>
      <c r="L208" s="9"/>
    </row>
    <row r="209" spans="1:12" ht="42" x14ac:dyDescent="0.25">
      <c r="A209" s="605" t="str">
        <f>+[6]ระบบการควบคุมฯ!A1120</f>
        <v>14)</v>
      </c>
      <c r="B209" s="606" t="str">
        <f>+[6]ระบบการควบคุมฯ!B1120</f>
        <v>วัดเจริญบุญ</v>
      </c>
      <c r="C209" s="668" t="str">
        <f>+[6]ระบบการควบคุมฯ!C1120</f>
        <v>20004350002003214522</v>
      </c>
      <c r="D209" s="608">
        <f>+[6]ระบบการควบคุมฯ!AA1120</f>
        <v>352200</v>
      </c>
      <c r="E209" s="593">
        <f>+[6]ระบบการควบคุมฯ!Q1120+[6]ระบบการควบคุมฯ!R1120</f>
        <v>351500</v>
      </c>
      <c r="F209" s="618">
        <f>+[6]ระบบการควบคุมฯ!J1120</f>
        <v>0</v>
      </c>
      <c r="G209" s="583">
        <f>+[6]ระบบการควบคุมฯ!U1120+[6]ระบบการควบคุมฯ!V1120</f>
        <v>0</v>
      </c>
      <c r="H209" s="624"/>
      <c r="I209" s="616"/>
      <c r="J209" s="625">
        <f t="shared" si="77"/>
        <v>700</v>
      </c>
      <c r="K209" s="606"/>
      <c r="L209" s="9"/>
    </row>
    <row r="210" spans="1:12" ht="21" x14ac:dyDescent="0.25">
      <c r="A210" s="605"/>
      <c r="B210" s="606" t="str">
        <f>+[6]ระบบการควบคุมฯ!B1121</f>
        <v>ครบ 17 กค 67</v>
      </c>
      <c r="C210" s="668" t="str">
        <f>+[6]ระบบการควบคุมฯ!C1121</f>
        <v>4100396212</v>
      </c>
      <c r="D210" s="608">
        <f>+[6]ระบบการควบคุมฯ!AA1121</f>
        <v>0</v>
      </c>
      <c r="E210" s="593">
        <f>+[6]ระบบการควบคุมฯ!Q1121+[6]ระบบการควบคุมฯ!R1121</f>
        <v>0</v>
      </c>
      <c r="F210" s="618">
        <f>+[6]ระบบการควบคุมฯ!J1121</f>
        <v>0</v>
      </c>
      <c r="G210" s="583">
        <f>+[6]ระบบการควบคุมฯ!U1121+[6]ระบบการควบคุมฯ!V1121</f>
        <v>0</v>
      </c>
      <c r="H210" s="624"/>
      <c r="I210" s="616"/>
      <c r="J210" s="625">
        <f t="shared" si="77"/>
        <v>0</v>
      </c>
      <c r="K210" s="606"/>
      <c r="L210" s="9"/>
    </row>
    <row r="211" spans="1:12" ht="42" x14ac:dyDescent="0.25">
      <c r="A211" s="605" t="str">
        <f>+[6]ระบบการควบคุมฯ!A1122</f>
        <v>15)</v>
      </c>
      <c r="B211" s="606" t="str">
        <f>+[6]ระบบการควบคุมฯ!B1122</f>
        <v>วัดนพรัตนาราม</v>
      </c>
      <c r="C211" s="668" t="str">
        <f>+[6]ระบบการควบคุมฯ!C1122</f>
        <v>20004350002003214523</v>
      </c>
      <c r="D211" s="608">
        <f>+[6]ระบบการควบคุมฯ!AA1122</f>
        <v>862400</v>
      </c>
      <c r="E211" s="593">
        <f>+[6]ระบบการควบคุมฯ!Q1122+[6]ระบบการควบคุมฯ!R1122</f>
        <v>580000</v>
      </c>
      <c r="F211" s="618">
        <f>+[6]ระบบการควบคุมฯ!J1122</f>
        <v>0</v>
      </c>
      <c r="G211" s="583">
        <f>+[6]ระบบการควบคุมฯ!U1122+[6]ระบบการควบคุมฯ!V1122</f>
        <v>0</v>
      </c>
      <c r="H211" s="624"/>
      <c r="I211" s="616"/>
      <c r="J211" s="625">
        <f t="shared" si="77"/>
        <v>282400</v>
      </c>
      <c r="K211" s="606"/>
      <c r="L211" s="9"/>
    </row>
    <row r="212" spans="1:12" ht="21" x14ac:dyDescent="0.25">
      <c r="A212" s="605"/>
      <c r="B212" s="724" t="str">
        <f>+[6]ระบบการควบคุมฯ!B1123</f>
        <v>งวด 1  174,000 บาท ครบ 16 กค 67</v>
      </c>
      <c r="C212" s="798">
        <f>+[6]ระบบการควบคุมฯ!C1123</f>
        <v>4100426445</v>
      </c>
      <c r="D212" s="608">
        <f>+[6]ระบบการควบคุมฯ!AA1123</f>
        <v>0</v>
      </c>
      <c r="E212" s="593">
        <f>+[6]ระบบการควบคุมฯ!Q1123+[6]ระบบการควบคุมฯ!R1123</f>
        <v>0</v>
      </c>
      <c r="F212" s="618">
        <f>+[6]ระบบการควบคุมฯ!J1123</f>
        <v>0</v>
      </c>
      <c r="G212" s="583">
        <f>+[6]ระบบการควบคุมฯ!U1123+[6]ระบบการควบคุมฯ!V1123</f>
        <v>0</v>
      </c>
      <c r="H212" s="624"/>
      <c r="I212" s="616"/>
      <c r="J212" s="625">
        <f t="shared" si="77"/>
        <v>0</v>
      </c>
      <c r="K212" s="606"/>
      <c r="L212" s="9"/>
    </row>
    <row r="213" spans="1:12" ht="21" x14ac:dyDescent="0.25">
      <c r="A213" s="605"/>
      <c r="B213" s="724" t="str">
        <f>+[6]ระบบการควบคุมฯ!B1124</f>
        <v>งวด 2 406000 ครง 14 กย 67</v>
      </c>
      <c r="C213" s="796"/>
      <c r="D213" s="608"/>
      <c r="E213" s="593"/>
      <c r="F213" s="618"/>
      <c r="G213" s="583"/>
      <c r="H213" s="624"/>
      <c r="I213" s="616"/>
      <c r="J213" s="625"/>
      <c r="K213" s="606"/>
      <c r="L213" s="9"/>
    </row>
    <row r="214" spans="1:12" ht="42" x14ac:dyDescent="0.25">
      <c r="A214" s="605" t="str">
        <f>+[6]ระบบการควบคุมฯ!A1125</f>
        <v>16)</v>
      </c>
      <c r="B214" s="606" t="str">
        <f>+[6]ระบบการควบคุมฯ!B1125</f>
        <v>วัดพวงแก้ว</v>
      </c>
      <c r="C214" s="668" t="str">
        <f>+[6]ระบบการควบคุมฯ!C1125</f>
        <v>20004350002003214524</v>
      </c>
      <c r="D214" s="608">
        <f>+[6]ระบบการควบคุมฯ!AA1125</f>
        <v>499000</v>
      </c>
      <c r="E214" s="593">
        <f>+[6]ระบบการควบคุมฯ!Q1125+[6]ระบบการควบคุมฯ!R1125</f>
        <v>499000</v>
      </c>
      <c r="F214" s="618">
        <f>+[6]ระบบการควบคุมฯ!J1125</f>
        <v>0</v>
      </c>
      <c r="G214" s="583">
        <f>+[6]ระบบการควบคุมฯ!U1125+[6]ระบบการควบคุมฯ!V1125</f>
        <v>0</v>
      </c>
      <c r="H214" s="624"/>
      <c r="I214" s="616"/>
      <c r="J214" s="625">
        <f t="shared" si="77"/>
        <v>0</v>
      </c>
      <c r="K214" s="606"/>
      <c r="L214" s="9"/>
    </row>
    <row r="215" spans="1:12" ht="21" x14ac:dyDescent="0.25">
      <c r="A215" s="605"/>
      <c r="B215" s="606" t="str">
        <f>+[6]ระบบการควบคุมฯ!B1126</f>
        <v>ครบ 2 สค 67</v>
      </c>
      <c r="C215" s="668" t="str">
        <f>+[6]ระบบการควบคุมฯ!C1126</f>
        <v>4100402841</v>
      </c>
      <c r="D215" s="608">
        <f>+[6]ระบบการควบคุมฯ!AA1126</f>
        <v>0</v>
      </c>
      <c r="E215" s="593">
        <f>+[6]ระบบการควบคุมฯ!Q1126+[6]ระบบการควบคุมฯ!R1126</f>
        <v>0</v>
      </c>
      <c r="F215" s="618">
        <f>+[6]ระบบการควบคุมฯ!J1126</f>
        <v>0</v>
      </c>
      <c r="G215" s="583">
        <f>+[6]ระบบการควบคุมฯ!U1126+[6]ระบบการควบคุมฯ!V1126</f>
        <v>0</v>
      </c>
      <c r="H215" s="624"/>
      <c r="I215" s="616"/>
      <c r="J215" s="625">
        <f t="shared" si="77"/>
        <v>0</v>
      </c>
      <c r="K215" s="606"/>
      <c r="L215" s="9"/>
    </row>
    <row r="216" spans="1:12" ht="42" x14ac:dyDescent="0.25">
      <c r="A216" s="605" t="str">
        <f>+[6]ระบบการควบคุมฯ!A1127</f>
        <v>17)</v>
      </c>
      <c r="B216" s="606" t="str">
        <f>+[6]ระบบการควบคุมฯ!B1127</f>
        <v>วัดสุขบุญฑริการาม</v>
      </c>
      <c r="C216" s="668" t="str">
        <f>+[6]ระบบการควบคุมฯ!C1127</f>
        <v>20004350002003214525</v>
      </c>
      <c r="D216" s="608">
        <f>+[6]ระบบการควบคุมฯ!AA1127</f>
        <v>157600</v>
      </c>
      <c r="E216" s="593">
        <f>+[6]ระบบการควบคุมฯ!Q1127+[6]ระบบการควบคุมฯ!R1127</f>
        <v>157600</v>
      </c>
      <c r="F216" s="618">
        <f>+[6]ระบบการควบคุมฯ!J1127</f>
        <v>0</v>
      </c>
      <c r="G216" s="583">
        <f>+[6]ระบบการควบคุมฯ!U1127+[6]ระบบการควบคุมฯ!V1127</f>
        <v>0</v>
      </c>
      <c r="H216" s="624"/>
      <c r="I216" s="616"/>
      <c r="J216" s="625">
        <f t="shared" si="77"/>
        <v>0</v>
      </c>
      <c r="K216" s="606"/>
      <c r="L216" s="9"/>
    </row>
    <row r="217" spans="1:12" ht="21" x14ac:dyDescent="0.25">
      <c r="A217" s="605"/>
      <c r="B217" s="606" t="str">
        <f>+[6]ระบบการควบคุมฯ!B1128</f>
        <v>ครบ 27 มิย 67</v>
      </c>
      <c r="C217" s="668" t="str">
        <f>+[6]ระบบการควบคุมฯ!C1128</f>
        <v>4100396195</v>
      </c>
      <c r="D217" s="608">
        <f>+[6]ระบบการควบคุมฯ!AA1128</f>
        <v>0</v>
      </c>
      <c r="E217" s="593">
        <f>+[6]ระบบการควบคุมฯ!Q1128+[6]ระบบการควบคุมฯ!R1128</f>
        <v>0</v>
      </c>
      <c r="F217" s="618">
        <f>+[6]ระบบการควบคุมฯ!J1128</f>
        <v>0</v>
      </c>
      <c r="G217" s="583">
        <f>+[6]ระบบการควบคุมฯ!U1128+[6]ระบบการควบคุมฯ!V1128</f>
        <v>0</v>
      </c>
      <c r="H217" s="624"/>
      <c r="I217" s="616"/>
      <c r="J217" s="625">
        <f t="shared" si="77"/>
        <v>0</v>
      </c>
      <c r="K217" s="606"/>
      <c r="L217" s="9"/>
    </row>
    <row r="218" spans="1:12" ht="42" x14ac:dyDescent="0.25">
      <c r="A218" s="605" t="str">
        <f>+[6]ระบบการควบคุมฯ!A1129</f>
        <v>18)</v>
      </c>
      <c r="B218" s="606" t="str">
        <f>+[6]ระบบการควบคุมฯ!B1129</f>
        <v>วัดแสงมณี</v>
      </c>
      <c r="C218" s="668" t="str">
        <f>+[6]ระบบการควบคุมฯ!C1129</f>
        <v>20004350002003214526</v>
      </c>
      <c r="D218" s="608">
        <f>+[6]ระบบการควบคุมฯ!AA1129</f>
        <v>328800</v>
      </c>
      <c r="E218" s="593">
        <f>+[6]ระบบการควบคุมฯ!Q1129+[6]ระบบการควบคุมฯ!R1129</f>
        <v>328800</v>
      </c>
      <c r="F218" s="618">
        <f>+[6]ระบบการควบคุมฯ!J1129</f>
        <v>0</v>
      </c>
      <c r="G218" s="583">
        <f>+[6]ระบบการควบคุมฯ!U1129+[6]ระบบการควบคุมฯ!V1129</f>
        <v>0</v>
      </c>
      <c r="H218" s="624"/>
      <c r="I218" s="616"/>
      <c r="J218" s="625">
        <f t="shared" si="77"/>
        <v>0</v>
      </c>
      <c r="K218" s="606"/>
      <c r="L218" s="9"/>
    </row>
    <row r="219" spans="1:12" ht="21" x14ac:dyDescent="0.25">
      <c r="A219" s="605"/>
      <c r="B219" s="606" t="str">
        <f>+[6]ระบบการควบคุมฯ!B1130</f>
        <v>ครบ 30 กค 67</v>
      </c>
      <c r="C219" s="668" t="str">
        <f>+[6]ระบบการควบคุมฯ!C1130</f>
        <v>4100400728</v>
      </c>
      <c r="D219" s="608">
        <f>+[6]ระบบการควบคุมฯ!AA1130</f>
        <v>0</v>
      </c>
      <c r="E219" s="593">
        <f>+[6]ระบบการควบคุมฯ!Q1130+[6]ระบบการควบคุมฯ!R1130</f>
        <v>0</v>
      </c>
      <c r="F219" s="618">
        <f>+[6]ระบบการควบคุมฯ!J1130</f>
        <v>0</v>
      </c>
      <c r="G219" s="583">
        <f>+[6]ระบบการควบคุมฯ!U1130+[6]ระบบการควบคุมฯ!V1130</f>
        <v>0</v>
      </c>
      <c r="H219" s="624"/>
      <c r="I219" s="616"/>
      <c r="J219" s="625">
        <f t="shared" si="77"/>
        <v>0</v>
      </c>
      <c r="K219" s="606"/>
      <c r="L219" s="9"/>
    </row>
    <row r="220" spans="1:12" ht="42" x14ac:dyDescent="0.25">
      <c r="A220" s="605" t="str">
        <f>+[6]ระบบการควบคุมฯ!A1131</f>
        <v>19)</v>
      </c>
      <c r="B220" s="606" t="str">
        <f>+[6]ระบบการควบคุมฯ!B1131</f>
        <v>หิรัญพงษ์อนุสรณ์</v>
      </c>
      <c r="C220" s="668" t="str">
        <f>+[6]ระบบการควบคุมฯ!C1131</f>
        <v>20004350002003214527</v>
      </c>
      <c r="D220" s="608">
        <f>+[6]ระบบการควบคุมฯ!AA1131</f>
        <v>420400</v>
      </c>
      <c r="E220" s="593">
        <f>+[6]ระบบการควบคุมฯ!Q1131+[6]ระบบการควบคุมฯ!R1131</f>
        <v>419765</v>
      </c>
      <c r="F220" s="618">
        <f>+[6]ระบบการควบคุมฯ!J1131</f>
        <v>0</v>
      </c>
      <c r="G220" s="583">
        <f>+[6]ระบบการควบคุมฯ!U1131+[6]ระบบการควบคุมฯ!V1131</f>
        <v>0</v>
      </c>
      <c r="H220" s="624"/>
      <c r="I220" s="616"/>
      <c r="J220" s="625">
        <f t="shared" si="77"/>
        <v>635</v>
      </c>
      <c r="K220" s="606"/>
      <c r="L220" s="9"/>
    </row>
    <row r="221" spans="1:12" ht="21" x14ac:dyDescent="0.25">
      <c r="A221" s="605"/>
      <c r="B221" s="606" t="str">
        <f>+[6]ระบบการควบคุมฯ!B1132</f>
        <v>ครบ 22 มิย 67</v>
      </c>
      <c r="C221" s="668" t="str">
        <f>+[6]ระบบการควบคุมฯ!C1132</f>
        <v>4100402448</v>
      </c>
      <c r="D221" s="608">
        <f>+[6]ระบบการควบคุมฯ!AA1132</f>
        <v>0</v>
      </c>
      <c r="E221" s="593">
        <f>+[6]ระบบการควบคุมฯ!Q1132+[6]ระบบการควบคุมฯ!R1132</f>
        <v>0</v>
      </c>
      <c r="F221" s="618">
        <f>+[6]ระบบการควบคุมฯ!J1132</f>
        <v>0</v>
      </c>
      <c r="G221" s="583">
        <f>+[6]ระบบการควบคุมฯ!U1132+[6]ระบบการควบคุมฯ!V1132</f>
        <v>0</v>
      </c>
      <c r="H221" s="624"/>
      <c r="I221" s="616"/>
      <c r="J221" s="625">
        <f t="shared" si="77"/>
        <v>0</v>
      </c>
      <c r="K221" s="606"/>
      <c r="L221" s="9"/>
    </row>
    <row r="222" spans="1:12" ht="42" x14ac:dyDescent="0.25">
      <c r="A222" s="605" t="str">
        <f>+[6]ระบบการควบคุมฯ!A1133</f>
        <v>20)</v>
      </c>
      <c r="B222" s="606" t="str">
        <f>+[6]ระบบการควบคุมฯ!B1133</f>
        <v>อยู่ประชานุเคราะห์</v>
      </c>
      <c r="C222" s="668" t="str">
        <f>+[6]ระบบการควบคุมฯ!C1133</f>
        <v>20004350002003214528</v>
      </c>
      <c r="D222" s="608">
        <f>+[6]ระบบการควบคุมฯ!AA1133</f>
        <v>261000</v>
      </c>
      <c r="E222" s="593">
        <f>+[6]ระบบการควบคุมฯ!Q1133+[6]ระบบการควบคุมฯ!R1133</f>
        <v>260000</v>
      </c>
      <c r="F222" s="618">
        <f>+[6]ระบบการควบคุมฯ!J1133</f>
        <v>0</v>
      </c>
      <c r="G222" s="583">
        <f>+[6]ระบบการควบคุมฯ!U1133+[6]ระบบการควบคุมฯ!V1133</f>
        <v>0</v>
      </c>
      <c r="H222" s="624"/>
      <c r="I222" s="616"/>
      <c r="J222" s="625">
        <f t="shared" si="77"/>
        <v>1000</v>
      </c>
      <c r="K222" s="606"/>
      <c r="L222" s="9"/>
    </row>
    <row r="223" spans="1:12" ht="21" x14ac:dyDescent="0.25">
      <c r="A223" s="608">
        <f>+[6]ระบบการควบคุมฯ!A1134</f>
        <v>0</v>
      </c>
      <c r="B223" s="606" t="str">
        <f>+[6]ระบบการควบคุมฯ!B1134</f>
        <v>ครบ 6 มิย 67</v>
      </c>
      <c r="C223" s="668" t="str">
        <f>+[6]ระบบการควบคุมฯ!C1134</f>
        <v>4100402861</v>
      </c>
      <c r="D223" s="608">
        <f>+[6]ระบบการควบคุมฯ!AA1134</f>
        <v>0</v>
      </c>
      <c r="E223" s="593">
        <f>+[6]ระบบการควบคุมฯ!Q1134+[6]ระบบการควบคุมฯ!R1134</f>
        <v>0</v>
      </c>
      <c r="F223" s="618">
        <f>+[6]ระบบการควบคุมฯ!J1134</f>
        <v>0</v>
      </c>
      <c r="G223" s="583">
        <f>+[6]ระบบการควบคุมฯ!U1134+[6]ระบบการควบคุมฯ!V1134</f>
        <v>0</v>
      </c>
      <c r="H223" s="624"/>
      <c r="I223" s="616"/>
      <c r="J223" s="625">
        <f t="shared" si="77"/>
        <v>0</v>
      </c>
      <c r="K223" s="606"/>
      <c r="L223" s="9"/>
    </row>
    <row r="224" spans="1:12" ht="21" x14ac:dyDescent="0.25">
      <c r="A224" s="608">
        <f>+[6]ระบบการควบคุมฯ!A1135</f>
        <v>0</v>
      </c>
      <c r="B224" s="725">
        <f>+[6]ระบบการควบคุมฯ!B1135</f>
        <v>0</v>
      </c>
      <c r="C224" s="724">
        <f>+[6]ระบบการควบคุมฯ!C1135</f>
        <v>0</v>
      </c>
      <c r="D224" s="608">
        <f>+[6]ระบบการควบคุมฯ!AA1135</f>
        <v>0</v>
      </c>
      <c r="E224" s="593">
        <f>+[6]ระบบการควบคุมฯ!Q1135+[6]ระบบการควบคุมฯ!R1135</f>
        <v>0</v>
      </c>
      <c r="F224" s="618">
        <f>+[6]ระบบการควบคุมฯ!J1135</f>
        <v>0</v>
      </c>
      <c r="G224" s="583">
        <f>+[6]ระบบการควบคุมฯ!U1135+[6]ระบบการควบคุมฯ!V1135</f>
        <v>0</v>
      </c>
      <c r="H224" s="624"/>
      <c r="I224" s="616"/>
      <c r="J224" s="625">
        <f t="shared" si="77"/>
        <v>0</v>
      </c>
      <c r="K224" s="606"/>
      <c r="L224" s="9"/>
    </row>
    <row r="225" spans="1:12" ht="42" x14ac:dyDescent="0.25">
      <c r="A225" s="726" t="str">
        <f>+[6]ระบบการควบคุมฯ!A1137</f>
        <v>2.5.1</v>
      </c>
      <c r="B225" s="687" t="str">
        <f>+[6]ระบบการควบคุมฯ!B1137</f>
        <v xml:space="preserve">ห้องน้ำห้องส้วมนักเรียนหญิง 4 ที่/49 </v>
      </c>
      <c r="C225" s="688" t="str">
        <f>+[6]ระบบการควบคุมฯ!C1137</f>
        <v>ศธ 04002/ว1787 ลว 7 พค 67 ครั้งที่ 5</v>
      </c>
      <c r="D225" s="565">
        <f>+D226</f>
        <v>399200</v>
      </c>
      <c r="E225" s="565">
        <f t="shared" ref="E225:J225" si="78">+E226</f>
        <v>349999</v>
      </c>
      <c r="F225" s="565">
        <f t="shared" si="78"/>
        <v>0</v>
      </c>
      <c r="G225" s="565">
        <f t="shared" si="78"/>
        <v>0</v>
      </c>
      <c r="H225" s="565">
        <f t="shared" si="78"/>
        <v>0</v>
      </c>
      <c r="I225" s="565">
        <f t="shared" si="78"/>
        <v>0</v>
      </c>
      <c r="J225" s="565">
        <f t="shared" si="78"/>
        <v>49201</v>
      </c>
      <c r="K225" s="694"/>
      <c r="L225" s="9"/>
    </row>
    <row r="226" spans="1:12" ht="42" x14ac:dyDescent="0.25">
      <c r="A226" s="605" t="str">
        <f>+[6]ระบบการควบคุมฯ!A1138</f>
        <v>1)</v>
      </c>
      <c r="B226" s="701" t="str">
        <f>+[6]ระบบการควบคุมฯ!B1138</f>
        <v xml:space="preserve">โรงเรียนหิรัญพงษ์อนุสรณ์ </v>
      </c>
      <c r="C226" s="668" t="str">
        <f>+[6]ระบบการควบคุมฯ!C1138</f>
        <v>20004350002003214507</v>
      </c>
      <c r="D226" s="608">
        <f>+[6]ระบบการควบคุมฯ!AA1138</f>
        <v>399200</v>
      </c>
      <c r="E226" s="593">
        <f>+[6]ระบบการควบคุมฯ!Q1138+[6]ระบบการควบคุมฯ!R1138</f>
        <v>349999</v>
      </c>
      <c r="F226" s="618">
        <f>+[6]ระบบการควบคุมฯ!J1138</f>
        <v>0</v>
      </c>
      <c r="G226" s="583">
        <f>+[6]ระบบการควบคุมฯ!U1138+[6]ระบบการควบคุมฯ!V1138</f>
        <v>0</v>
      </c>
      <c r="H226" s="624"/>
      <c r="I226" s="616"/>
      <c r="J226" s="625">
        <f t="shared" ref="J226:J228" si="79">D226-E226-F226-G226</f>
        <v>49201</v>
      </c>
      <c r="K226" s="606"/>
      <c r="L226" s="9"/>
    </row>
    <row r="227" spans="1:12" ht="42" x14ac:dyDescent="0.25">
      <c r="A227" s="605"/>
      <c r="B227" s="701" t="str">
        <f>+[6]ระบบการควบคุมฯ!B1139</f>
        <v>20004350002003214507</v>
      </c>
      <c r="C227" s="668" t="str">
        <f>+[6]ระบบการควบคุมฯ!C1139</f>
        <v>ผูกพัน งวด 1  139,999.60</v>
      </c>
      <c r="D227" s="608">
        <f>+[6]ระบบการควบคุมฯ!AA1139</f>
        <v>0</v>
      </c>
      <c r="E227" s="593">
        <f>+[6]ระบบการควบคุมฯ!Q1139+[6]ระบบการควบคุมฯ!R1139</f>
        <v>0</v>
      </c>
      <c r="F227" s="618">
        <f>+[6]ระบบการควบคุมฯ!J1139</f>
        <v>0</v>
      </c>
      <c r="G227" s="583">
        <f>+[6]ระบบการควบคุมฯ!U1139+[6]ระบบการควบคุมฯ!V1139</f>
        <v>0</v>
      </c>
      <c r="H227" s="624"/>
      <c r="I227" s="616"/>
      <c r="J227" s="625">
        <f t="shared" si="79"/>
        <v>0</v>
      </c>
      <c r="K227" s="606"/>
      <c r="L227" s="9"/>
    </row>
    <row r="228" spans="1:12" ht="21" x14ac:dyDescent="0.25">
      <c r="A228" s="605"/>
      <c r="B228" s="701" t="str">
        <f>+[6]ระบบการควบคุมฯ!B1140</f>
        <v>4100402684 ครบ 30 กค 67</v>
      </c>
      <c r="C228" s="668" t="str">
        <f>+[6]ระบบการควบคุมฯ!C1140</f>
        <v>ผูกพัน งวด 2  209,999.40</v>
      </c>
      <c r="D228" s="608">
        <f>+[6]ระบบการควบคุมฯ!AA1140</f>
        <v>0</v>
      </c>
      <c r="E228" s="593">
        <f>+[6]ระบบการควบคุมฯ!Q1140+[6]ระบบการควบคุมฯ!R1139</f>
        <v>0</v>
      </c>
      <c r="F228" s="618">
        <f>+[6]ระบบการควบคุมฯ!J1140</f>
        <v>0</v>
      </c>
      <c r="G228" s="583">
        <f>+[6]ระบบการควบคุมฯ!U1140+[6]ระบบการควบคุมฯ!V1140</f>
        <v>0</v>
      </c>
      <c r="H228" s="624"/>
      <c r="I228" s="616"/>
      <c r="J228" s="625">
        <f t="shared" si="79"/>
        <v>0</v>
      </c>
      <c r="K228" s="606"/>
      <c r="L228" s="9"/>
    </row>
    <row r="229" spans="1:12" ht="42" x14ac:dyDescent="0.25">
      <c r="A229" s="726" t="str">
        <f>+[6]ระบบการควบคุมฯ!A1141</f>
        <v>2.5.2</v>
      </c>
      <c r="B229" s="727" t="str">
        <f>+[6]ระบบการควบคุมฯ!B1141</f>
        <v xml:space="preserve">ห้องน้ำห้องส้วมนักเรียนชาย 4 ที่/49 </v>
      </c>
      <c r="C229" s="567" t="str">
        <f>+[6]ระบบการควบคุมฯ!C1141</f>
        <v>ศธ 04002/ว1787 ลว 7 พค 67 ครั้งที่ 5</v>
      </c>
      <c r="D229" s="565">
        <f t="shared" ref="D229:I229" si="80">SUM(D230:D234)</f>
        <v>539200</v>
      </c>
      <c r="E229" s="565">
        <f t="shared" si="80"/>
        <v>510000</v>
      </c>
      <c r="F229" s="565">
        <f t="shared" si="80"/>
        <v>0</v>
      </c>
      <c r="G229" s="565">
        <f t="shared" si="80"/>
        <v>0</v>
      </c>
      <c r="H229" s="565">
        <f t="shared" si="80"/>
        <v>0</v>
      </c>
      <c r="I229" s="565">
        <f t="shared" si="80"/>
        <v>0</v>
      </c>
      <c r="J229" s="565">
        <f>+D229-E229-G229</f>
        <v>29200</v>
      </c>
      <c r="K229" s="694"/>
      <c r="L229" s="9"/>
    </row>
    <row r="230" spans="1:12" ht="42" x14ac:dyDescent="0.25">
      <c r="A230" s="605" t="str">
        <f>+[6]ระบบการควบคุมฯ!A1142</f>
        <v>1)</v>
      </c>
      <c r="B230" s="728" t="str">
        <f>+[6]ระบบการควบคุมฯ!B1142</f>
        <v xml:space="preserve">โรงเรียนคลองสิบสามผิวศรีราษฏร์บำรุง </v>
      </c>
      <c r="C230" s="729" t="str">
        <f>+[6]ระบบการควบคุมฯ!C1142</f>
        <v>20004350002003214508</v>
      </c>
      <c r="D230" s="608">
        <f>+[6]ระบบการควบคุมฯ!AA1142</f>
        <v>539200</v>
      </c>
      <c r="E230" s="593">
        <f>+[6]ระบบการควบคุมฯ!Q1142+[6]ระบบการควบคุมฯ!R1142</f>
        <v>510000</v>
      </c>
      <c r="F230" s="618">
        <f>+[6]ระบบการควบคุมฯ!J1142</f>
        <v>0</v>
      </c>
      <c r="G230" s="583">
        <f>+[6]ระบบการควบคุมฯ!U1142+[6]ระบบการควบคุมฯ!V1142</f>
        <v>0</v>
      </c>
      <c r="H230" s="624"/>
      <c r="I230" s="616"/>
      <c r="J230" s="625">
        <f t="shared" ref="J230:J231" si="81">D230-E230-F230-G230</f>
        <v>29200</v>
      </c>
      <c r="K230" s="606"/>
      <c r="L230" s="9"/>
    </row>
    <row r="231" spans="1:12" ht="21" hidden="1" x14ac:dyDescent="0.25">
      <c r="A231" s="605">
        <f>+[6]ระบบการควบคุมฯ!A1143</f>
        <v>0</v>
      </c>
      <c r="B231" s="728">
        <f>+[6]ระบบการควบคุมฯ!B1143</f>
        <v>0</v>
      </c>
      <c r="C231" s="729">
        <f>+[6]ระบบการควบคุมฯ!C1143</f>
        <v>0</v>
      </c>
      <c r="D231" s="608">
        <f>+[6]ระบบการควบคุมฯ!AA1143</f>
        <v>0</v>
      </c>
      <c r="E231" s="593">
        <f>+[6]ระบบการควบคุมฯ!Q1143+[6]ระบบการควบคุมฯ!R1143</f>
        <v>0</v>
      </c>
      <c r="F231" s="618">
        <f>+[6]ระบบการควบคุมฯ!J1143</f>
        <v>0</v>
      </c>
      <c r="G231" s="583">
        <f>+[6]ระบบการควบคุมฯ!U1143+[6]ระบบการควบคุมฯ!V1143</f>
        <v>0</v>
      </c>
      <c r="H231" s="624"/>
      <c r="I231" s="616"/>
      <c r="J231" s="625">
        <f t="shared" si="81"/>
        <v>0</v>
      </c>
      <c r="K231" s="606"/>
      <c r="L231" s="9"/>
    </row>
    <row r="232" spans="1:12" ht="21" hidden="1" x14ac:dyDescent="0.25">
      <c r="A232" s="605">
        <f>+[6]ระบบการควบคุมฯ!A1144+[6]ระบบการควบคุมฯ!A1144</f>
        <v>0</v>
      </c>
      <c r="B232" s="610">
        <f>+[6]ระบบการควบคุมฯ!B1144</f>
        <v>0</v>
      </c>
      <c r="C232" s="729">
        <f>+[6]ระบบการควบคุมฯ!C1144</f>
        <v>0</v>
      </c>
      <c r="D232" s="608"/>
      <c r="E232" s="608"/>
      <c r="F232" s="608"/>
      <c r="G232" s="657"/>
      <c r="H232" s="609"/>
      <c r="I232" s="606"/>
      <c r="J232" s="608"/>
      <c r="K232" s="606"/>
      <c r="L232" s="9"/>
    </row>
    <row r="233" spans="1:12" ht="21" hidden="1" x14ac:dyDescent="0.25">
      <c r="A233" s="605">
        <f>+[6]ระบบการควบคุมฯ!A1145</f>
        <v>0</v>
      </c>
      <c r="B233" s="728">
        <f>+[6]ระบบการควบคุมฯ!B1145</f>
        <v>0</v>
      </c>
      <c r="C233" s="729">
        <f>+[6]ระบบการควบคุมฯ!C1145</f>
        <v>0</v>
      </c>
      <c r="D233" s="608">
        <f>+[6]ระบบการควบคุมฯ!F1145</f>
        <v>0</v>
      </c>
      <c r="E233" s="608">
        <f>+[6]ระบบการควบคุมฯ!G1145+[6]ระบบการควบคุมฯ!H1145</f>
        <v>0</v>
      </c>
      <c r="F233" s="608">
        <f>+[6]ระบบการควบคุมฯ!I1145+[6]ระบบการควบคุมฯ!J1145</f>
        <v>0</v>
      </c>
      <c r="G233" s="657">
        <f>+[6]ระบบการควบคุมฯ!K1145+[6]ระบบการควบคุมฯ!L1145</f>
        <v>0</v>
      </c>
      <c r="H233" s="609"/>
      <c r="I233" s="606"/>
      <c r="J233" s="608">
        <f>+D233-E233-F233-G233</f>
        <v>0</v>
      </c>
      <c r="K233" s="606"/>
      <c r="L233" s="9"/>
    </row>
    <row r="234" spans="1:12" ht="21" hidden="1" x14ac:dyDescent="0.25">
      <c r="A234" s="605">
        <f>+[6]ระบบการควบคุมฯ!A1146</f>
        <v>0</v>
      </c>
      <c r="B234" s="728">
        <f>+[6]ระบบการควบคุมฯ!B1146</f>
        <v>0</v>
      </c>
      <c r="C234" s="729">
        <f>+[6]ระบบการควบคุมฯ!C1146</f>
        <v>0</v>
      </c>
      <c r="D234" s="608">
        <f>+[6]ระบบการควบคุมฯ!F1146</f>
        <v>0</v>
      </c>
      <c r="E234" s="608">
        <f>+[6]ระบบการควบคุมฯ!G1146+[6]ระบบการควบคุมฯ!H1146</f>
        <v>0</v>
      </c>
      <c r="F234" s="608">
        <f>+[6]ระบบการควบคุมฯ!I1146+[6]ระบบการควบคุมฯ!J1146</f>
        <v>0</v>
      </c>
      <c r="G234" s="657">
        <f>+[6]ระบบการควบคุมฯ!K1146+[6]ระบบการควบคุมฯ!L1146</f>
        <v>0</v>
      </c>
      <c r="H234" s="609"/>
      <c r="I234" s="606"/>
      <c r="J234" s="608">
        <f>+D234-E234-F234-G234</f>
        <v>0</v>
      </c>
      <c r="K234" s="606"/>
      <c r="L234" s="9"/>
    </row>
    <row r="235" spans="1:12" ht="42" hidden="1" x14ac:dyDescent="0.25">
      <c r="A235" s="730" t="s">
        <v>196</v>
      </c>
      <c r="B235" s="731" t="str">
        <f>+[6]ระบบการควบคุมฯ!B1147</f>
        <v xml:space="preserve">ห้องน้ำห้องส้วมนักเรียนหญิง 4 ที่/49 </v>
      </c>
      <c r="C235" s="732" t="str">
        <f>+[6]ระบบการควบคุมฯ!C1147</f>
        <v>ศธ 04002/ว1787 ลว 7 พค 67 ครั้งที่ 5</v>
      </c>
      <c r="D235" s="733">
        <f t="shared" ref="D235:I235" si="82">SUM(D236)</f>
        <v>0</v>
      </c>
      <c r="E235" s="733">
        <f t="shared" si="82"/>
        <v>0</v>
      </c>
      <c r="F235" s="733">
        <f t="shared" si="82"/>
        <v>0</v>
      </c>
      <c r="G235" s="733">
        <f t="shared" si="82"/>
        <v>0</v>
      </c>
      <c r="H235" s="733">
        <f t="shared" si="82"/>
        <v>0</v>
      </c>
      <c r="I235" s="733">
        <f t="shared" si="82"/>
        <v>0</v>
      </c>
      <c r="J235" s="733">
        <f>+D235-E235-F235-G235</f>
        <v>0</v>
      </c>
      <c r="K235" s="894"/>
      <c r="L235" s="9"/>
    </row>
    <row r="236" spans="1:12" ht="21" hidden="1" x14ac:dyDescent="0.25">
      <c r="A236" s="605"/>
      <c r="B236" s="606"/>
      <c r="C236" s="700"/>
      <c r="D236" s="608"/>
      <c r="E236" s="608">
        <f>+[6]ระบบการควบคุมฯ!G1149+[6]ระบบการควบคุมฯ!H1149</f>
        <v>0</v>
      </c>
      <c r="F236" s="608">
        <f>+[6]ระบบการควบคุมฯ!I1149+[6]ระบบการควบคุมฯ!J1149</f>
        <v>0</v>
      </c>
      <c r="G236" s="657">
        <f>+[6]ระบบการควบคุมฯ!K1149+[6]ระบบการควบคุมฯ!L1149</f>
        <v>0</v>
      </c>
      <c r="H236" s="620"/>
      <c r="I236" s="606"/>
      <c r="J236" s="608">
        <f>+D236-E236-G236</f>
        <v>0</v>
      </c>
      <c r="K236" s="606" t="s">
        <v>197</v>
      </c>
      <c r="L236" s="9"/>
    </row>
    <row r="237" spans="1:12" ht="21" hidden="1" x14ac:dyDescent="0.25">
      <c r="A237" s="605"/>
      <c r="B237" s="606"/>
      <c r="C237" s="607"/>
      <c r="D237" s="608"/>
      <c r="E237" s="608"/>
      <c r="F237" s="608"/>
      <c r="G237" s="657"/>
      <c r="H237" s="609"/>
      <c r="I237" s="606"/>
      <c r="J237" s="606"/>
      <c r="K237" s="606"/>
      <c r="L237" s="9"/>
    </row>
    <row r="238" spans="1:12" ht="21" hidden="1" x14ac:dyDescent="0.25">
      <c r="A238" s="605"/>
      <c r="B238" s="606"/>
      <c r="C238" s="607"/>
      <c r="D238" s="608"/>
      <c r="E238" s="608"/>
      <c r="F238" s="608"/>
      <c r="G238" s="657"/>
      <c r="H238" s="609"/>
      <c r="I238" s="606"/>
      <c r="J238" s="606"/>
      <c r="K238" s="606"/>
      <c r="L238" s="9"/>
    </row>
    <row r="239" spans="1:12" ht="21" hidden="1" x14ac:dyDescent="0.25">
      <c r="A239" s="605"/>
      <c r="B239" s="606"/>
      <c r="C239" s="607"/>
      <c r="D239" s="608"/>
      <c r="E239" s="608"/>
      <c r="F239" s="608"/>
      <c r="G239" s="657"/>
      <c r="H239" s="609"/>
      <c r="I239" s="606"/>
      <c r="J239" s="606"/>
      <c r="K239" s="606"/>
      <c r="L239" s="9"/>
    </row>
    <row r="240" spans="1:12" ht="21" hidden="1" x14ac:dyDescent="0.25">
      <c r="A240" s="605"/>
      <c r="B240" s="606"/>
      <c r="C240" s="607"/>
      <c r="D240" s="608"/>
      <c r="E240" s="608"/>
      <c r="F240" s="608"/>
      <c r="G240" s="657"/>
      <c r="H240" s="609"/>
      <c r="I240" s="606"/>
      <c r="J240" s="606"/>
      <c r="K240" s="606"/>
      <c r="L240" s="9"/>
    </row>
    <row r="241" spans="1:12" ht="21" hidden="1" x14ac:dyDescent="0.25">
      <c r="A241" s="605"/>
      <c r="B241" s="606"/>
      <c r="C241" s="607"/>
      <c r="D241" s="608"/>
      <c r="E241" s="608"/>
      <c r="F241" s="608"/>
      <c r="G241" s="657"/>
      <c r="H241" s="609"/>
      <c r="I241" s="606"/>
      <c r="J241" s="606"/>
      <c r="K241" s="606"/>
      <c r="L241" s="9"/>
    </row>
    <row r="242" spans="1:12" ht="21" hidden="1" x14ac:dyDescent="0.25">
      <c r="A242" s="605"/>
      <c r="B242" s="606"/>
      <c r="C242" s="607"/>
      <c r="D242" s="608"/>
      <c r="E242" s="608"/>
      <c r="F242" s="608"/>
      <c r="G242" s="657"/>
      <c r="H242" s="609"/>
      <c r="I242" s="606"/>
      <c r="J242" s="606"/>
      <c r="K242" s="606"/>
      <c r="L242" s="9"/>
    </row>
    <row r="243" spans="1:12" ht="21" hidden="1" x14ac:dyDescent="0.25">
      <c r="A243" s="605"/>
      <c r="B243" s="606"/>
      <c r="C243" s="607"/>
      <c r="D243" s="608"/>
      <c r="E243" s="608"/>
      <c r="F243" s="608"/>
      <c r="G243" s="657"/>
      <c r="H243" s="609"/>
      <c r="I243" s="606"/>
      <c r="J243" s="606"/>
      <c r="K243" s="606"/>
      <c r="L243" s="9"/>
    </row>
    <row r="244" spans="1:12" ht="21" hidden="1" x14ac:dyDescent="0.25">
      <c r="A244" s="605"/>
      <c r="B244" s="606"/>
      <c r="C244" s="607"/>
      <c r="D244" s="608"/>
      <c r="E244" s="608"/>
      <c r="F244" s="608"/>
      <c r="G244" s="657"/>
      <c r="H244" s="609"/>
      <c r="I244" s="606"/>
      <c r="J244" s="606"/>
      <c r="K244" s="606"/>
      <c r="L244" s="9"/>
    </row>
    <row r="245" spans="1:12" ht="21" hidden="1" x14ac:dyDescent="0.25">
      <c r="A245" s="605"/>
      <c r="B245" s="606"/>
      <c r="C245" s="607"/>
      <c r="D245" s="608"/>
      <c r="E245" s="608"/>
      <c r="F245" s="608"/>
      <c r="G245" s="657"/>
      <c r="H245" s="609"/>
      <c r="I245" s="606"/>
      <c r="J245" s="606"/>
      <c r="K245" s="606"/>
      <c r="L245" s="9"/>
    </row>
    <row r="246" spans="1:12" ht="21" hidden="1" x14ac:dyDescent="0.25">
      <c r="A246" s="605"/>
      <c r="B246" s="606"/>
      <c r="C246" s="607"/>
      <c r="D246" s="608"/>
      <c r="E246" s="608"/>
      <c r="F246" s="608"/>
      <c r="G246" s="657"/>
      <c r="H246" s="609"/>
      <c r="I246" s="606"/>
      <c r="J246" s="606"/>
      <c r="K246" s="606"/>
      <c r="L246" s="9"/>
    </row>
    <row r="247" spans="1:12" ht="21" hidden="1" x14ac:dyDescent="0.25">
      <c r="A247" s="605"/>
      <c r="B247" s="606"/>
      <c r="C247" s="607"/>
      <c r="D247" s="608"/>
      <c r="E247" s="608"/>
      <c r="F247" s="608"/>
      <c r="G247" s="657"/>
      <c r="H247" s="609"/>
      <c r="I247" s="606"/>
      <c r="J247" s="606"/>
      <c r="K247" s="606"/>
      <c r="L247" s="9"/>
    </row>
    <row r="248" spans="1:12" ht="21" hidden="1" x14ac:dyDescent="0.25">
      <c r="A248" s="605"/>
      <c r="B248" s="606"/>
      <c r="C248" s="607"/>
      <c r="D248" s="608"/>
      <c r="E248" s="608"/>
      <c r="F248" s="608"/>
      <c r="G248" s="657"/>
      <c r="H248" s="609"/>
      <c r="I248" s="606"/>
      <c r="J248" s="606"/>
      <c r="K248" s="606"/>
      <c r="L248" s="9"/>
    </row>
    <row r="249" spans="1:12" ht="21" hidden="1" x14ac:dyDescent="0.25">
      <c r="A249" s="605"/>
      <c r="B249" s="606"/>
      <c r="C249" s="607"/>
      <c r="D249" s="608"/>
      <c r="E249" s="608"/>
      <c r="F249" s="608"/>
      <c r="G249" s="657"/>
      <c r="H249" s="609"/>
      <c r="I249" s="606"/>
      <c r="J249" s="606"/>
      <c r="K249" s="606"/>
      <c r="L249" s="9"/>
    </row>
    <row r="250" spans="1:12" ht="21" hidden="1" x14ac:dyDescent="0.25">
      <c r="A250" s="605"/>
      <c r="B250" s="606"/>
      <c r="C250" s="607"/>
      <c r="D250" s="608"/>
      <c r="E250" s="608"/>
      <c r="F250" s="608"/>
      <c r="G250" s="657"/>
      <c r="H250" s="609"/>
      <c r="I250" s="606"/>
      <c r="J250" s="606"/>
      <c r="K250" s="606"/>
      <c r="L250" s="9"/>
    </row>
    <row r="251" spans="1:12" ht="21" hidden="1" x14ac:dyDescent="0.25">
      <c r="A251" s="605"/>
      <c r="B251" s="606"/>
      <c r="C251" s="607"/>
      <c r="D251" s="608"/>
      <c r="E251" s="608"/>
      <c r="F251" s="608"/>
      <c r="G251" s="657"/>
      <c r="H251" s="609"/>
      <c r="I251" s="606"/>
      <c r="J251" s="606"/>
      <c r="K251" s="606"/>
      <c r="L251" s="9"/>
    </row>
    <row r="252" spans="1:12" ht="42" hidden="1" x14ac:dyDescent="0.25">
      <c r="A252" s="730" t="s">
        <v>198</v>
      </c>
      <c r="B252" s="734" t="str">
        <f>+[6]ระบบการควบคุมฯ!B1176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52" s="732" t="str">
        <f>+[6]ระบบการควบคุมฯ!C1176</f>
        <v>ศธ 04002/ว1787 ลว 7 พค 67 ครั้งที่ 5</v>
      </c>
      <c r="D252" s="733">
        <f t="shared" ref="D252:I252" si="83">SUM(D253)</f>
        <v>0</v>
      </c>
      <c r="E252" s="733">
        <f t="shared" si="83"/>
        <v>0</v>
      </c>
      <c r="F252" s="733">
        <f t="shared" si="83"/>
        <v>0</v>
      </c>
      <c r="G252" s="733">
        <f t="shared" si="83"/>
        <v>0</v>
      </c>
      <c r="H252" s="733">
        <f t="shared" si="83"/>
        <v>0</v>
      </c>
      <c r="I252" s="733">
        <f t="shared" si="83"/>
        <v>0</v>
      </c>
      <c r="J252" s="733">
        <f>+D252-E252-F252-G252</f>
        <v>0</v>
      </c>
      <c r="K252" s="894"/>
      <c r="L252" s="9"/>
    </row>
    <row r="253" spans="1:12" ht="21" hidden="1" x14ac:dyDescent="0.25">
      <c r="A253" s="605" t="str">
        <f>+[6]ระบบการควบคุมฯ!A1177</f>
        <v>1)</v>
      </c>
      <c r="B253" s="606" t="str">
        <f>+[6]ระบบการควบคุมฯ!B1177</f>
        <v xml:space="preserve"> โรงเรียนวัดกลางคลองสี่ </v>
      </c>
      <c r="C253" s="700" t="str">
        <f>+[6]ระบบการควบคุมฯ!C1177</f>
        <v>20004350002003214557</v>
      </c>
      <c r="D253" s="608">
        <f>+[6]ระบบการควบคุมฯ!F1177</f>
        <v>0</v>
      </c>
      <c r="E253" s="608">
        <f>+[6]ระบบการควบคุมฯ!G1177+[6]ระบบการควบคุมฯ!H1177</f>
        <v>0</v>
      </c>
      <c r="F253" s="608">
        <f>+[6]ระบบการควบคุมฯ!I1177+[6]ระบบการควบคุมฯ!J1177</f>
        <v>0</v>
      </c>
      <c r="G253" s="657">
        <f>+[6]ระบบการควบคุมฯ!K1177+[6]ระบบการควบคุมฯ!L1177</f>
        <v>0</v>
      </c>
      <c r="H253" s="620"/>
      <c r="I253" s="606"/>
      <c r="J253" s="608">
        <f>+D253-E253-G253</f>
        <v>0</v>
      </c>
      <c r="K253" s="606" t="s">
        <v>197</v>
      </c>
      <c r="L253" s="9"/>
    </row>
    <row r="254" spans="1:12" ht="42" x14ac:dyDescent="0.25">
      <c r="A254" s="735" t="s">
        <v>199</v>
      </c>
      <c r="B254" s="736" t="str">
        <f>+[6]ระบบการควบคุมฯ!B1178</f>
        <v>อาคารเรียนแบบพิเศษ จัดสรร 38,731,000 บาท ปี67 5,809,700 บาท</v>
      </c>
      <c r="C254" s="737" t="str">
        <f>+[6]ระบบการควบคุมฯ!C1178</f>
        <v>ศธ 04002/ว1803 ลว 8 พค 67ครั้งที่ 8</v>
      </c>
      <c r="D254" s="738">
        <f>+D255</f>
        <v>5809700</v>
      </c>
      <c r="E254" s="738">
        <f t="shared" ref="E254:J254" si="84">+E255</f>
        <v>0</v>
      </c>
      <c r="F254" s="738">
        <f t="shared" si="84"/>
        <v>0</v>
      </c>
      <c r="G254" s="738">
        <f t="shared" si="84"/>
        <v>0</v>
      </c>
      <c r="H254" s="738">
        <f t="shared" si="84"/>
        <v>0</v>
      </c>
      <c r="I254" s="738">
        <f t="shared" si="84"/>
        <v>0</v>
      </c>
      <c r="J254" s="738">
        <f t="shared" si="84"/>
        <v>5809700</v>
      </c>
      <c r="K254" s="739"/>
      <c r="L254" s="9"/>
    </row>
    <row r="255" spans="1:12" ht="21" x14ac:dyDescent="0.25">
      <c r="A255" s="605" t="str">
        <f>+[6]ระบบการควบคุมฯ!A1179</f>
        <v>1)</v>
      </c>
      <c r="B255" s="606" t="str">
        <f>+[6]ระบบการควบคุมฯ!B1179</f>
        <v xml:space="preserve"> โรงเรียนวัดลาดสนุ่น</v>
      </c>
      <c r="C255" s="700" t="str">
        <f>+[6]ระบบการควบคุมฯ!C1179</f>
        <v>20004 3500200 3200026</v>
      </c>
      <c r="D255" s="608">
        <f>+[6]ระบบการควบคุมฯ!AA1179</f>
        <v>5809700</v>
      </c>
      <c r="E255" s="593">
        <f>+[6]ระบบการควบคุมฯ!Q1179+[6]ระบบการควบคุมฯ!R1179</f>
        <v>0</v>
      </c>
      <c r="F255" s="618">
        <f>+[6]ระบบการควบคุมฯ!J1179</f>
        <v>0</v>
      </c>
      <c r="G255" s="583">
        <f>+[6]ระบบการควบคุมฯ!U1179+[6]ระบบการควบคุมฯ!V1179</f>
        <v>0</v>
      </c>
      <c r="H255" s="624"/>
      <c r="I255" s="616"/>
      <c r="J255" s="625">
        <f t="shared" ref="J255:J256" si="85">D255-E255-F255-G255</f>
        <v>5809700</v>
      </c>
      <c r="K255" s="606"/>
      <c r="L255" s="9"/>
    </row>
    <row r="256" spans="1:12" ht="21" x14ac:dyDescent="0.25">
      <c r="A256" s="605"/>
      <c r="B256" s="606"/>
      <c r="C256" s="700"/>
      <c r="D256" s="608">
        <f>+[6]ระบบการควบคุมฯ!AA1168</f>
        <v>0</v>
      </c>
      <c r="E256" s="593">
        <f>+[6]ระบบการควบคุมฯ!Q1168+[6]ระบบการควบคุมฯ!R1168</f>
        <v>0</v>
      </c>
      <c r="F256" s="618">
        <f>+[6]ระบบการควบคุมฯ!J1168</f>
        <v>0</v>
      </c>
      <c r="G256" s="583">
        <f>+[6]ระบบการควบคุมฯ!U1168+[6]ระบบการควบคุมฯ!V1168</f>
        <v>0</v>
      </c>
      <c r="H256" s="624"/>
      <c r="I256" s="616"/>
      <c r="J256" s="625">
        <f t="shared" si="85"/>
        <v>0</v>
      </c>
      <c r="K256" s="606"/>
      <c r="L256" s="9"/>
    </row>
    <row r="257" spans="1:12" ht="63" x14ac:dyDescent="0.25">
      <c r="A257" s="718">
        <f>+[6]ระบบการควบคุมฯ!A1257</f>
        <v>2.6</v>
      </c>
      <c r="B257" s="719" t="str">
        <f>+[6]ระบบการควบคุมฯ!B1257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257" s="720" t="str">
        <f>+[6]ระบบการควบคุมฯ!C1257</f>
        <v>20004 67 8580600000</v>
      </c>
      <c r="D257" s="721">
        <f>+D258+D259</f>
        <v>843200</v>
      </c>
      <c r="E257" s="721">
        <f t="shared" ref="E257:J257" si="86">+E258+E259</f>
        <v>698480</v>
      </c>
      <c r="F257" s="721">
        <f t="shared" si="86"/>
        <v>0</v>
      </c>
      <c r="G257" s="721">
        <f t="shared" si="86"/>
        <v>0</v>
      </c>
      <c r="H257" s="721">
        <f t="shared" si="86"/>
        <v>0</v>
      </c>
      <c r="I257" s="721">
        <f t="shared" si="86"/>
        <v>0</v>
      </c>
      <c r="J257" s="721">
        <f t="shared" si="86"/>
        <v>144720</v>
      </c>
      <c r="K257" s="677"/>
      <c r="L257" s="9"/>
    </row>
    <row r="258" spans="1:12" ht="21" x14ac:dyDescent="0.25">
      <c r="A258" s="718"/>
      <c r="B258" s="740" t="str">
        <f>+B117</f>
        <v>งบลงทุน ครุภัณฑ์ 6711310</v>
      </c>
      <c r="C258" s="741"/>
      <c r="D258" s="742">
        <f>+D260+D264</f>
        <v>158600</v>
      </c>
      <c r="E258" s="742">
        <f t="shared" ref="E258:J258" si="87">+E260+E264</f>
        <v>158480</v>
      </c>
      <c r="F258" s="742">
        <f t="shared" si="87"/>
        <v>0</v>
      </c>
      <c r="G258" s="742">
        <f t="shared" si="87"/>
        <v>0</v>
      </c>
      <c r="H258" s="742">
        <f t="shared" si="87"/>
        <v>0</v>
      </c>
      <c r="I258" s="742">
        <f t="shared" si="87"/>
        <v>0</v>
      </c>
      <c r="J258" s="742">
        <f t="shared" si="87"/>
        <v>120</v>
      </c>
      <c r="K258" s="685"/>
      <c r="L258" s="9"/>
    </row>
    <row r="259" spans="1:12" ht="21" x14ac:dyDescent="0.25">
      <c r="A259" s="718"/>
      <c r="B259" s="740" t="str">
        <f>+[6]งบลงทุน67!B179</f>
        <v>ค่าที่ดินและสิ่งก่อสร้าง 6711320</v>
      </c>
      <c r="C259" s="741"/>
      <c r="D259" s="742">
        <f>+D284</f>
        <v>684600</v>
      </c>
      <c r="E259" s="742">
        <f t="shared" ref="E259:J259" si="88">+E284</f>
        <v>540000</v>
      </c>
      <c r="F259" s="742">
        <f t="shared" si="88"/>
        <v>0</v>
      </c>
      <c r="G259" s="742">
        <f t="shared" si="88"/>
        <v>0</v>
      </c>
      <c r="H259" s="742">
        <f t="shared" si="88"/>
        <v>0</v>
      </c>
      <c r="I259" s="742">
        <f t="shared" si="88"/>
        <v>0</v>
      </c>
      <c r="J259" s="742">
        <f t="shared" si="88"/>
        <v>144600</v>
      </c>
      <c r="K259" s="685"/>
      <c r="L259" s="9"/>
    </row>
    <row r="260" spans="1:12" ht="21" x14ac:dyDescent="0.25">
      <c r="A260" s="884"/>
      <c r="B260" s="895" t="str">
        <f>+[6]ระบบการควบคุมฯ!B1260</f>
        <v>ครุภัณฑ์การศึกษา 120611</v>
      </c>
      <c r="C260" s="886"/>
      <c r="D260" s="684">
        <f>+D261</f>
        <v>90000</v>
      </c>
      <c r="E260" s="684">
        <f t="shared" ref="E260:J260" si="89">+E261</f>
        <v>89880</v>
      </c>
      <c r="F260" s="684">
        <f t="shared" si="89"/>
        <v>0</v>
      </c>
      <c r="G260" s="684">
        <f t="shared" si="89"/>
        <v>0</v>
      </c>
      <c r="H260" s="684">
        <f t="shared" si="89"/>
        <v>0</v>
      </c>
      <c r="I260" s="684">
        <f t="shared" si="89"/>
        <v>0</v>
      </c>
      <c r="J260" s="684">
        <f t="shared" si="89"/>
        <v>120</v>
      </c>
      <c r="K260" s="684"/>
      <c r="L260" s="9"/>
    </row>
    <row r="261" spans="1:12" ht="42" x14ac:dyDescent="0.25">
      <c r="A261" s="743" t="str">
        <f>+[6]ระบบการควบคุมฯ!A1261</f>
        <v>2.6.1</v>
      </c>
      <c r="B261" s="744" t="str">
        <f>+[6]ระบบการควบคุมฯ!B1261</f>
        <v>โต๊ะเก้าอี้นักเรียนระดับประถมศึกษา</v>
      </c>
      <c r="C261" s="745" t="str">
        <f>+[6]ระบบการควบคุมฯ!C1261</f>
        <v>ศธ 04002/ว2043  ลว 24  พค 67ครั้งที่ 55</v>
      </c>
      <c r="D261" s="738">
        <f>SUM(D262:D263)</f>
        <v>90000</v>
      </c>
      <c r="E261" s="738">
        <f t="shared" ref="E261:J261" si="90">SUM(E262:E263)</f>
        <v>89880</v>
      </c>
      <c r="F261" s="738">
        <f t="shared" si="90"/>
        <v>0</v>
      </c>
      <c r="G261" s="738">
        <f t="shared" si="90"/>
        <v>0</v>
      </c>
      <c r="H261" s="738">
        <f t="shared" si="90"/>
        <v>0</v>
      </c>
      <c r="I261" s="738">
        <f t="shared" si="90"/>
        <v>0</v>
      </c>
      <c r="J261" s="738">
        <f t="shared" si="90"/>
        <v>120</v>
      </c>
      <c r="K261" s="738"/>
      <c r="L261" s="9"/>
    </row>
    <row r="262" spans="1:12" ht="21" x14ac:dyDescent="0.25">
      <c r="A262" s="695" t="str">
        <f>+[6]ระบบการควบคุมฯ!A1262</f>
        <v>1)</v>
      </c>
      <c r="B262" s="704" t="str">
        <f>+[6]ระบบการควบคุมฯ!B1262</f>
        <v>โรงเรียนร่วมจิตประสาท</v>
      </c>
      <c r="C262" s="700" t="str">
        <f>+[6]ระบบการควบคุมฯ!C1262</f>
        <v>20004350002003114845</v>
      </c>
      <c r="D262" s="608">
        <f>+[6]ระบบการควบคุมฯ!AA1262</f>
        <v>90000</v>
      </c>
      <c r="E262" s="608">
        <f>+[6]ระบบการควบคุมฯ!Q1262+[6]ระบบการควบคุมฯ!R1262</f>
        <v>89880</v>
      </c>
      <c r="F262" s="608">
        <f>+[6]ระบบการควบคุมฯ!S1262+[6]ระบบการควบคุมฯ!T1262</f>
        <v>0</v>
      </c>
      <c r="G262" s="608">
        <f>+[6]ระบบการควบคุมฯ!X1262+[6]ระบบการควบคุมฯ!Y1262</f>
        <v>0</v>
      </c>
      <c r="H262" s="608"/>
      <c r="I262" s="608"/>
      <c r="J262" s="608">
        <f>+D262-E262-G262</f>
        <v>120</v>
      </c>
      <c r="K262" s="608"/>
      <c r="L262" s="9"/>
    </row>
    <row r="263" spans="1:12" ht="21" x14ac:dyDescent="0.25">
      <c r="A263" s="695">
        <f>+[6]ระบบการควบคุมฯ!A1263</f>
        <v>0</v>
      </c>
      <c r="B263" s="704" t="str">
        <f>+[6]ระบบการควบคุมฯ!B1263</f>
        <v>ผูกพัน ครบ 13 มิย 67</v>
      </c>
      <c r="C263" s="700">
        <f>+[6]ระบบการควบคุมฯ!C1263</f>
        <v>4100401401</v>
      </c>
      <c r="D263" s="608">
        <f>+[6]ระบบการควบคุมฯ!AA1263</f>
        <v>0</v>
      </c>
      <c r="E263" s="608">
        <f>+[6]ระบบการควบคุมฯ!Q1263+[6]ระบบการควบคุมฯ!R1263</f>
        <v>0</v>
      </c>
      <c r="F263" s="608">
        <f>+[6]ระบบการควบคุมฯ!S1263+[6]ระบบการควบคุมฯ!T1263</f>
        <v>0</v>
      </c>
      <c r="G263" s="608">
        <f>+[6]ระบบการควบคุมฯ!X1263+[6]ระบบการควบคุมฯ!Y1263</f>
        <v>0</v>
      </c>
      <c r="H263" s="608"/>
      <c r="I263" s="608"/>
      <c r="J263" s="608">
        <f>+D263-E263-G263</f>
        <v>0</v>
      </c>
      <c r="K263" s="608"/>
      <c r="L263" s="9"/>
    </row>
    <row r="264" spans="1:12" ht="21" x14ac:dyDescent="0.25">
      <c r="A264" s="896">
        <f>+[6]ระบบการควบคุมฯ!A1264</f>
        <v>0</v>
      </c>
      <c r="B264" s="833" t="str">
        <f>+[6]ระบบการควบคุมฯ!B1264</f>
        <v>ครุภัณฑ์งานบ้านงานครัว 120612</v>
      </c>
      <c r="C264" s="829"/>
      <c r="D264" s="561">
        <f t="shared" ref="D264:J264" si="91">+D265+D270+D273+D276+D280</f>
        <v>68600</v>
      </c>
      <c r="E264" s="561">
        <f t="shared" si="91"/>
        <v>68600</v>
      </c>
      <c r="F264" s="561">
        <f t="shared" si="91"/>
        <v>0</v>
      </c>
      <c r="G264" s="561">
        <f t="shared" si="91"/>
        <v>0</v>
      </c>
      <c r="H264" s="561">
        <f t="shared" si="91"/>
        <v>0</v>
      </c>
      <c r="I264" s="561">
        <f t="shared" si="91"/>
        <v>0</v>
      </c>
      <c r="J264" s="561">
        <f t="shared" si="91"/>
        <v>0</v>
      </c>
      <c r="K264" s="561">
        <f>+K298</f>
        <v>0</v>
      </c>
      <c r="L264" s="9"/>
    </row>
    <row r="265" spans="1:12" ht="63" x14ac:dyDescent="0.25">
      <c r="A265" s="743" t="str">
        <f>+[6]ระบบการควบคุมฯ!A1265</f>
        <v>2.6.1</v>
      </c>
      <c r="B265" s="744" t="str">
        <f>+[6]ระบบการควบคุมฯ!B1265</f>
        <v>เครื่องตัดหญ้าแบบรถข็น</v>
      </c>
      <c r="C265" s="745" t="str">
        <f>+[6]ระบบการควบคุมฯ!C1265</f>
        <v>ศธ 04002/ว2043  ลว 24  พค 67ครั้งที่ 55</v>
      </c>
      <c r="D265" s="738">
        <f>SUM(D266:D269)</f>
        <v>27600</v>
      </c>
      <c r="E265" s="738">
        <f t="shared" ref="E265:J265" si="92">SUM(E266:E269)</f>
        <v>27600</v>
      </c>
      <c r="F265" s="738">
        <f t="shared" si="92"/>
        <v>0</v>
      </c>
      <c r="G265" s="738">
        <f t="shared" si="92"/>
        <v>0</v>
      </c>
      <c r="H265" s="738">
        <f t="shared" si="92"/>
        <v>0</v>
      </c>
      <c r="I265" s="738">
        <f t="shared" si="92"/>
        <v>0</v>
      </c>
      <c r="J265" s="738">
        <f t="shared" si="92"/>
        <v>0</v>
      </c>
      <c r="K265" s="738"/>
      <c r="L265" s="9"/>
    </row>
    <row r="266" spans="1:12" ht="21" x14ac:dyDescent="0.25">
      <c r="A266" s="695" t="str">
        <f>+[6]ระบบการควบคุมฯ!A1266</f>
        <v>1)</v>
      </c>
      <c r="B266" s="704" t="str">
        <f>+[6]ระบบการควบคุมฯ!B1266</f>
        <v>โรงเรียนรวมราษฎร์สามัคคี</v>
      </c>
      <c r="C266" s="700" t="str">
        <f>+[6]ระบบการควบคุมฯ!C1266</f>
        <v>20004350002003114846</v>
      </c>
      <c r="D266" s="608">
        <f>+[6]ระบบการควบคุมฯ!AA1266</f>
        <v>13800</v>
      </c>
      <c r="E266" s="608">
        <f>+[6]ระบบการควบคุมฯ!Q1266+[6]ระบบการควบคุมฯ!R1266</f>
        <v>13800</v>
      </c>
      <c r="F266" s="608">
        <f>+[6]ระบบการควบคุมฯ!S1266+[6]ระบบการควบคุมฯ!T1266</f>
        <v>0</v>
      </c>
      <c r="G266" s="608">
        <f>+[6]ระบบการควบคุมฯ!X1266+[6]ระบบการควบคุมฯ!Y1266</f>
        <v>0</v>
      </c>
      <c r="H266" s="608"/>
      <c r="I266" s="608"/>
      <c r="J266" s="608">
        <f>+D266-E266-G266</f>
        <v>0</v>
      </c>
      <c r="K266" s="608"/>
      <c r="L266" s="9"/>
    </row>
    <row r="267" spans="1:12" ht="21" x14ac:dyDescent="0.25">
      <c r="A267" s="695">
        <f>+[6]ระบบการควบคุมฯ!A1267</f>
        <v>0</v>
      </c>
      <c r="B267" s="704" t="str">
        <f>+[6]ระบบการควบคุมฯ!B1267</f>
        <v>ผูกพัน ครบ 28 มิย 67</v>
      </c>
      <c r="C267" s="700">
        <f>+[6]ระบบการควบคุมฯ!C1267</f>
        <v>4100398425</v>
      </c>
      <c r="D267" s="608">
        <f>+[6]ระบบการควบคุมฯ!AA1267</f>
        <v>0</v>
      </c>
      <c r="E267" s="608">
        <f>+[6]ระบบการควบคุมฯ!Q1267+[6]ระบบการควบคุมฯ!R1267</f>
        <v>0</v>
      </c>
      <c r="F267" s="608">
        <f>+[6]ระบบการควบคุมฯ!S1267+[6]ระบบการควบคุมฯ!T1267</f>
        <v>0</v>
      </c>
      <c r="G267" s="608">
        <f>+[6]ระบบการควบคุมฯ!X1267+[6]ระบบการควบคุมฯ!Y1267</f>
        <v>0</v>
      </c>
      <c r="H267" s="608"/>
      <c r="I267" s="608"/>
      <c r="J267" s="608">
        <f>+D267-E267-G267</f>
        <v>0</v>
      </c>
      <c r="K267" s="608"/>
      <c r="L267" s="9"/>
    </row>
    <row r="268" spans="1:12" ht="21" x14ac:dyDescent="0.25">
      <c r="A268" s="695" t="str">
        <f>+[6]ระบบการควบคุมฯ!A1268</f>
        <v>2)</v>
      </c>
      <c r="B268" s="704" t="str">
        <f>+[6]ระบบการควบคุมฯ!B1268</f>
        <v>ร่วมใจประสิทธิ์</v>
      </c>
      <c r="C268" s="700" t="str">
        <f>+[6]ระบบการควบคุมฯ!C1268</f>
        <v>20004350002003114848</v>
      </c>
      <c r="D268" s="608">
        <f>+[6]ระบบการควบคุมฯ!AA1268</f>
        <v>13800</v>
      </c>
      <c r="E268" s="608">
        <f>+[6]ระบบการควบคุมฯ!Q1268+[6]ระบบการควบคุมฯ!R1268</f>
        <v>13800</v>
      </c>
      <c r="F268" s="608">
        <f>+[6]ระบบการควบคุมฯ!S1268+[6]ระบบการควบคุมฯ!T1268</f>
        <v>0</v>
      </c>
      <c r="G268" s="608">
        <f>+[6]ระบบการควบคุมฯ!X1268+[6]ระบบการควบคุมฯ!Y1268</f>
        <v>0</v>
      </c>
      <c r="H268" s="608"/>
      <c r="I268" s="608"/>
      <c r="J268" s="608">
        <f>+D268-E268-G268</f>
        <v>0</v>
      </c>
      <c r="K268" s="608"/>
      <c r="L268" s="9"/>
    </row>
    <row r="269" spans="1:12" ht="21" x14ac:dyDescent="0.25">
      <c r="A269" s="695">
        <f>+[6]ระบบการควบคุมฯ!A1269</f>
        <v>0</v>
      </c>
      <c r="B269" s="704" t="str">
        <f>+[6]ระบบการควบคุมฯ!B1269</f>
        <v>ผูกพัน ครบ 28 มิย 67</v>
      </c>
      <c r="C269" s="700">
        <f>+[6]ระบบการควบคุมฯ!C1269</f>
        <v>4100398188</v>
      </c>
      <c r="D269" s="608">
        <f>+[6]ระบบการควบคุมฯ!AA1269</f>
        <v>0</v>
      </c>
      <c r="E269" s="608">
        <f>+[6]ระบบการควบคุมฯ!Q1269+[6]ระบบการควบคุมฯ!R1269</f>
        <v>0</v>
      </c>
      <c r="F269" s="608">
        <f>+[6]ระบบการควบคุมฯ!S1269+[6]ระบบการควบคุมฯ!T1269</f>
        <v>0</v>
      </c>
      <c r="G269" s="608">
        <f>+[6]ระบบการควบคุมฯ!X1269+[6]ระบบการควบคุมฯ!Y1269</f>
        <v>0</v>
      </c>
      <c r="H269" s="608"/>
      <c r="I269" s="608"/>
      <c r="J269" s="608">
        <f>+D269-E269-G269</f>
        <v>0</v>
      </c>
      <c r="K269" s="608"/>
      <c r="L269" s="9"/>
    </row>
    <row r="270" spans="1:12" ht="42" x14ac:dyDescent="0.25">
      <c r="A270" s="743" t="str">
        <f>+[6]ระบบการควบคุมฯ!A1270</f>
        <v>2.6.2</v>
      </c>
      <c r="B270" s="744" t="str">
        <f>+[6]ระบบการควบคุมฯ!B1270</f>
        <v>เครื่องตัดหญ้าแบบข้ออ่อน</v>
      </c>
      <c r="C270" s="745" t="str">
        <f>+[6]ระบบการควบคุมฯ!C1270</f>
        <v>ศธ 04002/ว2043  ลว 24  พค 67ครั้งที่ 55</v>
      </c>
      <c r="D270" s="738">
        <f>SUM(D271:D272)</f>
        <v>10600</v>
      </c>
      <c r="E270" s="738">
        <f t="shared" ref="E270:J270" si="93">SUM(E271:E272)</f>
        <v>10600</v>
      </c>
      <c r="F270" s="738">
        <f t="shared" si="93"/>
        <v>0</v>
      </c>
      <c r="G270" s="738">
        <f t="shared" si="93"/>
        <v>0</v>
      </c>
      <c r="H270" s="738">
        <f t="shared" si="93"/>
        <v>0</v>
      </c>
      <c r="I270" s="738">
        <f t="shared" si="93"/>
        <v>0</v>
      </c>
      <c r="J270" s="738">
        <f t="shared" si="93"/>
        <v>0</v>
      </c>
      <c r="K270" s="738"/>
      <c r="L270" s="9"/>
    </row>
    <row r="271" spans="1:12" ht="21" x14ac:dyDescent="0.25">
      <c r="A271" s="695" t="str">
        <f>+[6]ระบบการควบคุมฯ!A1271</f>
        <v>1)</v>
      </c>
      <c r="B271" s="704" t="str">
        <f>+[6]ระบบการควบคุมฯ!B1271</f>
        <v>โรงเรียนรวมราษฎร์สามัคคี</v>
      </c>
      <c r="C271" s="700" t="str">
        <f>+[6]ระบบการควบคุมฯ!C1271</f>
        <v>20004350002003114847</v>
      </c>
      <c r="D271" s="608">
        <f>+[6]ระบบการควบคุมฯ!AA1271</f>
        <v>10600</v>
      </c>
      <c r="E271" s="608">
        <f>+[6]ระบบการควบคุมฯ!Q1271+[6]ระบบการควบคุมฯ!R1271</f>
        <v>10600</v>
      </c>
      <c r="F271" s="608">
        <f>+[6]ระบบการควบคุมฯ!S1271+[6]ระบบการควบคุมฯ!T1271</f>
        <v>0</v>
      </c>
      <c r="G271" s="608">
        <f>+[6]ระบบการควบคุมฯ!X1271+[6]ระบบการควบคุมฯ!Y1271</f>
        <v>0</v>
      </c>
      <c r="H271" s="608"/>
      <c r="I271" s="608"/>
      <c r="J271" s="608">
        <f>+D271-E271-G271</f>
        <v>0</v>
      </c>
      <c r="K271" s="608"/>
      <c r="L271" s="9"/>
    </row>
    <row r="272" spans="1:12" ht="21" x14ac:dyDescent="0.25">
      <c r="A272" s="695">
        <f>+[6]ระบบการควบคุมฯ!A1272</f>
        <v>0</v>
      </c>
      <c r="B272" s="704" t="str">
        <f>+[6]ระบบการควบคุมฯ!B1272</f>
        <v>ผูกพัน ครบ 28 มิย 67</v>
      </c>
      <c r="C272" s="700">
        <f>+[6]ระบบการควบคุมฯ!C1272</f>
        <v>4100398425</v>
      </c>
      <c r="D272" s="608">
        <f>+[6]ระบบการควบคุมฯ!AA1272</f>
        <v>0</v>
      </c>
      <c r="E272" s="608">
        <f>+[6]ระบบการควบคุมฯ!Q1272+[6]ระบบการควบคุมฯ!R1272</f>
        <v>0</v>
      </c>
      <c r="F272" s="608">
        <f>+[6]ระบบการควบคุมฯ!S1272+[6]ระบบการควบคุมฯ!T1272</f>
        <v>0</v>
      </c>
      <c r="G272" s="608">
        <f>+[6]ระบบการควบคุมฯ!X1272+[6]ระบบการควบคุมฯ!Y1272</f>
        <v>0</v>
      </c>
      <c r="H272" s="608"/>
      <c r="I272" s="608"/>
      <c r="J272" s="608">
        <f>+D272-E272-G272</f>
        <v>0</v>
      </c>
      <c r="K272" s="608"/>
      <c r="L272" s="9"/>
    </row>
    <row r="273" spans="1:12" ht="42" x14ac:dyDescent="0.25">
      <c r="A273" s="743" t="str">
        <f>+[6]ระบบการควบคุมฯ!A1273</f>
        <v>2.6.3</v>
      </c>
      <c r="B273" s="744" t="str">
        <f>+[6]ระบบการควบคุมฯ!B1273</f>
        <v>เครื่องตัดแต่งพุ่มไม้ขนาด29.5นิ้ว</v>
      </c>
      <c r="C273" s="745" t="str">
        <f>+[6]ระบบการควบคุมฯ!C1273</f>
        <v>ศธ 04002/ว2043  ลว 24  พค 67ครั้งที่ 55</v>
      </c>
      <c r="D273" s="738">
        <f>SUM(D274:D275)</f>
        <v>17400</v>
      </c>
      <c r="E273" s="738">
        <f t="shared" ref="E273:J273" si="94">SUM(E274:E275)</f>
        <v>17400</v>
      </c>
      <c r="F273" s="738">
        <f t="shared" si="94"/>
        <v>0</v>
      </c>
      <c r="G273" s="738">
        <f t="shared" si="94"/>
        <v>0</v>
      </c>
      <c r="H273" s="738">
        <f t="shared" si="94"/>
        <v>0</v>
      </c>
      <c r="I273" s="738">
        <f t="shared" si="94"/>
        <v>0</v>
      </c>
      <c r="J273" s="738">
        <f t="shared" si="94"/>
        <v>0</v>
      </c>
      <c r="K273" s="738"/>
      <c r="L273" s="9"/>
    </row>
    <row r="274" spans="1:12" ht="21" x14ac:dyDescent="0.25">
      <c r="A274" s="695" t="str">
        <f>+[6]ระบบการควบคุมฯ!A1274</f>
        <v>1)</v>
      </c>
      <c r="B274" s="704" t="str">
        <f>+[6]ระบบการควบคุมฯ!B1274</f>
        <v>โรงเรียนร่วมใจประสิทธิ์</v>
      </c>
      <c r="C274" s="700" t="str">
        <f>+[6]ระบบการควบคุมฯ!C1274</f>
        <v>20004350002003114849</v>
      </c>
      <c r="D274" s="608">
        <f>+[6]ระบบการควบคุมฯ!AA1274</f>
        <v>17400</v>
      </c>
      <c r="E274" s="608">
        <f>+[6]ระบบการควบคุมฯ!Q1274+[6]ระบบการควบคุมฯ!R1274</f>
        <v>17400</v>
      </c>
      <c r="F274" s="608">
        <f>+[6]ระบบการควบคุมฯ!S1274+[6]ระบบการควบคุมฯ!T1274</f>
        <v>0</v>
      </c>
      <c r="G274" s="608">
        <f>+[6]ระบบการควบคุมฯ!X1274+[6]ระบบการควบคุมฯ!Y1274</f>
        <v>0</v>
      </c>
      <c r="H274" s="608"/>
      <c r="I274" s="608"/>
      <c r="J274" s="608">
        <f>+D274-E274-G274</f>
        <v>0</v>
      </c>
      <c r="K274" s="608"/>
      <c r="L274" s="9"/>
    </row>
    <row r="275" spans="1:12" ht="21" x14ac:dyDescent="0.25">
      <c r="A275" s="695">
        <f>+[6]ระบบการควบคุมฯ!A1275</f>
        <v>0</v>
      </c>
      <c r="B275" s="704" t="str">
        <f>+[6]ระบบการควบคุมฯ!B1275</f>
        <v>ผูกพันครบ 28 มิย 67</v>
      </c>
      <c r="C275" s="700">
        <f>+[6]ระบบการควบคุมฯ!C1275</f>
        <v>4100398188</v>
      </c>
      <c r="D275" s="608">
        <f>+[6]ระบบการควบคุมฯ!AA1275</f>
        <v>0</v>
      </c>
      <c r="E275" s="608">
        <f>+[6]ระบบการควบคุมฯ!Q1275+[6]ระบบการควบคุมฯ!R1275</f>
        <v>0</v>
      </c>
      <c r="F275" s="608">
        <f>+[6]ระบบการควบคุมฯ!S1275+[6]ระบบการควบคุมฯ!T1275</f>
        <v>0</v>
      </c>
      <c r="G275" s="608">
        <f>+[6]ระบบการควบคุมฯ!X1275+[6]ระบบการควบคุมฯ!Y1275</f>
        <v>0</v>
      </c>
      <c r="H275" s="608"/>
      <c r="I275" s="608"/>
      <c r="J275" s="608">
        <f>+D275-E275-G275</f>
        <v>0</v>
      </c>
      <c r="K275" s="608"/>
      <c r="L275" s="9"/>
    </row>
    <row r="276" spans="1:12" ht="63" x14ac:dyDescent="0.25">
      <c r="A276" s="743" t="str">
        <f>+[6]ระบบการควบคุมฯ!A1276</f>
        <v>2.6.4</v>
      </c>
      <c r="B276" s="744" t="str">
        <f>+[6]ระบบการควบคุมฯ!B1276</f>
        <v>ตู้เย็นขนาด9คิวบิกฟุต</v>
      </c>
      <c r="C276" s="745" t="str">
        <f>+[6]ระบบการควบคุมฯ!C1276</f>
        <v>ศธ 04002/ว2043  ลว 24  พค 67ครั้งที่ 55</v>
      </c>
      <c r="D276" s="738">
        <f>SUM(D277:D278)</f>
        <v>13000</v>
      </c>
      <c r="E276" s="738">
        <f t="shared" ref="E276:J276" si="95">SUM(E277:E278)</f>
        <v>13000</v>
      </c>
      <c r="F276" s="738">
        <f t="shared" si="95"/>
        <v>0</v>
      </c>
      <c r="G276" s="738">
        <f t="shared" si="95"/>
        <v>0</v>
      </c>
      <c r="H276" s="738">
        <f t="shared" si="95"/>
        <v>0</v>
      </c>
      <c r="I276" s="738">
        <f t="shared" si="95"/>
        <v>0</v>
      </c>
      <c r="J276" s="738">
        <f t="shared" si="95"/>
        <v>0</v>
      </c>
      <c r="K276" s="738"/>
      <c r="L276" s="9"/>
    </row>
    <row r="277" spans="1:12" ht="21" x14ac:dyDescent="0.25">
      <c r="A277" s="695" t="str">
        <f>+[6]ระบบการควบคุมฯ!A1277</f>
        <v>1)</v>
      </c>
      <c r="B277" s="704" t="str">
        <f>+[6]ระบบการควบคุมฯ!B1277</f>
        <v>โรงเรียนร่วมใจประสิทธิ์</v>
      </c>
      <c r="C277" s="700" t="str">
        <f>+[6]ระบบการควบคุมฯ!C1277</f>
        <v>20004350002003114850</v>
      </c>
      <c r="D277" s="608">
        <f>+[6]ระบบการควบคุมฯ!AA1277</f>
        <v>13000</v>
      </c>
      <c r="E277" s="608">
        <f>+[6]ระบบการควบคุมฯ!Q1277+[6]ระบบการควบคุมฯ!R1277</f>
        <v>13000</v>
      </c>
      <c r="F277" s="608">
        <f>+[6]ระบบการควบคุมฯ!S1277+[6]ระบบการควบคุมฯ!T1277</f>
        <v>0</v>
      </c>
      <c r="G277" s="608">
        <f>+[6]ระบบการควบคุมฯ!X1277+[6]ระบบการควบคุมฯ!Y1277</f>
        <v>0</v>
      </c>
      <c r="H277" s="608"/>
      <c r="I277" s="608"/>
      <c r="J277" s="608">
        <f>+D277-E277-G277</f>
        <v>0</v>
      </c>
      <c r="K277" s="608"/>
      <c r="L277" s="9"/>
    </row>
    <row r="278" spans="1:12" ht="21" x14ac:dyDescent="0.25">
      <c r="A278" s="695">
        <f>+[6]ระบบการควบคุมฯ!A1278</f>
        <v>0</v>
      </c>
      <c r="B278" s="704" t="str">
        <f>+[6]ระบบการควบคุมฯ!B1278</f>
        <v>ผูกพันครบ 28 มิย 67</v>
      </c>
      <c r="C278" s="700">
        <f>+[6]ระบบการควบคุมฯ!C1278</f>
        <v>4100398188</v>
      </c>
      <c r="D278" s="608">
        <f>+[6]ระบบการควบคุมฯ!AA1278</f>
        <v>0</v>
      </c>
      <c r="E278" s="608">
        <f>+[6]ระบบการควบคุมฯ!Q1278+[6]ระบบการควบคุมฯ!R1278</f>
        <v>0</v>
      </c>
      <c r="F278" s="608">
        <f>+[6]ระบบการควบคุมฯ!S1278+[6]ระบบการควบคุมฯ!T1278</f>
        <v>0</v>
      </c>
      <c r="G278" s="608">
        <f>+[6]ระบบการควบคุมฯ!X1278+[6]ระบบการควบคุมฯ!Y1278</f>
        <v>0</v>
      </c>
      <c r="H278" s="608"/>
      <c r="I278" s="608"/>
      <c r="J278" s="608">
        <f>+D278-E278-G278</f>
        <v>0</v>
      </c>
      <c r="K278" s="608"/>
      <c r="L278" s="9"/>
    </row>
    <row r="279" spans="1:12" ht="21" hidden="1" x14ac:dyDescent="0.25">
      <c r="A279" s="605"/>
      <c r="B279" s="704"/>
      <c r="C279" s="607"/>
      <c r="D279" s="608"/>
      <c r="E279" s="608"/>
      <c r="F279" s="608"/>
      <c r="G279" s="608"/>
      <c r="H279" s="608"/>
      <c r="I279" s="608"/>
      <c r="J279" s="608"/>
      <c r="K279" s="608"/>
      <c r="L279" s="9"/>
    </row>
    <row r="280" spans="1:12" ht="21" hidden="1" x14ac:dyDescent="0.25">
      <c r="A280" s="746"/>
      <c r="B280" s="723"/>
      <c r="C280" s="672"/>
      <c r="D280" s="680"/>
      <c r="E280" s="680"/>
      <c r="F280" s="680"/>
      <c r="G280" s="680"/>
      <c r="H280" s="680">
        <f t="shared" ref="H280:J280" si="96">+H282</f>
        <v>0</v>
      </c>
      <c r="I280" s="680">
        <f t="shared" si="96"/>
        <v>0</v>
      </c>
      <c r="J280" s="680">
        <f t="shared" si="96"/>
        <v>0</v>
      </c>
      <c r="K280" s="680"/>
      <c r="L280" s="9"/>
    </row>
    <row r="281" spans="1:12" ht="21" hidden="1" x14ac:dyDescent="0.25">
      <c r="A281" s="897"/>
      <c r="B281" s="606"/>
      <c r="C281" s="607"/>
      <c r="D281" s="747"/>
      <c r="E281" s="608"/>
      <c r="F281" s="608"/>
      <c r="G281" s="608"/>
      <c r="H281" s="608"/>
      <c r="I281" s="608"/>
      <c r="J281" s="608">
        <f>+D281-E281-G281</f>
        <v>0</v>
      </c>
      <c r="K281" s="747"/>
      <c r="L281" s="9"/>
    </row>
    <row r="282" spans="1:12" ht="21" hidden="1" x14ac:dyDescent="0.25">
      <c r="A282" s="897"/>
      <c r="B282" s="606"/>
      <c r="C282" s="607"/>
      <c r="D282" s="608"/>
      <c r="E282" s="608"/>
      <c r="F282" s="608"/>
      <c r="G282" s="657"/>
      <c r="H282" s="609"/>
      <c r="I282" s="606"/>
      <c r="J282" s="608">
        <f>+D282-E282-G282</f>
        <v>0</v>
      </c>
      <c r="K282" s="606"/>
      <c r="L282" s="9"/>
    </row>
    <row r="283" spans="1:12" ht="21" hidden="1" x14ac:dyDescent="0.25">
      <c r="A283" s="898"/>
      <c r="B283" s="606"/>
      <c r="C283" s="607"/>
      <c r="D283" s="608"/>
      <c r="E283" s="608"/>
      <c r="F283" s="608"/>
      <c r="G283" s="657"/>
      <c r="H283" s="609"/>
      <c r="I283" s="606"/>
      <c r="J283" s="608"/>
      <c r="K283" s="606"/>
      <c r="L283" s="9"/>
    </row>
    <row r="284" spans="1:12" ht="21" x14ac:dyDescent="0.25">
      <c r="A284" s="884"/>
      <c r="B284" s="899" t="str">
        <f>+[6]ระบบการควบคุมฯ!B1279</f>
        <v>งบลงทุน  ค่าที่ดินและสิ่งก่อสร้าง 6711320</v>
      </c>
      <c r="C284" s="886"/>
      <c r="D284" s="684">
        <f t="shared" ref="D284:J284" si="97">+D285+D344</f>
        <v>684600</v>
      </c>
      <c r="E284" s="684">
        <f t="shared" si="97"/>
        <v>540000</v>
      </c>
      <c r="F284" s="684">
        <f t="shared" si="97"/>
        <v>0</v>
      </c>
      <c r="G284" s="684">
        <f t="shared" si="97"/>
        <v>0</v>
      </c>
      <c r="H284" s="684">
        <f t="shared" si="97"/>
        <v>0</v>
      </c>
      <c r="I284" s="684">
        <f t="shared" si="97"/>
        <v>0</v>
      </c>
      <c r="J284" s="684">
        <f t="shared" si="97"/>
        <v>144600</v>
      </c>
      <c r="K284" s="684"/>
      <c r="L284" s="9"/>
    </row>
    <row r="285" spans="1:12" ht="42" x14ac:dyDescent="0.25">
      <c r="A285" s="722" t="s">
        <v>200</v>
      </c>
      <c r="B285" s="723" t="str">
        <f>+[6]ระบบการควบคุมฯ!B1280</f>
        <v>ปรับปรุงซ่อมแซมอาคารเรียนอาคารประกอบและสิ่งก่อสร้างอื่น</v>
      </c>
      <c r="C285" s="672" t="str">
        <f>+[6]ระบบการควบคุมฯ!C1280</f>
        <v>ศธ 04002/ว2043  ลว 24  พค 67ครั้งที่ 55</v>
      </c>
      <c r="D285" s="680">
        <f>+D286</f>
        <v>684600</v>
      </c>
      <c r="E285" s="680">
        <f t="shared" ref="E285:J285" si="98">+E286</f>
        <v>540000</v>
      </c>
      <c r="F285" s="680">
        <f t="shared" si="98"/>
        <v>0</v>
      </c>
      <c r="G285" s="680">
        <f t="shared" si="98"/>
        <v>0</v>
      </c>
      <c r="H285" s="680">
        <f t="shared" si="98"/>
        <v>0</v>
      </c>
      <c r="I285" s="680">
        <f t="shared" si="98"/>
        <v>0</v>
      </c>
      <c r="J285" s="680">
        <f t="shared" si="98"/>
        <v>144600</v>
      </c>
      <c r="K285" s="680"/>
      <c r="L285" s="9"/>
    </row>
    <row r="286" spans="1:12" ht="21" x14ac:dyDescent="0.25">
      <c r="A286" s="900" t="s">
        <v>201</v>
      </c>
      <c r="B286" s="606" t="str">
        <f>+[6]ระบบการควบคุมฯ!B1282</f>
        <v>โรงเรียนรวมราษฎร์สามัคคี</v>
      </c>
      <c r="C286" s="607" t="str">
        <f>+[6]ระบบการควบคุมฯ!C1282</f>
        <v>2000435000200321A300</v>
      </c>
      <c r="D286" s="608">
        <f>+[6]ระบบการควบคุมฯ!AA1282</f>
        <v>684600</v>
      </c>
      <c r="E286" s="608">
        <f>+[6]ระบบการควบคุมฯ!Q1282+[6]ระบบการควบคุมฯ!R1282</f>
        <v>540000</v>
      </c>
      <c r="F286" s="608">
        <f>+[6]ระบบการควบคุมฯ!S1282+[6]ระบบการควบคุมฯ!T1282</f>
        <v>0</v>
      </c>
      <c r="G286" s="608">
        <f>+[6]ระบบการควบคุมฯ!X1282+[6]ระบบการควบคุมฯ!Y1282</f>
        <v>0</v>
      </c>
      <c r="H286" s="608"/>
      <c r="I286" s="608"/>
      <c r="J286" s="608">
        <f>+D286-E286-G286</f>
        <v>144600</v>
      </c>
      <c r="K286" s="606"/>
      <c r="L286" s="9"/>
    </row>
    <row r="287" spans="1:12" ht="21" hidden="1" x14ac:dyDescent="0.25">
      <c r="A287" s="901">
        <f>+[6]ระบบการควบคุมฯ!A1283</f>
        <v>0</v>
      </c>
      <c r="B287" s="901">
        <f>+[6]ระบบการควบคุมฯ!B1283</f>
        <v>0</v>
      </c>
      <c r="C287" s="607"/>
      <c r="D287" s="608">
        <f>+[6]ระบบการควบคุมฯ!AA1283</f>
        <v>0</v>
      </c>
      <c r="E287" s="608">
        <f>+[6]ระบบการควบคุมฯ!Q1283+[6]ระบบการควบคุมฯ!R1283</f>
        <v>0</v>
      </c>
      <c r="F287" s="608">
        <f>+[6]ระบบการควบคุมฯ!S1283+[6]ระบบการควบคุมฯ!T1283</f>
        <v>0</v>
      </c>
      <c r="G287" s="608">
        <f>+[6]ระบบการควบคุมฯ!X1283+[6]ระบบการควบคุมฯ!Y1283</f>
        <v>0</v>
      </c>
      <c r="H287" s="608"/>
      <c r="I287" s="608"/>
      <c r="J287" s="608">
        <f>+D287-E287-G287</f>
        <v>0</v>
      </c>
      <c r="K287" s="606"/>
      <c r="L287" s="9"/>
    </row>
    <row r="288" spans="1:12" ht="21" hidden="1" x14ac:dyDescent="0.25">
      <c r="A288" s="748" t="s">
        <v>202</v>
      </c>
      <c r="B288" s="749" t="s">
        <v>203</v>
      </c>
      <c r="C288" s="750"/>
      <c r="D288" s="751">
        <f>+D289</f>
        <v>0</v>
      </c>
      <c r="E288" s="751">
        <f t="shared" ref="E288:J290" si="99">+E289</f>
        <v>0</v>
      </c>
      <c r="F288" s="751">
        <f t="shared" si="99"/>
        <v>0</v>
      </c>
      <c r="G288" s="751">
        <f t="shared" si="99"/>
        <v>0</v>
      </c>
      <c r="H288" s="751">
        <f t="shared" si="99"/>
        <v>0</v>
      </c>
      <c r="I288" s="751">
        <f t="shared" si="99"/>
        <v>0</v>
      </c>
      <c r="J288" s="751">
        <f t="shared" si="99"/>
        <v>0</v>
      </c>
      <c r="K288" s="751">
        <f>SUM(K304:K307)</f>
        <v>0</v>
      </c>
      <c r="L288" s="9"/>
    </row>
    <row r="289" spans="1:12" ht="21" hidden="1" x14ac:dyDescent="0.25">
      <c r="A289" s="671">
        <f>+[6]ระบบการควบคุมฯ!A468</f>
        <v>2</v>
      </c>
      <c r="B289" s="752" t="str">
        <f>+[6]ระบบการควบคุมฯ!B468</f>
        <v xml:space="preserve">โครงการพัฒนาสื่อและเทคโนโลยีสารสนเทศเพื่อการศึกษา </v>
      </c>
      <c r="C289" s="672" t="str">
        <f>+[6]ระบบการควบคุมฯ!C468</f>
        <v xml:space="preserve">20004 42004700 </v>
      </c>
      <c r="D289" s="680">
        <f>+D290</f>
        <v>0</v>
      </c>
      <c r="E289" s="680">
        <f t="shared" si="99"/>
        <v>0</v>
      </c>
      <c r="F289" s="680">
        <f t="shared" si="99"/>
        <v>0</v>
      </c>
      <c r="G289" s="680">
        <f t="shared" si="99"/>
        <v>0</v>
      </c>
      <c r="H289" s="680">
        <f t="shared" si="99"/>
        <v>0</v>
      </c>
      <c r="I289" s="680">
        <f t="shared" si="99"/>
        <v>0</v>
      </c>
      <c r="J289" s="680">
        <f t="shared" si="99"/>
        <v>0</v>
      </c>
      <c r="K289" s="673"/>
      <c r="L289" s="9"/>
    </row>
    <row r="290" spans="1:12" ht="21" hidden="1" x14ac:dyDescent="0.25">
      <c r="A290" s="674">
        <f>+[6]ระบบการควบคุมฯ!A471</f>
        <v>2.1</v>
      </c>
      <c r="B290" s="753" t="str">
        <f>+[6]ระบบการควบคุมฯ!B471</f>
        <v xml:space="preserve">กิจกรรมการส่งเสริมการจัดการศึกษาทางไกล </v>
      </c>
      <c r="C290" s="676" t="str">
        <f>+[6]ระบบการควบคุมฯ!C471</f>
        <v xml:space="preserve">20004 67 86184 00000  </v>
      </c>
      <c r="D290" s="677">
        <f>+D291</f>
        <v>0</v>
      </c>
      <c r="E290" s="677">
        <f t="shared" si="99"/>
        <v>0</v>
      </c>
      <c r="F290" s="677">
        <f t="shared" si="99"/>
        <v>0</v>
      </c>
      <c r="G290" s="677">
        <f t="shared" si="99"/>
        <v>0</v>
      </c>
      <c r="H290" s="677">
        <f t="shared" si="99"/>
        <v>0</v>
      </c>
      <c r="I290" s="677">
        <f t="shared" si="99"/>
        <v>0</v>
      </c>
      <c r="J290" s="677">
        <f t="shared" si="99"/>
        <v>0</v>
      </c>
      <c r="K290" s="754"/>
      <c r="L290" s="9"/>
    </row>
    <row r="291" spans="1:12" ht="21" hidden="1" x14ac:dyDescent="0.25">
      <c r="A291" s="876"/>
      <c r="B291" s="682" t="str">
        <f>+[6]ระบบการควบคุมฯ!B476</f>
        <v xml:space="preserve"> งบลงทุน ค่าครุภัณฑ์ 6711310</v>
      </c>
      <c r="C291" s="829" t="str">
        <f>+[6]ระบบการควบคุมฯ!C476</f>
        <v>20004 42004770 3110000</v>
      </c>
      <c r="D291" s="561">
        <f>+D294+D303</f>
        <v>0</v>
      </c>
      <c r="E291" s="561">
        <f t="shared" ref="E291:J291" si="100">+E294+E303</f>
        <v>0</v>
      </c>
      <c r="F291" s="561">
        <f t="shared" si="100"/>
        <v>0</v>
      </c>
      <c r="G291" s="561">
        <f t="shared" si="100"/>
        <v>0</v>
      </c>
      <c r="H291" s="561">
        <f t="shared" si="100"/>
        <v>0</v>
      </c>
      <c r="I291" s="561">
        <f t="shared" si="100"/>
        <v>0</v>
      </c>
      <c r="J291" s="561">
        <f t="shared" si="100"/>
        <v>0</v>
      </c>
      <c r="K291" s="902"/>
      <c r="L291" s="9"/>
    </row>
    <row r="292" spans="1:12" ht="21" hidden="1" x14ac:dyDescent="0.25">
      <c r="A292" s="827"/>
      <c r="B292" s="833" t="str">
        <f>+[6]ระบบการควบคุมฯ!B478</f>
        <v>ครุภัณฑ์การศึกษา 120611</v>
      </c>
      <c r="C292" s="829"/>
      <c r="D292" s="561"/>
      <c r="E292" s="561"/>
      <c r="F292" s="561"/>
      <c r="G292" s="561"/>
      <c r="H292" s="561"/>
      <c r="I292" s="561"/>
      <c r="J292" s="561"/>
      <c r="K292" s="561">
        <f>+K294</f>
        <v>0</v>
      </c>
      <c r="L292" s="9"/>
    </row>
    <row r="293" spans="1:12" ht="21" hidden="1" x14ac:dyDescent="0.25">
      <c r="A293" s="605"/>
      <c r="B293" s="704"/>
      <c r="C293" s="607"/>
      <c r="D293" s="608"/>
      <c r="E293" s="608"/>
      <c r="F293" s="608"/>
      <c r="G293" s="608"/>
      <c r="H293" s="608"/>
      <c r="I293" s="608"/>
      <c r="J293" s="608"/>
      <c r="K293" s="608"/>
      <c r="L293" s="9"/>
    </row>
    <row r="294" spans="1:12" ht="63" hidden="1" x14ac:dyDescent="0.25">
      <c r="A294" s="755" t="str">
        <f>+[6]ระบบการควบคุมฯ!A479</f>
        <v>2.2.1</v>
      </c>
      <c r="B294" s="756" t="str">
        <f>+[6]ระบบการควบคุมฯ!B479</f>
        <v xml:space="preserve">ครุภัณฑ์ทดแทนห้องเรียน DLTV สำหรับโรงเรียน Stan Alone      </v>
      </c>
      <c r="C294" s="757" t="str">
        <f>+[6]ระบบการควบคุมฯ!C479</f>
        <v>ศธ 04002/ว2350 ลว. 10/ก.ค./2566 โอนครั้งที่ 663</v>
      </c>
      <c r="D294" s="758">
        <f>SUM(D295:D302)</f>
        <v>0</v>
      </c>
      <c r="E294" s="758">
        <f t="shared" ref="E294:K294" si="101">SUM(E295:E302)</f>
        <v>0</v>
      </c>
      <c r="F294" s="758">
        <f t="shared" si="101"/>
        <v>0</v>
      </c>
      <c r="G294" s="758">
        <f t="shared" si="101"/>
        <v>0</v>
      </c>
      <c r="H294" s="758">
        <f t="shared" si="101"/>
        <v>0</v>
      </c>
      <c r="I294" s="758">
        <f t="shared" si="101"/>
        <v>0</v>
      </c>
      <c r="J294" s="758">
        <f t="shared" si="101"/>
        <v>0</v>
      </c>
      <c r="K294" s="758">
        <f t="shared" si="101"/>
        <v>0</v>
      </c>
      <c r="L294" s="9"/>
    </row>
    <row r="295" spans="1:12" ht="42" hidden="1" x14ac:dyDescent="0.25">
      <c r="A295" s="605" t="str">
        <f>+[6]ระบบการควบคุมฯ!A480</f>
        <v>2.2.1.1</v>
      </c>
      <c r="B295" s="667" t="str">
        <f>+[6]ระบบการควบคุมฯ!B480</f>
        <v>แสนชื่นปานนุกูล</v>
      </c>
      <c r="C295" s="729" t="str">
        <f>+[6]ระบบการควบคุมฯ!C480</f>
        <v>20004420047003113338</v>
      </c>
      <c r="D295" s="608">
        <f>+[6]ระบบการควบคุมฯ!F480</f>
        <v>0</v>
      </c>
      <c r="E295" s="608">
        <f>+[6]ระบบการควบคุมฯ!G480+[6]ระบบการควบคุมฯ!H480</f>
        <v>0</v>
      </c>
      <c r="F295" s="608">
        <f>+[6]ระบบการควบคุมฯ!I480+[6]ระบบการควบคุมฯ!J480</f>
        <v>0</v>
      </c>
      <c r="G295" s="608">
        <f>+[6]ระบบการควบคุมฯ!K480+[6]ระบบการควบคุมฯ!L480</f>
        <v>0</v>
      </c>
      <c r="H295" s="608"/>
      <c r="I295" s="608"/>
      <c r="J295" s="608">
        <f>+D295-E295-F295-G295</f>
        <v>0</v>
      </c>
      <c r="K295" s="701"/>
      <c r="L295" s="9"/>
    </row>
    <row r="296" spans="1:12" ht="42" hidden="1" x14ac:dyDescent="0.25">
      <c r="A296" s="605" t="str">
        <f>+[6]ระบบการควบคุมฯ!A481</f>
        <v>2.2.1.2</v>
      </c>
      <c r="B296" s="667" t="str">
        <f>+[6]ระบบการควบคุมฯ!B481</f>
        <v>วัดจตุพิธวราวาส</v>
      </c>
      <c r="C296" s="729" t="str">
        <f>+[6]ระบบการควบคุมฯ!C481</f>
        <v>20004420047003113340</v>
      </c>
      <c r="D296" s="608">
        <f>+[6]ระบบการควบคุมฯ!F481</f>
        <v>0</v>
      </c>
      <c r="E296" s="608">
        <f>+[6]ระบบการควบคุมฯ!G481+[6]ระบบการควบคุมฯ!H481</f>
        <v>0</v>
      </c>
      <c r="F296" s="608">
        <f>+[6]ระบบการควบคุมฯ!I481+[6]ระบบการควบคุมฯ!J481</f>
        <v>0</v>
      </c>
      <c r="G296" s="608">
        <f>+[6]ระบบการควบคุมฯ!K481+[6]ระบบการควบคุมฯ!L481</f>
        <v>0</v>
      </c>
      <c r="H296" s="608"/>
      <c r="I296" s="608"/>
      <c r="J296" s="608">
        <f t="shared" ref="J296:J302" si="102">+D296-E296-F296-G296</f>
        <v>0</v>
      </c>
      <c r="K296" s="701"/>
      <c r="L296" s="9"/>
    </row>
    <row r="297" spans="1:12" ht="42" hidden="1" x14ac:dyDescent="0.25">
      <c r="A297" s="605" t="str">
        <f>+[6]ระบบการควบคุมฯ!A482</f>
        <v>2.2.1.3</v>
      </c>
      <c r="B297" s="667" t="str">
        <f>+[6]ระบบการควบคุมฯ!B482</f>
        <v>ศาลาลอย</v>
      </c>
      <c r="C297" s="729" t="str">
        <f>+[6]ระบบการควบคุมฯ!C482</f>
        <v>20004420047003113342</v>
      </c>
      <c r="D297" s="608">
        <f>+[6]ระบบการควบคุมฯ!F482</f>
        <v>0</v>
      </c>
      <c r="E297" s="608">
        <f>+[6]ระบบการควบคุมฯ!G482+[6]ระบบการควบคุมฯ!H482</f>
        <v>0</v>
      </c>
      <c r="F297" s="608">
        <f>+[6]ระบบการควบคุมฯ!I482+[6]ระบบการควบคุมฯ!J482</f>
        <v>0</v>
      </c>
      <c r="G297" s="608">
        <f>+[6]ระบบการควบคุมฯ!K482+[6]ระบบการควบคุมฯ!L482</f>
        <v>0</v>
      </c>
      <c r="H297" s="608"/>
      <c r="I297" s="608"/>
      <c r="J297" s="608">
        <f t="shared" si="102"/>
        <v>0</v>
      </c>
      <c r="K297" s="701"/>
      <c r="L297" s="9"/>
    </row>
    <row r="298" spans="1:12" ht="42" hidden="1" x14ac:dyDescent="0.25">
      <c r="A298" s="605" t="str">
        <f>+[6]ระบบการควบคุมฯ!A483</f>
        <v>2.2.1.4</v>
      </c>
      <c r="B298" s="667" t="str">
        <f>+[6]ระบบการควบคุมฯ!B483</f>
        <v>วัดแสงมณี</v>
      </c>
      <c r="C298" s="729" t="str">
        <f>+[6]ระบบการควบคุมฯ!C483</f>
        <v>20004420047003113344</v>
      </c>
      <c r="D298" s="608">
        <f>+[6]ระบบการควบคุมฯ!F483</f>
        <v>0</v>
      </c>
      <c r="E298" s="608">
        <f>+[6]ระบบการควบคุมฯ!G483+[6]ระบบการควบคุมฯ!H483</f>
        <v>0</v>
      </c>
      <c r="F298" s="608">
        <f>+[6]ระบบการควบคุมฯ!I483+[6]ระบบการควบคุมฯ!J483</f>
        <v>0</v>
      </c>
      <c r="G298" s="608">
        <f>+[6]ระบบการควบคุมฯ!K483+[6]ระบบการควบคุมฯ!L483</f>
        <v>0</v>
      </c>
      <c r="H298" s="608"/>
      <c r="I298" s="608"/>
      <c r="J298" s="608">
        <f t="shared" si="102"/>
        <v>0</v>
      </c>
      <c r="K298" s="701"/>
      <c r="L298" s="9"/>
    </row>
    <row r="299" spans="1:12" ht="42" hidden="1" x14ac:dyDescent="0.25">
      <c r="A299" s="605" t="str">
        <f>+[6]ระบบการควบคุมฯ!A484</f>
        <v>2.2.1.5</v>
      </c>
      <c r="B299" s="667" t="str">
        <f>+[6]ระบบการควบคุมฯ!B484</f>
        <v>วัดอดิศร</v>
      </c>
      <c r="C299" s="729" t="str">
        <f>+[6]ระบบการควบคุมฯ!C484</f>
        <v>20004420047003113346</v>
      </c>
      <c r="D299" s="608">
        <f>+[6]ระบบการควบคุมฯ!F484</f>
        <v>0</v>
      </c>
      <c r="E299" s="608">
        <f>+[6]ระบบการควบคุมฯ!G484+[6]ระบบการควบคุมฯ!H484</f>
        <v>0</v>
      </c>
      <c r="F299" s="608">
        <f>+[6]ระบบการควบคุมฯ!I484+[6]ระบบการควบคุมฯ!J484</f>
        <v>0</v>
      </c>
      <c r="G299" s="608">
        <f>+[6]ระบบการควบคุมฯ!K484+[6]ระบบการควบคุมฯ!L484</f>
        <v>0</v>
      </c>
      <c r="H299" s="608"/>
      <c r="I299" s="608"/>
      <c r="J299" s="608">
        <f t="shared" si="102"/>
        <v>0</v>
      </c>
      <c r="K299" s="701"/>
      <c r="L299" s="9"/>
    </row>
    <row r="300" spans="1:12" ht="42" hidden="1" x14ac:dyDescent="0.25">
      <c r="A300" s="605" t="str">
        <f>+[6]ระบบการควบคุมฯ!A485</f>
        <v>2.2.1.6</v>
      </c>
      <c r="B300" s="667" t="str">
        <f>+[6]ระบบการควบคุมฯ!B485</f>
        <v>วัดนพรัตนาราม</v>
      </c>
      <c r="C300" s="729" t="str">
        <f>+[6]ระบบการควบคุมฯ!C485</f>
        <v>20004420047003113349</v>
      </c>
      <c r="D300" s="608">
        <f>+[6]ระบบการควบคุมฯ!F485</f>
        <v>0</v>
      </c>
      <c r="E300" s="608">
        <f>+[6]ระบบการควบคุมฯ!G485+[6]ระบบการควบคุมฯ!H485</f>
        <v>0</v>
      </c>
      <c r="F300" s="608">
        <f>+[6]ระบบการควบคุมฯ!I485+[6]ระบบการควบคุมฯ!J485</f>
        <v>0</v>
      </c>
      <c r="G300" s="608">
        <f>+[6]ระบบการควบคุมฯ!K485+[6]ระบบการควบคุมฯ!L485</f>
        <v>0</v>
      </c>
      <c r="H300" s="608"/>
      <c r="I300" s="608"/>
      <c r="J300" s="608">
        <f t="shared" si="102"/>
        <v>0</v>
      </c>
      <c r="K300" s="701"/>
      <c r="L300" s="9"/>
    </row>
    <row r="301" spans="1:12" ht="42" hidden="1" x14ac:dyDescent="0.25">
      <c r="A301" s="605" t="str">
        <f>+[6]ระบบการควบคุมฯ!A486</f>
        <v>2.2.1.7</v>
      </c>
      <c r="B301" s="667" t="str">
        <f>+[6]ระบบการควบคุมฯ!B486</f>
        <v>วัดธรรมราษฎร์เจริญผล</v>
      </c>
      <c r="C301" s="729" t="str">
        <f>+[6]ระบบการควบคุมฯ!C486</f>
        <v>20004420047003113350</v>
      </c>
      <c r="D301" s="608">
        <f>+[6]ระบบการควบคุมฯ!F486</f>
        <v>0</v>
      </c>
      <c r="E301" s="608">
        <f>+[6]ระบบการควบคุมฯ!G486+[6]ระบบการควบคุมฯ!H486</f>
        <v>0</v>
      </c>
      <c r="F301" s="608">
        <f>+[6]ระบบการควบคุมฯ!I486+[6]ระบบการควบคุมฯ!J486</f>
        <v>0</v>
      </c>
      <c r="G301" s="608">
        <f>+[6]ระบบการควบคุมฯ!K486+[6]ระบบการควบคุมฯ!L486</f>
        <v>0</v>
      </c>
      <c r="H301" s="608"/>
      <c r="I301" s="608"/>
      <c r="J301" s="608">
        <f t="shared" si="102"/>
        <v>0</v>
      </c>
      <c r="K301" s="701"/>
      <c r="L301" s="9"/>
    </row>
    <row r="302" spans="1:12" ht="42" hidden="1" x14ac:dyDescent="0.25">
      <c r="A302" s="605" t="str">
        <f>+[6]ระบบการควบคุมฯ!A487</f>
        <v>2.2.1.8</v>
      </c>
      <c r="B302" s="667" t="str">
        <f>+[6]ระบบการควบคุมฯ!B487</f>
        <v>นิกรราษฎร์บูรณะ(เหราบัตย์อุทิศ)</v>
      </c>
      <c r="C302" s="729" t="str">
        <f>+[6]ระบบการควบคุมฯ!C487</f>
        <v>20004420047003113353</v>
      </c>
      <c r="D302" s="608">
        <f>+[6]ระบบการควบคุมฯ!F487</f>
        <v>0</v>
      </c>
      <c r="E302" s="608">
        <f>+[6]ระบบการควบคุมฯ!G487+[6]ระบบการควบคุมฯ!H487</f>
        <v>0</v>
      </c>
      <c r="F302" s="608">
        <f>+[6]ระบบการควบคุมฯ!I487+[6]ระบบการควบคุมฯ!J487</f>
        <v>0</v>
      </c>
      <c r="G302" s="608">
        <f>+[6]ระบบการควบคุมฯ!K487+[6]ระบบการควบคุมฯ!L487</f>
        <v>0</v>
      </c>
      <c r="H302" s="608"/>
      <c r="I302" s="608"/>
      <c r="J302" s="608">
        <f t="shared" si="102"/>
        <v>0</v>
      </c>
      <c r="K302" s="701"/>
      <c r="L302" s="9"/>
    </row>
    <row r="303" spans="1:12" ht="63" hidden="1" x14ac:dyDescent="0.25">
      <c r="A303" s="726" t="str">
        <f>+[6]ระบบการควบคุมฯ!A488</f>
        <v>2.2.2</v>
      </c>
      <c r="B303" s="698" t="str">
        <f>+[6]ระบบการควบคุมฯ!B488</f>
        <v xml:space="preserve">ครุภัณฑ์ทดแทนห้องเรียน DLTV สำหรับโรงเรียน Stan Alone      </v>
      </c>
      <c r="C303" s="567" t="str">
        <f>+[6]ระบบการควบคุมฯ!C488</f>
        <v>ศธ 04002/ว3517 ลว. 22/สค./2566 โอนครั้งที่ 794</v>
      </c>
      <c r="D303" s="565">
        <f>+[6]ระบบการควบคุมฯ!F488</f>
        <v>0</v>
      </c>
      <c r="E303" s="565">
        <f>+[6]ระบบการควบคุมฯ!G488+[6]ระบบการควบคุมฯ!H488</f>
        <v>0</v>
      </c>
      <c r="F303" s="565">
        <f>+[6]ระบบการควบคุมฯ!I488+[6]ระบบการควบคุมฯ!J488</f>
        <v>0</v>
      </c>
      <c r="G303" s="565">
        <f>+[6]ระบบการควบคุมฯ!K488+[6]ระบบการควบคุมฯ!L488</f>
        <v>0</v>
      </c>
      <c r="H303" s="565"/>
      <c r="I303" s="565"/>
      <c r="J303" s="565">
        <f>+D303-E303-F303-G303</f>
        <v>0</v>
      </c>
      <c r="K303" s="699"/>
      <c r="L303" s="9"/>
    </row>
    <row r="304" spans="1:12" ht="42" hidden="1" x14ac:dyDescent="0.25">
      <c r="A304" s="605" t="str">
        <f>+[6]ระบบการควบคุมฯ!A489</f>
        <v>2.2.1.9</v>
      </c>
      <c r="B304" s="667" t="str">
        <f>+[6]ระบบการควบคุมฯ!B489</f>
        <v>คลอง 11 ศาลาครุ</v>
      </c>
      <c r="C304" s="729" t="str">
        <f>+[6]ระบบการควบคุมฯ!C489</f>
        <v>200044200470031113337</v>
      </c>
      <c r="D304" s="608">
        <f>+[6]ระบบการควบคุมฯ!F489</f>
        <v>0</v>
      </c>
      <c r="E304" s="608">
        <f>+[6]ระบบการควบคุมฯ!G489+[6]ระบบการควบคุมฯ!H489</f>
        <v>0</v>
      </c>
      <c r="F304" s="608">
        <f>+[6]ระบบการควบคุมฯ!I489+[6]ระบบการควบคุมฯ!J489</f>
        <v>0</v>
      </c>
      <c r="G304" s="608">
        <f>+[6]ระบบการควบคุมฯ!K489+[6]ระบบการควบคุมฯ!L489</f>
        <v>0</v>
      </c>
      <c r="H304" s="608"/>
      <c r="I304" s="608"/>
      <c r="J304" s="608">
        <f>+D304-E304-F304-G304</f>
        <v>0</v>
      </c>
      <c r="K304" s="606"/>
      <c r="L304" s="9"/>
    </row>
    <row r="305" spans="1:12" ht="42" hidden="1" x14ac:dyDescent="0.25">
      <c r="A305" s="605" t="str">
        <f>+[6]ระบบการควบคุมฯ!A490</f>
        <v>2.2.1.10</v>
      </c>
      <c r="B305" s="667" t="str">
        <f>+[6]ระบบการควบคุมฯ!B490</f>
        <v>แสนจำหน่ายวิทยา</v>
      </c>
      <c r="C305" s="729" t="str">
        <f>+[6]ระบบการควบคุมฯ!C490</f>
        <v>200044200470031113339</v>
      </c>
      <c r="D305" s="608">
        <f>+[6]ระบบการควบคุมฯ!F490</f>
        <v>0</v>
      </c>
      <c r="E305" s="608">
        <f>+[6]ระบบการควบคุมฯ!G490+[6]ระบบการควบคุมฯ!H490</f>
        <v>0</v>
      </c>
      <c r="F305" s="608">
        <f>+[6]ระบบการควบคุมฯ!I490+[6]ระบบการควบคุมฯ!J490</f>
        <v>0</v>
      </c>
      <c r="G305" s="608">
        <f>+[6]ระบบการควบคุมฯ!K490+[6]ระบบการควบคุมฯ!L490</f>
        <v>0</v>
      </c>
      <c r="H305" s="608"/>
      <c r="I305" s="608"/>
      <c r="J305" s="608">
        <f>+D305-E305-F305-G305</f>
        <v>0</v>
      </c>
      <c r="K305" s="606"/>
      <c r="L305" s="9"/>
    </row>
    <row r="306" spans="1:12" ht="21" x14ac:dyDescent="0.25">
      <c r="A306" s="900"/>
      <c r="B306" s="759" t="s">
        <v>204</v>
      </c>
      <c r="C306" s="903">
        <v>31</v>
      </c>
      <c r="D306" s="904">
        <f t="shared" ref="D306:J306" si="103">+D7+D102+D117+D291</f>
        <v>3110000</v>
      </c>
      <c r="E306" s="904">
        <f t="shared" si="103"/>
        <v>2150930</v>
      </c>
      <c r="F306" s="904">
        <f t="shared" si="103"/>
        <v>0</v>
      </c>
      <c r="G306" s="904">
        <f t="shared" si="103"/>
        <v>141750</v>
      </c>
      <c r="H306" s="904">
        <f t="shared" si="103"/>
        <v>0</v>
      </c>
      <c r="I306" s="904">
        <f t="shared" si="103"/>
        <v>0</v>
      </c>
      <c r="J306" s="904">
        <f t="shared" si="103"/>
        <v>817320</v>
      </c>
      <c r="K306" s="905"/>
      <c r="L306" s="9"/>
    </row>
    <row r="307" spans="1:12" ht="21" x14ac:dyDescent="0.25">
      <c r="A307" s="900"/>
      <c r="B307" s="759" t="s">
        <v>205</v>
      </c>
      <c r="C307" s="903">
        <v>30</v>
      </c>
      <c r="D307" s="904">
        <f t="shared" ref="D307:J307" si="104">+D118+D8</f>
        <v>21791000</v>
      </c>
      <c r="E307" s="904">
        <f t="shared" si="104"/>
        <v>11254764</v>
      </c>
      <c r="F307" s="904">
        <f t="shared" si="104"/>
        <v>0</v>
      </c>
      <c r="G307" s="904">
        <f t="shared" si="104"/>
        <v>175500</v>
      </c>
      <c r="H307" s="904">
        <f t="shared" si="104"/>
        <v>0</v>
      </c>
      <c r="I307" s="904">
        <f t="shared" si="104"/>
        <v>0</v>
      </c>
      <c r="J307" s="904">
        <f t="shared" si="104"/>
        <v>10360736</v>
      </c>
      <c r="K307" s="905"/>
      <c r="L307" s="9"/>
    </row>
    <row r="308" spans="1:12" ht="21" x14ac:dyDescent="0.25">
      <c r="A308" s="906"/>
      <c r="B308" s="907" t="s">
        <v>18</v>
      </c>
      <c r="C308" s="908">
        <f>+C307+C306</f>
        <v>61</v>
      </c>
      <c r="D308" s="909">
        <f t="shared" ref="D308:J308" si="105">SUM(D306:D307)</f>
        <v>24901000</v>
      </c>
      <c r="E308" s="909">
        <f t="shared" si="105"/>
        <v>13405694</v>
      </c>
      <c r="F308" s="909">
        <f t="shared" si="105"/>
        <v>0</v>
      </c>
      <c r="G308" s="909">
        <f t="shared" si="105"/>
        <v>317250</v>
      </c>
      <c r="H308" s="909">
        <f t="shared" si="105"/>
        <v>0</v>
      </c>
      <c r="I308" s="909">
        <f t="shared" si="105"/>
        <v>0</v>
      </c>
      <c r="J308" s="909">
        <f t="shared" si="105"/>
        <v>11178056</v>
      </c>
      <c r="K308" s="910"/>
      <c r="L308" s="9"/>
    </row>
    <row r="309" spans="1:12" ht="13.8" x14ac:dyDescent="0.25">
      <c r="A309" s="9"/>
      <c r="B309" s="9"/>
      <c r="C309" s="911"/>
      <c r="D309" s="9"/>
      <c r="E309" s="9"/>
      <c r="F309" s="9"/>
      <c r="G309" s="9"/>
      <c r="H309" s="9"/>
      <c r="I309" s="9"/>
      <c r="J309" s="9"/>
      <c r="K309" s="9"/>
      <c r="L309" s="9"/>
    </row>
    <row r="310" spans="1:12" ht="18.600000000000001" x14ac:dyDescent="0.25">
      <c r="A310" s="9"/>
      <c r="B310" s="912" t="s">
        <v>53</v>
      </c>
      <c r="C310" s="913"/>
      <c r="D310" s="912"/>
      <c r="E310" s="912"/>
      <c r="F310" s="912"/>
      <c r="G310" s="914" t="s">
        <v>62</v>
      </c>
      <c r="H310" s="914"/>
      <c r="I310" s="915"/>
      <c r="J310" s="915"/>
      <c r="K310" s="9"/>
      <c r="L310" s="9"/>
    </row>
    <row r="311" spans="1:12" ht="18.600000000000001" x14ac:dyDescent="0.25">
      <c r="A311" s="9"/>
      <c r="B311" s="916" t="s">
        <v>141</v>
      </c>
      <c r="C311" s="916"/>
      <c r="D311" s="917"/>
      <c r="E311" s="153"/>
      <c r="F311" s="918"/>
      <c r="G311" s="918"/>
      <c r="H311" s="918"/>
      <c r="I311" s="918"/>
      <c r="J311" s="918"/>
      <c r="K311" s="9"/>
      <c r="L311" s="9"/>
    </row>
    <row r="312" spans="1:12" ht="18.600000000000001" x14ac:dyDescent="0.25">
      <c r="A312" s="9"/>
      <c r="B312" s="919" t="s">
        <v>209</v>
      </c>
      <c r="C312" s="916"/>
      <c r="D312" s="919"/>
      <c r="E312" s="917"/>
      <c r="F312" s="153" t="s">
        <v>20</v>
      </c>
      <c r="G312" s="9"/>
      <c r="H312" s="917"/>
      <c r="I312" s="153" t="s">
        <v>207</v>
      </c>
      <c r="J312" s="917"/>
      <c r="K312" s="9"/>
      <c r="L312" s="9"/>
    </row>
    <row r="313" spans="1:12" ht="18.600000000000001" x14ac:dyDescent="0.25">
      <c r="A313" s="9"/>
      <c r="B313" s="919" t="s">
        <v>55</v>
      </c>
      <c r="C313" s="916"/>
      <c r="D313" s="920"/>
      <c r="E313" s="917"/>
      <c r="F313" s="917"/>
      <c r="G313" s="921"/>
      <c r="H313" s="918"/>
      <c r="I313" s="918" t="s">
        <v>208</v>
      </c>
      <c r="J313" s="918"/>
      <c r="K313" s="918"/>
      <c r="L313" s="918"/>
    </row>
  </sheetData>
  <sheetProtection algorithmName="SHA-512" hashValue="GV/moPycaKqTv+bYT1XHPJYwJxwpAvfgXZfR2XtO3EJN5lEv7CPb3+3klUGarxrFLXiOd13ncjO3/RiItUzicQ==" saltValue="DHAVbf824/LICrKztH6NZg==" spinCount="100000" sheet="1" objects="1" scenarios="1" formatCells="0" formatColumns="0" formatRows="0" insertColumns="0" insertRows="0" insertHyperlinks="0" deleteColumns="0" deleteRows="0"/>
  <mergeCells count="14">
    <mergeCell ref="G310:H310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5" workbookViewId="0">
      <selection activeCell="A82" sqref="A82:XFD124"/>
    </sheetView>
  </sheetViews>
  <sheetFormatPr defaultColWidth="7.19921875" defaultRowHeight="19.8" x14ac:dyDescent="0.55000000000000004"/>
  <cols>
    <col min="1" max="1" width="5" style="41" customWidth="1"/>
    <col min="2" max="2" width="37.09765625" style="13" customWidth="1"/>
    <col min="3" max="3" width="13.69921875" style="13" customWidth="1"/>
    <col min="4" max="4" width="10" style="16" customWidth="1"/>
    <col min="5" max="5" width="10.59765625" style="16" customWidth="1"/>
    <col min="6" max="6" width="11.69921875" style="42" customWidth="1"/>
    <col min="7" max="7" width="8.3984375" style="16" customWidth="1"/>
    <col min="8" max="8" width="6.09765625" style="16" customWidth="1"/>
    <col min="9" max="9" width="10.69921875" style="16" customWidth="1"/>
    <col min="10" max="10" width="11.59765625" style="16" customWidth="1"/>
    <col min="11" max="11" width="10.59765625" style="11" customWidth="1"/>
    <col min="12" max="12" width="16.09765625" style="14" customWidth="1"/>
    <col min="13" max="13" width="10.5" style="14" customWidth="1"/>
    <col min="14" max="14" width="10.5" style="11" bestFit="1" customWidth="1"/>
    <col min="15" max="15" width="8.69921875" style="14" bestFit="1" customWidth="1"/>
    <col min="16" max="16" width="9.8984375" style="13" bestFit="1" customWidth="1"/>
    <col min="17" max="17" width="9.8984375" style="14" bestFit="1" customWidth="1"/>
    <col min="18" max="18" width="13.3984375" style="15" customWidth="1"/>
    <col min="19" max="19" width="8.8984375" style="15" bestFit="1" customWidth="1"/>
    <col min="20" max="22" width="12" style="15" customWidth="1"/>
    <col min="23" max="16384" width="7.19921875" style="14"/>
  </cols>
  <sheetData>
    <row r="1" spans="1:22" x14ac:dyDescent="0.55000000000000004">
      <c r="A1" s="524" t="s">
        <v>107</v>
      </c>
      <c r="B1" s="524"/>
      <c r="C1" s="524"/>
      <c r="D1" s="524"/>
      <c r="E1" s="524"/>
      <c r="F1" s="524"/>
      <c r="G1" s="524"/>
      <c r="H1" s="524"/>
      <c r="I1" s="524"/>
      <c r="J1" s="524"/>
      <c r="K1" s="65"/>
      <c r="L1" s="10"/>
      <c r="M1" s="10"/>
      <c r="O1" s="12"/>
    </row>
    <row r="2" spans="1:22" ht="21.75" customHeight="1" x14ac:dyDescent="0.55000000000000004">
      <c r="A2" s="524" t="s">
        <v>218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10"/>
      <c r="M2" s="10"/>
      <c r="O2" s="12"/>
    </row>
    <row r="3" spans="1:22" x14ac:dyDescent="0.55000000000000004">
      <c r="A3" s="524" t="s">
        <v>0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10"/>
      <c r="M3" s="10"/>
      <c r="O3" s="12"/>
    </row>
    <row r="4" spans="1:22" ht="21" customHeight="1" x14ac:dyDescent="0.55000000000000004">
      <c r="A4" s="1085" t="s">
        <v>219</v>
      </c>
      <c r="B4" s="1085"/>
      <c r="C4" s="1085"/>
      <c r="D4" s="1085"/>
      <c r="E4" s="1085"/>
      <c r="F4" s="1085"/>
      <c r="G4" s="1085"/>
      <c r="H4" s="1085"/>
      <c r="I4" s="1085"/>
      <c r="J4" s="1085"/>
      <c r="K4" s="1086" t="s">
        <v>110</v>
      </c>
      <c r="L4" s="10"/>
      <c r="M4" s="10"/>
      <c r="O4" s="12"/>
    </row>
    <row r="5" spans="1:22" ht="17.25" customHeight="1" x14ac:dyDescent="0.55000000000000004">
      <c r="A5" s="1087" t="s">
        <v>1</v>
      </c>
      <c r="B5" s="525" t="s">
        <v>24</v>
      </c>
      <c r="C5" s="1088" t="s">
        <v>26</v>
      </c>
      <c r="D5" s="1089" t="s">
        <v>27</v>
      </c>
      <c r="E5" s="528" t="s">
        <v>40</v>
      </c>
      <c r="F5" s="1090" t="s">
        <v>2</v>
      </c>
      <c r="G5" s="1091" t="s">
        <v>3</v>
      </c>
      <c r="H5" s="1091" t="str">
        <f>+[2]ระบบการควบคุมฯ!I6</f>
        <v>กันเงินไว้เบิก</v>
      </c>
      <c r="I5" s="1091" t="s">
        <v>4</v>
      </c>
      <c r="J5" s="1091" t="s">
        <v>5</v>
      </c>
      <c r="K5" s="530" t="s">
        <v>6</v>
      </c>
      <c r="L5" s="533"/>
      <c r="M5" s="16"/>
      <c r="N5" s="521"/>
      <c r="O5" s="521"/>
      <c r="P5" s="17"/>
      <c r="Q5" s="523"/>
      <c r="R5" s="18"/>
      <c r="S5" s="18"/>
    </row>
    <row r="6" spans="1:22" ht="15" customHeight="1" x14ac:dyDescent="0.55000000000000004">
      <c r="A6" s="1092"/>
      <c r="B6" s="526"/>
      <c r="C6" s="1093" t="s">
        <v>28</v>
      </c>
      <c r="D6" s="1094"/>
      <c r="E6" s="529"/>
      <c r="F6" s="1095"/>
      <c r="G6" s="1096"/>
      <c r="H6" s="1096"/>
      <c r="I6" s="1096"/>
      <c r="J6" s="1096"/>
      <c r="K6" s="531"/>
      <c r="L6" s="533"/>
      <c r="M6" s="16"/>
      <c r="O6" s="19"/>
      <c r="P6" s="17"/>
      <c r="Q6" s="523"/>
      <c r="R6" s="18"/>
      <c r="S6" s="18"/>
    </row>
    <row r="7" spans="1:22" ht="15" customHeight="1" x14ac:dyDescent="0.55000000000000004">
      <c r="A7" s="1097"/>
      <c r="B7" s="527"/>
      <c r="C7" s="342"/>
      <c r="D7" s="1098" t="s">
        <v>7</v>
      </c>
      <c r="E7" s="1098" t="s">
        <v>8</v>
      </c>
      <c r="F7" s="1099" t="s">
        <v>9</v>
      </c>
      <c r="G7" s="1098" t="s">
        <v>10</v>
      </c>
      <c r="H7" s="1098" t="s">
        <v>11</v>
      </c>
      <c r="I7" s="1098" t="s">
        <v>29</v>
      </c>
      <c r="J7" s="1099" t="s">
        <v>30</v>
      </c>
      <c r="K7" s="532"/>
      <c r="L7" s="20"/>
      <c r="M7" s="16"/>
      <c r="O7" s="19"/>
      <c r="P7" s="17"/>
      <c r="Q7" s="21"/>
      <c r="R7" s="18"/>
      <c r="S7" s="18"/>
    </row>
    <row r="8" spans="1:22" ht="37.200000000000003" x14ac:dyDescent="0.55000000000000004">
      <c r="A8" s="1100" t="str">
        <f>+[6]ระบบการควบคุมฯ!503:503</f>
        <v>ง</v>
      </c>
      <c r="B8" s="66" t="str">
        <f>[3]ระบบการควบคุมฯ!B112</f>
        <v>แผนงานพื้นฐานด้านการพัฒนาและเสริมสร้างศักยภาพทรัพยากรมนุษย์</v>
      </c>
      <c r="C8" s="343"/>
      <c r="D8" s="1101">
        <f>+D50</f>
        <v>3055000</v>
      </c>
      <c r="E8" s="1101">
        <f t="shared" ref="E8:J8" si="0">+E50</f>
        <v>945000</v>
      </c>
      <c r="F8" s="1101">
        <f t="shared" si="0"/>
        <v>4000000</v>
      </c>
      <c r="G8" s="1101">
        <f t="shared" si="0"/>
        <v>11984</v>
      </c>
      <c r="H8" s="1101">
        <f t="shared" si="0"/>
        <v>0</v>
      </c>
      <c r="I8" s="1101">
        <f t="shared" si="0"/>
        <v>3311201.4800000004</v>
      </c>
      <c r="J8" s="1101">
        <f t="shared" si="0"/>
        <v>676814.5199999999</v>
      </c>
      <c r="K8" s="67"/>
      <c r="L8" s="20"/>
      <c r="M8" s="16"/>
      <c r="O8" s="19"/>
      <c r="P8" s="17"/>
      <c r="Q8" s="21"/>
      <c r="R8" s="18"/>
      <c r="S8" s="18"/>
    </row>
    <row r="9" spans="1:22" x14ac:dyDescent="0.55000000000000004">
      <c r="A9" s="1102">
        <v>1</v>
      </c>
      <c r="B9" s="68" t="str">
        <f>[3]ระบบการควบคุมฯ!B113</f>
        <v xml:space="preserve">ผลผลิตผู้จบการศึกษาก่อนประถมศึกษา </v>
      </c>
      <c r="C9" s="344" t="str">
        <f>[6]ระบบการควบคุมฯ!C504</f>
        <v>20004 35000100 200000</v>
      </c>
      <c r="D9" s="1103">
        <f>+D10</f>
        <v>0</v>
      </c>
      <c r="E9" s="1104">
        <f>+E12</f>
        <v>0</v>
      </c>
      <c r="F9" s="1104">
        <f>+D9+E9</f>
        <v>0</v>
      </c>
      <c r="G9" s="1104">
        <f>+G10</f>
        <v>0</v>
      </c>
      <c r="H9" s="1104">
        <f>+H10</f>
        <v>0</v>
      </c>
      <c r="I9" s="1104">
        <f>+I10</f>
        <v>0</v>
      </c>
      <c r="J9" s="1104">
        <f>+J12</f>
        <v>0</v>
      </c>
      <c r="K9" s="69"/>
      <c r="L9" s="20"/>
      <c r="M9" s="16"/>
      <c r="O9" s="19"/>
      <c r="P9" s="17"/>
      <c r="Q9" s="21"/>
      <c r="R9" s="18"/>
      <c r="S9" s="18"/>
    </row>
    <row r="10" spans="1:22" x14ac:dyDescent="0.55000000000000004">
      <c r="A10" s="1105">
        <v>1.1000000000000001</v>
      </c>
      <c r="B10" s="70" t="str">
        <f>[3]ระบบการควบคุมฯ!B114</f>
        <v xml:space="preserve">กิจกรรมการจัดการศึกษาก่อนประถมศึกษา  </v>
      </c>
      <c r="C10" s="345" t="str">
        <f>+[2]ระบบการควบคุมฯ!C248</f>
        <v>20004 66 05162 00000</v>
      </c>
      <c r="D10" s="1106">
        <f>+D12</f>
        <v>0</v>
      </c>
      <c r="E10" s="1106">
        <f>+E12</f>
        <v>0</v>
      </c>
      <c r="F10" s="1106">
        <f>+E10+D10</f>
        <v>0</v>
      </c>
      <c r="G10" s="1106">
        <f>+G12</f>
        <v>0</v>
      </c>
      <c r="H10" s="1106">
        <f t="shared" ref="H10:J10" si="1">+H12</f>
        <v>0</v>
      </c>
      <c r="I10" s="1106">
        <f t="shared" si="1"/>
        <v>0</v>
      </c>
      <c r="J10" s="1106">
        <f t="shared" si="1"/>
        <v>0</v>
      </c>
      <c r="K10" s="71"/>
      <c r="L10" s="22"/>
      <c r="M10" s="23"/>
      <c r="N10" s="24"/>
      <c r="O10" s="25"/>
      <c r="P10" s="26"/>
      <c r="Q10" s="27"/>
      <c r="R10" s="18"/>
      <c r="S10" s="18"/>
    </row>
    <row r="11" spans="1:22" ht="39" customHeight="1" x14ac:dyDescent="0.55000000000000004">
      <c r="A11" s="1105"/>
      <c r="B11" s="70"/>
      <c r="C11" s="345" t="str">
        <f>+[2]ระบบการควบคุมฯ!C249</f>
        <v>20004 35000100 200000</v>
      </c>
      <c r="D11" s="1106"/>
      <c r="E11" s="1106"/>
      <c r="F11" s="1106"/>
      <c r="G11" s="1106"/>
      <c r="H11" s="1106"/>
      <c r="I11" s="1106"/>
      <c r="J11" s="1106"/>
      <c r="K11" s="71"/>
      <c r="L11" s="22"/>
      <c r="M11" s="23"/>
      <c r="N11" s="24"/>
      <c r="O11" s="25"/>
      <c r="P11" s="26"/>
      <c r="Q11" s="27"/>
      <c r="R11" s="18"/>
      <c r="S11" s="18"/>
    </row>
    <row r="12" spans="1:22" ht="42" hidden="1" customHeight="1" x14ac:dyDescent="0.55000000000000004">
      <c r="A12" s="1107"/>
      <c r="B12" s="72" t="str">
        <f>[6]ระบบการควบคุมฯ!B504</f>
        <v xml:space="preserve"> งบดำเนินงาน 67112xx</v>
      </c>
      <c r="C12" s="1108">
        <f>[3]ระบบการควบคุมฯ!C115</f>
        <v>0</v>
      </c>
      <c r="D12" s="1109">
        <f>+D13+D29</f>
        <v>0</v>
      </c>
      <c r="E12" s="1109">
        <f>+E13+E29+E40</f>
        <v>0</v>
      </c>
      <c r="F12" s="1109">
        <f>+E12+D12</f>
        <v>0</v>
      </c>
      <c r="G12" s="1109">
        <f>+G13+G28</f>
        <v>0</v>
      </c>
      <c r="H12" s="1109">
        <f>+H13+H28</f>
        <v>0</v>
      </c>
      <c r="I12" s="1109">
        <f>+I13+I28</f>
        <v>0</v>
      </c>
      <c r="J12" s="1109">
        <f>+J13+J28</f>
        <v>0</v>
      </c>
      <c r="K12" s="73"/>
      <c r="L12" s="23"/>
      <c r="M12" s="28"/>
      <c r="N12" s="29"/>
      <c r="O12" s="29"/>
      <c r="P12" s="29"/>
      <c r="Q12" s="29"/>
      <c r="R12" s="18"/>
      <c r="S12" s="18"/>
      <c r="T12" s="15" t="e">
        <f>+G12*100/C12</f>
        <v>#DIV/0!</v>
      </c>
      <c r="U12" s="15" t="e">
        <f>+H12*100/C12</f>
        <v>#DIV/0!</v>
      </c>
      <c r="V12" s="15" t="e">
        <f>SUM(T12:U12)</f>
        <v>#DIV/0!</v>
      </c>
    </row>
    <row r="13" spans="1:22" ht="55.95" hidden="1" customHeight="1" x14ac:dyDescent="0.55000000000000004">
      <c r="A13" s="1110">
        <v>1</v>
      </c>
      <c r="B13" s="74" t="str">
        <f>[3]ระบบการควบคุมฯ!B116</f>
        <v xml:space="preserve">งบประจำเพื่อการบริหารสำนักงาน </v>
      </c>
      <c r="C13" s="1111">
        <f>SUM(C15:C24)</f>
        <v>0</v>
      </c>
      <c r="D13" s="1112">
        <f>SUM(D14:D26)</f>
        <v>0</v>
      </c>
      <c r="E13" s="1112">
        <f t="shared" ref="E13:J13" si="2">SUM(E14:E26)</f>
        <v>0</v>
      </c>
      <c r="F13" s="1112">
        <f t="shared" si="2"/>
        <v>0</v>
      </c>
      <c r="G13" s="1112">
        <f t="shared" si="2"/>
        <v>0</v>
      </c>
      <c r="H13" s="1112">
        <f t="shared" si="2"/>
        <v>0</v>
      </c>
      <c r="I13" s="1112">
        <f t="shared" si="2"/>
        <v>0</v>
      </c>
      <c r="J13" s="1112">
        <f t="shared" si="2"/>
        <v>0</v>
      </c>
      <c r="K13" s="75" t="s">
        <v>14</v>
      </c>
      <c r="L13" s="23"/>
      <c r="M13" s="28"/>
      <c r="N13" s="24"/>
      <c r="O13" s="25"/>
      <c r="P13" s="26"/>
      <c r="Q13" s="27"/>
      <c r="R13" s="18"/>
      <c r="S13" s="18"/>
    </row>
    <row r="14" spans="1:22" s="32" customFormat="1" ht="21" hidden="1" customHeight="1" x14ac:dyDescent="0.55000000000000004">
      <c r="A14" s="1113"/>
      <c r="B14" s="76" t="str">
        <f>[3]ระบบการควบคุมฯ!B117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4" s="346" t="str">
        <f>[3]ระบบการควบคุมฯ!C117</f>
        <v xml:space="preserve">ศธ04002/ว4623 ลว.28 ต.ค.64 โอนครั้งที่ 10 </v>
      </c>
      <c r="D14" s="1048"/>
      <c r="E14" s="1048"/>
      <c r="F14" s="1048"/>
      <c r="G14" s="1048"/>
      <c r="H14" s="1048"/>
      <c r="I14" s="1048"/>
      <c r="J14" s="1048"/>
      <c r="K14" s="77"/>
      <c r="L14" s="23"/>
      <c r="M14" s="28"/>
      <c r="N14" s="24"/>
      <c r="O14" s="25"/>
      <c r="P14" s="26"/>
      <c r="Q14" s="27"/>
      <c r="R14" s="30"/>
      <c r="S14" s="30"/>
      <c r="T14" s="31"/>
      <c r="U14" s="31"/>
      <c r="V14" s="31"/>
    </row>
    <row r="15" spans="1:22" s="32" customFormat="1" ht="21" hidden="1" customHeight="1" x14ac:dyDescent="0.55000000000000004">
      <c r="A15" s="1114" t="str">
        <f>+[3]ระบบการควบคุมฯ!A118</f>
        <v>(1</v>
      </c>
      <c r="B15" s="78" t="str">
        <f>[3]ระบบการควบคุมฯ!B118</f>
        <v xml:space="preserve">ค้าจ้างเหมาบริการ ลูกจ้างสพป.ปท.2 </v>
      </c>
      <c r="C15" s="1115">
        <f>+[2]ระบบการควบคุมฯ!C254</f>
        <v>0</v>
      </c>
      <c r="D15" s="1116">
        <f>+[2]ระบบการควบคุมฯ!E254</f>
        <v>0</v>
      </c>
      <c r="E15" s="1116"/>
      <c r="F15" s="1116">
        <f>+D15+E15</f>
        <v>0</v>
      </c>
      <c r="G15" s="1116">
        <f>+[2]ระบบการควบคุมฯ!G254+[2]ระบบการควบคุมฯ!H254</f>
        <v>0</v>
      </c>
      <c r="H15" s="1116">
        <f>+[2]ระบบการควบคุมฯ!I254+[2]ระบบการควบคุมฯ!J254</f>
        <v>0</v>
      </c>
      <c r="I15" s="1116">
        <f>+[2]ระบบการควบคุมฯ!K254+[2]ระบบการควบคุมฯ!L254</f>
        <v>0</v>
      </c>
      <c r="J15" s="1116">
        <f>+F15-G15-H15-I15</f>
        <v>0</v>
      </c>
      <c r="K15" s="79"/>
      <c r="L15" s="23"/>
      <c r="M15" s="28"/>
      <c r="N15" s="24"/>
      <c r="O15" s="25"/>
      <c r="P15" s="26"/>
      <c r="Q15" s="27"/>
      <c r="R15" s="30"/>
      <c r="S15" s="30"/>
      <c r="T15" s="31"/>
      <c r="U15" s="31"/>
      <c r="V15" s="31"/>
    </row>
    <row r="16" spans="1:22" s="32" customFormat="1" ht="20.399999999999999" hidden="1" customHeight="1" x14ac:dyDescent="0.55000000000000004">
      <c r="A16" s="1117"/>
      <c r="B16" s="80" t="str">
        <f>[3]ระบบการควบคุมฯ!B119</f>
        <v>15000x5คนx6 เดือน/9000x1คนx6 เดือน</v>
      </c>
      <c r="C16" s="1118">
        <f>[3]ระบบการควบคุมฯ!F119</f>
        <v>0</v>
      </c>
      <c r="D16" s="1119">
        <f>[3]ระบบการควบคุมฯ!F119</f>
        <v>0</v>
      </c>
      <c r="E16" s="1119"/>
      <c r="F16" s="1119"/>
      <c r="G16" s="1119"/>
      <c r="H16" s="1119"/>
      <c r="I16" s="1119"/>
      <c r="J16" s="1119"/>
      <c r="K16" s="81"/>
      <c r="L16" s="23"/>
      <c r="M16" s="28"/>
      <c r="N16" s="24"/>
      <c r="O16" s="25"/>
      <c r="P16" s="26"/>
      <c r="Q16" s="27"/>
      <c r="R16" s="30"/>
      <c r="S16" s="30"/>
      <c r="T16" s="31"/>
      <c r="U16" s="31"/>
      <c r="V16" s="31"/>
    </row>
    <row r="17" spans="1:22" s="32" customFormat="1" ht="20.399999999999999" hidden="1" customHeight="1" x14ac:dyDescent="0.55000000000000004">
      <c r="A17" s="1114" t="str">
        <f>+[3]ระบบการควบคุมฯ!A120</f>
        <v>(2</v>
      </c>
      <c r="B17" s="82" t="str">
        <f>[3]ระบบการควบคุมฯ!B120</f>
        <v xml:space="preserve">ค่าใช้จ่ายในการประชุมราชการ ค่าตอบแทนบุคคล </v>
      </c>
      <c r="C17" s="1120">
        <f>+[2]ระบบการควบคุมฯ!C256</f>
        <v>0</v>
      </c>
      <c r="D17" s="1121">
        <f>+[2]ระบบการควบคุมฯ!E256</f>
        <v>0</v>
      </c>
      <c r="E17" s="1121"/>
      <c r="F17" s="1121">
        <f>+D17+E17</f>
        <v>0</v>
      </c>
      <c r="G17" s="1116">
        <f>+[2]ระบบการควบคุมฯ!G256+[2]ระบบการควบคุมฯ!H256</f>
        <v>0</v>
      </c>
      <c r="H17" s="1116">
        <f>+[2]ระบบการควบคุมฯ!I256+[2]ระบบการควบคุมฯ!J256</f>
        <v>0</v>
      </c>
      <c r="I17" s="1121">
        <f>+[2]ระบบการควบคุมฯ!K256+[2]ระบบการควบคุมฯ!L256</f>
        <v>0</v>
      </c>
      <c r="J17" s="1121">
        <f>+F17-G17-H17-I17</f>
        <v>0</v>
      </c>
      <c r="K17" s="83"/>
      <c r="L17" s="23"/>
      <c r="M17" s="28"/>
      <c r="N17" s="24"/>
      <c r="O17" s="25"/>
      <c r="P17" s="26"/>
      <c r="Q17" s="27"/>
      <c r="R17" s="30"/>
      <c r="S17" s="30"/>
      <c r="T17" s="31"/>
      <c r="U17" s="31"/>
      <c r="V17" s="31"/>
    </row>
    <row r="18" spans="1:22" s="32" customFormat="1" ht="20.399999999999999" hidden="1" customHeight="1" x14ac:dyDescent="0.55000000000000004">
      <c r="A18" s="1114" t="str">
        <f>+[3]ระบบการควบคุมฯ!A121</f>
        <v>(3</v>
      </c>
      <c r="B18" s="82" t="str">
        <f>[3]ระบบการควบคุมฯ!B121</f>
        <v>ค่าใช้จ่ายในการเดินทางไปราชการ</v>
      </c>
      <c r="C18" s="1120">
        <f>+[2]ระบบการควบคุมฯ!C257</f>
        <v>0</v>
      </c>
      <c r="D18" s="1121">
        <f>+[2]ระบบการควบคุมฯ!E257</f>
        <v>0</v>
      </c>
      <c r="E18" s="1121"/>
      <c r="F18" s="1121">
        <f t="shared" ref="F18:F26" si="3">+D18+E18</f>
        <v>0</v>
      </c>
      <c r="G18" s="1116">
        <f>+[2]ระบบการควบคุมฯ!G257+[2]ระบบการควบคุมฯ!H257</f>
        <v>0</v>
      </c>
      <c r="H18" s="1116">
        <f>+[2]ระบบการควบคุมฯ!I257+[2]ระบบการควบคุมฯ!J257</f>
        <v>0</v>
      </c>
      <c r="I18" s="1121">
        <f>+[2]ระบบการควบคุมฯ!K257+[2]ระบบการควบคุมฯ!L257</f>
        <v>0</v>
      </c>
      <c r="J18" s="1121">
        <f>+F18-G18-H18-I18</f>
        <v>0</v>
      </c>
      <c r="K18" s="83"/>
      <c r="L18" s="23"/>
      <c r="M18" s="28"/>
      <c r="N18" s="24"/>
      <c r="O18" s="25"/>
      <c r="P18" s="26"/>
      <c r="Q18" s="27"/>
      <c r="R18" s="30"/>
      <c r="S18" s="30"/>
      <c r="T18" s="31"/>
      <c r="U18" s="31"/>
      <c r="V18" s="31"/>
    </row>
    <row r="19" spans="1:22" s="32" customFormat="1" ht="20.399999999999999" hidden="1" customHeight="1" x14ac:dyDescent="0.55000000000000004">
      <c r="A19" s="1114" t="str">
        <f>+[3]ระบบการควบคุมฯ!A122</f>
        <v>(4</v>
      </c>
      <c r="B19" s="82" t="str">
        <f>[3]ระบบการควบคุมฯ!B122</f>
        <v xml:space="preserve">ค่าซ่อมแซมและบำรุงรักษาทรัพย์สิน </v>
      </c>
      <c r="C19" s="1120">
        <f>+[2]ระบบการควบคุมฯ!C258</f>
        <v>0</v>
      </c>
      <c r="D19" s="1121">
        <f>+[2]ระบบการควบคุมฯ!E258</f>
        <v>0</v>
      </c>
      <c r="E19" s="1122"/>
      <c r="F19" s="1121">
        <f t="shared" si="3"/>
        <v>0</v>
      </c>
      <c r="G19" s="1116">
        <f>+[2]ระบบการควบคุมฯ!G258+[2]ระบบการควบคุมฯ!H258</f>
        <v>0</v>
      </c>
      <c r="H19" s="1116">
        <f>+[3]ระบบการควบคุมฯ!I122+[3]ระบบการควบคุมฯ!J122</f>
        <v>0</v>
      </c>
      <c r="I19" s="1116">
        <f>+[2]ระบบการควบคุมฯ!K258+[2]ระบบการควบคุมฯ!L258</f>
        <v>0</v>
      </c>
      <c r="J19" s="1119">
        <f t="shared" ref="J19:J25" si="4">+F19-G19-H19-I19</f>
        <v>0</v>
      </c>
      <c r="K19" s="84"/>
      <c r="L19" s="23"/>
      <c r="M19" s="28"/>
      <c r="N19" s="24"/>
      <c r="O19" s="25"/>
      <c r="P19" s="26"/>
      <c r="Q19" s="27"/>
      <c r="R19" s="30"/>
      <c r="S19" s="30"/>
      <c r="T19" s="31"/>
      <c r="U19" s="31"/>
      <c r="V19" s="31"/>
    </row>
    <row r="20" spans="1:22" ht="20.399999999999999" hidden="1" customHeight="1" x14ac:dyDescent="0.55000000000000004">
      <c r="A20" s="1114" t="str">
        <f>+[3]ระบบการควบคุมฯ!A123</f>
        <v>(5</v>
      </c>
      <c r="B20" s="85" t="str">
        <f>[3]ระบบการควบคุมฯ!B123</f>
        <v xml:space="preserve">ค่าวัสดุสำนักงาน </v>
      </c>
      <c r="C20" s="1123">
        <f>+[2]ระบบการควบคุมฯ!C259</f>
        <v>0</v>
      </c>
      <c r="D20" s="1121">
        <f>+[2]ระบบการควบคุมฯ!E259</f>
        <v>0</v>
      </c>
      <c r="E20" s="1122"/>
      <c r="F20" s="1121">
        <f t="shared" si="3"/>
        <v>0</v>
      </c>
      <c r="G20" s="1116">
        <f>+[2]ระบบการควบคุมฯ!G259+[2]ระบบการควบคุมฯ!H259</f>
        <v>0</v>
      </c>
      <c r="H20" s="1116">
        <f>+[2]ระบบการควบคุมฯ!I259+[2]ระบบการควบคุมฯ!J259</f>
        <v>0</v>
      </c>
      <c r="I20" s="1121">
        <f>+[2]ระบบการควบคุมฯ!K259+[2]ระบบการควบคุมฯ!L259</f>
        <v>0</v>
      </c>
      <c r="J20" s="1121">
        <f t="shared" si="4"/>
        <v>0</v>
      </c>
      <c r="K20" s="86"/>
      <c r="L20" s="20"/>
      <c r="M20" s="16"/>
      <c r="O20" s="19"/>
      <c r="P20" s="17"/>
      <c r="Q20" s="21"/>
      <c r="R20" s="18"/>
      <c r="S20" s="18"/>
    </row>
    <row r="21" spans="1:22" ht="20.399999999999999" hidden="1" customHeight="1" x14ac:dyDescent="0.55000000000000004">
      <c r="A21" s="1114" t="str">
        <f>+[3]ระบบการควบคุมฯ!A124</f>
        <v>(6</v>
      </c>
      <c r="B21" s="85" t="str">
        <f>[3]ระบบการควบคุมฯ!B124</f>
        <v xml:space="preserve">ค่าน้ำมันเชื้อเพลิงและหล่อลื่น </v>
      </c>
      <c r="C21" s="1123">
        <f>+[2]ระบบการควบคุมฯ!C260</f>
        <v>0</v>
      </c>
      <c r="D21" s="1121">
        <f>+[2]ระบบการควบคุมฯ!E260</f>
        <v>0</v>
      </c>
      <c r="E21" s="1122"/>
      <c r="F21" s="1121">
        <f t="shared" si="3"/>
        <v>0</v>
      </c>
      <c r="G21" s="1116">
        <f>+[2]ระบบการควบคุมฯ!G260+[2]ระบบการควบคุมฯ!H260</f>
        <v>0</v>
      </c>
      <c r="H21" s="1116">
        <f>+[2]ระบบการควบคุมฯ!I260+[2]ระบบการควบคุมฯ!J260</f>
        <v>0</v>
      </c>
      <c r="I21" s="1121">
        <f>+[2]ระบบการควบคุมฯ!K260+[2]ระบบการควบคุมฯ!L260</f>
        <v>0</v>
      </c>
      <c r="J21" s="1121">
        <f t="shared" si="4"/>
        <v>0</v>
      </c>
      <c r="K21" s="86"/>
      <c r="L21" s="20"/>
      <c r="M21" s="16"/>
      <c r="O21" s="19"/>
      <c r="P21" s="17"/>
      <c r="Q21" s="21"/>
      <c r="R21" s="18"/>
      <c r="S21" s="18"/>
    </row>
    <row r="22" spans="1:22" ht="37.200000000000003" hidden="1" customHeight="1" x14ac:dyDescent="0.55000000000000004">
      <c r="A22" s="1124" t="str">
        <f>+[3]ระบบการควบคุมฯ!A125</f>
        <v>(7</v>
      </c>
      <c r="B22" s="85" t="str">
        <f>[3]ระบบการควบคุมฯ!B125</f>
        <v xml:space="preserve">ค่าสาธารณูปโภค </v>
      </c>
      <c r="C22" s="1123">
        <f>+[2]ระบบการควบคุมฯ!C261</f>
        <v>0</v>
      </c>
      <c r="D22" s="1121">
        <f>+[2]ระบบการควบคุมฯ!E261</f>
        <v>0</v>
      </c>
      <c r="E22" s="1122"/>
      <c r="F22" s="1121">
        <f t="shared" si="3"/>
        <v>0</v>
      </c>
      <c r="G22" s="1121">
        <f>+[2]ระบบการควบคุมฯ!G261+[2]ระบบการควบคุมฯ!H261</f>
        <v>0</v>
      </c>
      <c r="H22" s="1121">
        <f>+[2]ระบบการควบคุมฯ!I260+[2]ระบบการควบคุมฯ!J260</f>
        <v>0</v>
      </c>
      <c r="I22" s="1121">
        <f>+[2]ระบบการควบคุมฯ!K261+[2]ระบบการควบคุมฯ!L261</f>
        <v>0</v>
      </c>
      <c r="J22" s="1121">
        <f t="shared" si="4"/>
        <v>0</v>
      </c>
      <c r="K22" s="86"/>
      <c r="L22" s="20"/>
      <c r="M22" s="16"/>
      <c r="O22" s="19"/>
      <c r="P22" s="17"/>
      <c r="Q22" s="21"/>
      <c r="R22" s="18"/>
      <c r="S22" s="18"/>
    </row>
    <row r="23" spans="1:22" ht="20.399999999999999" hidden="1" customHeight="1" x14ac:dyDescent="0.55000000000000004">
      <c r="A23" s="1125" t="str">
        <f>+[3]ระบบการควบคุมฯ!A126</f>
        <v>(8</v>
      </c>
      <c r="B23" s="76" t="str">
        <f>[3]ระบบการควบคุมฯ!B126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3" s="1120">
        <f>+[2]ระบบการควบคุมฯ!C262</f>
        <v>0</v>
      </c>
      <c r="D23" s="1047">
        <f>+[2]ระบบการควบคุมฯ!E262</f>
        <v>0</v>
      </c>
      <c r="E23" s="1126"/>
      <c r="F23" s="1126">
        <f t="shared" si="3"/>
        <v>0</v>
      </c>
      <c r="G23" s="1126">
        <f>+[2]ระบบการควบคุมฯ!G262+[2]ระบบการควบคุมฯ!H262</f>
        <v>0</v>
      </c>
      <c r="H23" s="1126">
        <f>+[2]ระบบการควบคุมฯ!I262+[2]ระบบการควบคุมฯ!J262</f>
        <v>0</v>
      </c>
      <c r="I23" s="1047">
        <f>+[2]ระบบการควบคุมฯ!K262+[2]ระบบการควบคุมฯ!L262</f>
        <v>0</v>
      </c>
      <c r="J23" s="1047">
        <f t="shared" si="4"/>
        <v>0</v>
      </c>
      <c r="K23" s="54" t="s">
        <v>15</v>
      </c>
      <c r="L23" s="20"/>
      <c r="M23" s="16"/>
      <c r="O23" s="19"/>
      <c r="P23" s="17"/>
      <c r="Q23" s="21"/>
      <c r="R23" s="18"/>
      <c r="S23" s="18"/>
    </row>
    <row r="24" spans="1:22" ht="37.200000000000003" hidden="1" customHeight="1" x14ac:dyDescent="0.55000000000000004">
      <c r="A24" s="1125" t="str">
        <f>+[3]ระบบการควบคุมฯ!A127</f>
        <v>(8.1</v>
      </c>
      <c r="B24" s="76" t="str">
        <f>[3]ระบบการควบคุมฯ!B127</f>
        <v>ค่าทำการนอกเวลา</v>
      </c>
      <c r="C24" s="1120"/>
      <c r="D24" s="1121">
        <f>+[2]ระบบการควบคุมฯ!E263</f>
        <v>0</v>
      </c>
      <c r="E24" s="1126"/>
      <c r="F24" s="1126">
        <f t="shared" si="3"/>
        <v>0</v>
      </c>
      <c r="G24" s="1126">
        <f>+[2]ระบบการควบคุมฯ!G263+[2]ระบบการควบคุมฯ!H263</f>
        <v>0</v>
      </c>
      <c r="H24" s="1126">
        <f>+[2]ระบบการควบคุมฯ!I263+[2]ระบบการควบคุมฯ!J263</f>
        <v>0</v>
      </c>
      <c r="I24" s="1047">
        <f>+[2]ระบบการควบคุมฯ!K263+[2]ระบบการควบคุมฯ!L263</f>
        <v>0</v>
      </c>
      <c r="J24" s="1047">
        <f t="shared" si="4"/>
        <v>0</v>
      </c>
      <c r="K24" s="54" t="s">
        <v>15</v>
      </c>
      <c r="L24" s="20"/>
      <c r="M24" s="16"/>
      <c r="O24" s="19"/>
      <c r="P24" s="17"/>
      <c r="Q24" s="21"/>
      <c r="R24" s="18"/>
      <c r="S24" s="18"/>
    </row>
    <row r="25" spans="1:22" ht="55.95" hidden="1" customHeight="1" x14ac:dyDescent="0.55000000000000004">
      <c r="A25" s="1125" t="str">
        <f>+[2]ระบบการควบคุมฯ!A264</f>
        <v>(8.2</v>
      </c>
      <c r="B25" s="1127" t="str">
        <f>+[2]ระบบการควบคุมฯ!B264</f>
        <v>โครงการเสริมสร้างคุณธรรม จริยธรรม และธรรมาภิบาลในสถานศึกษา</v>
      </c>
      <c r="C25" s="1120"/>
      <c r="D25" s="1121">
        <f>+[2]ระบบการควบคุมฯ!E264</f>
        <v>0</v>
      </c>
      <c r="E25" s="1126"/>
      <c r="F25" s="1126">
        <f t="shared" si="3"/>
        <v>0</v>
      </c>
      <c r="G25" s="1126">
        <f>+[2]ระบบการควบคุมฯ!G264+[2]ระบบการควบคุมฯ!H264</f>
        <v>0</v>
      </c>
      <c r="H25" s="1126">
        <f>+[2]ระบบการควบคุมฯ!I264+[2]ระบบการควบคุมฯ!J264</f>
        <v>0</v>
      </c>
      <c r="I25" s="1047">
        <f>+[2]ระบบการควบคุมฯ!K264+[2]ระบบการควบคุมฯ!L264</f>
        <v>0</v>
      </c>
      <c r="J25" s="1047">
        <f t="shared" si="4"/>
        <v>0</v>
      </c>
      <c r="K25" s="54" t="s">
        <v>16</v>
      </c>
      <c r="L25" s="20"/>
      <c r="M25" s="16"/>
      <c r="O25" s="19"/>
      <c r="P25" s="17"/>
      <c r="Q25" s="21"/>
      <c r="R25" s="18"/>
      <c r="S25" s="18"/>
    </row>
    <row r="26" spans="1:22" ht="20.399999999999999" hidden="1" customHeight="1" x14ac:dyDescent="0.55000000000000004">
      <c r="A26" s="1128" t="str">
        <f>+[2]ระบบการควบคุมฯ!A253</f>
        <v>1.1.1.2</v>
      </c>
      <c r="B26" s="76" t="str">
        <f>+[2]ระบบการควบคุมฯ!B253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6" s="1129">
        <f>+[2]ระบบการควบคุมฯ!F253</f>
        <v>0</v>
      </c>
      <c r="D26" s="1047">
        <f>+[2]ระบบการควบคุมฯ!E253</f>
        <v>0</v>
      </c>
      <c r="E26" s="1130">
        <f>+[2]ระบบการควบคุมฯ!H253</f>
        <v>0</v>
      </c>
      <c r="F26" s="1126">
        <f t="shared" si="3"/>
        <v>0</v>
      </c>
      <c r="G26" s="1130">
        <f>+[2]ระบบการควบคุมฯ!G253+[2]ระบบการควบคุมฯ!H253</f>
        <v>0</v>
      </c>
      <c r="H26" s="1130">
        <f>+[2]ระบบการควบคุมฯ!I253+[2]ระบบการควบคุมฯ!J253</f>
        <v>0</v>
      </c>
      <c r="I26" s="1130">
        <f>+[2]ระบบการควบคุมฯ!K253+[2]ระบบการควบคุมฯ!L253</f>
        <v>0</v>
      </c>
      <c r="J26" s="1047">
        <f>+F26-G26-H26-I26</f>
        <v>0</v>
      </c>
      <c r="K26" s="52" t="s">
        <v>15</v>
      </c>
      <c r="L26" s="20"/>
      <c r="M26" s="16"/>
      <c r="O26" s="19"/>
      <c r="P26" s="17"/>
      <c r="Q26" s="21"/>
      <c r="R26" s="18"/>
      <c r="S26" s="18"/>
    </row>
    <row r="27" spans="1:22" ht="31.2" hidden="1" customHeight="1" x14ac:dyDescent="0.55000000000000004">
      <c r="A27" s="1128"/>
      <c r="B27" s="76"/>
      <c r="C27" s="1129"/>
      <c r="D27" s="1131"/>
      <c r="E27" s="1131"/>
      <c r="F27" s="1131"/>
      <c r="G27" s="1131"/>
      <c r="H27" s="1131"/>
      <c r="I27" s="1131"/>
      <c r="J27" s="1131"/>
      <c r="K27" s="52"/>
      <c r="L27" s="20"/>
      <c r="M27" s="16"/>
      <c r="O27" s="19"/>
      <c r="P27" s="17"/>
      <c r="Q27" s="21"/>
      <c r="R27" s="18"/>
      <c r="S27" s="18"/>
    </row>
    <row r="28" spans="1:22" ht="20.399999999999999" hidden="1" customHeight="1" x14ac:dyDescent="0.55000000000000004">
      <c r="A28" s="1132">
        <v>2</v>
      </c>
      <c r="B28" s="87" t="str">
        <f>[3]ระบบการควบคุมฯ!B129</f>
        <v>งบพัฒนาเพื่อพัฒนาคุณภาพการศึกษา 1,400,000 บาท</v>
      </c>
      <c r="C28" s="347" t="str">
        <f>[3]ระบบการควบคุมฯ!C129</f>
        <v xml:space="preserve">ศธ04002/ว4623 ลว.28 ต.ค.64 โอนครั้งที่ 10 </v>
      </c>
      <c r="D28" s="1133">
        <f>+D29+D40</f>
        <v>0</v>
      </c>
      <c r="E28" s="1133">
        <f t="shared" ref="E28:J28" si="5">+E29+E40</f>
        <v>0</v>
      </c>
      <c r="F28" s="1133">
        <f t="shared" si="5"/>
        <v>0</v>
      </c>
      <c r="G28" s="1133">
        <f t="shared" si="5"/>
        <v>0</v>
      </c>
      <c r="H28" s="1133">
        <f t="shared" si="5"/>
        <v>0</v>
      </c>
      <c r="I28" s="1133">
        <f t="shared" si="5"/>
        <v>0</v>
      </c>
      <c r="J28" s="1133">
        <f t="shared" si="5"/>
        <v>0</v>
      </c>
      <c r="K28" s="1133">
        <f>+K29</f>
        <v>0</v>
      </c>
      <c r="L28" s="20"/>
      <c r="M28" s="16"/>
      <c r="O28" s="19"/>
      <c r="P28" s="17"/>
      <c r="Q28" s="21"/>
      <c r="R28" s="18"/>
      <c r="S28" s="18"/>
    </row>
    <row r="29" spans="1:22" ht="55.95" hidden="1" customHeight="1" x14ac:dyDescent="0.55000000000000004">
      <c r="A29" s="1134">
        <v>2.1</v>
      </c>
      <c r="B29" s="88" t="str">
        <f>[3]ระบบการควบคุมฯ!B130</f>
        <v>งบกลยุทธ์ ของสพป.ปท.2 900,000 บาท</v>
      </c>
      <c r="C29" s="348" t="str">
        <f>+[2]ระบบการควบคุมฯ!C266</f>
        <v>20004 35000100 200000</v>
      </c>
      <c r="D29" s="1135"/>
      <c r="E29" s="1136">
        <f>SUM(E30:E39)</f>
        <v>0</v>
      </c>
      <c r="F29" s="1136">
        <f>+E29+D29</f>
        <v>0</v>
      </c>
      <c r="G29" s="1136">
        <f>SUM(G30:G35)</f>
        <v>0</v>
      </c>
      <c r="H29" s="1136">
        <f>SUM(H30:H35)</f>
        <v>0</v>
      </c>
      <c r="I29" s="1136">
        <f>SUM(I30:I35)</f>
        <v>0</v>
      </c>
      <c r="J29" s="1136">
        <f>SUM(J30:J35)</f>
        <v>0</v>
      </c>
      <c r="K29" s="89"/>
      <c r="L29" s="20"/>
      <c r="M29" s="16"/>
      <c r="O29" s="19"/>
      <c r="P29" s="17"/>
      <c r="Q29" s="21"/>
      <c r="R29" s="18"/>
      <c r="S29" s="18"/>
    </row>
    <row r="30" spans="1:22" ht="55.95" hidden="1" customHeight="1" x14ac:dyDescent="0.55000000000000004">
      <c r="A30" s="1137" t="s">
        <v>31</v>
      </c>
      <c r="B30" s="85" t="str">
        <f>[3]ระบบการควบคุมฯ!B131</f>
        <v xml:space="preserve">โครงการพัฒนาคุณภาพงานวิชาการ สู่ 4 smart </v>
      </c>
      <c r="C30" s="1123"/>
      <c r="D30" s="1138"/>
      <c r="E30" s="1139">
        <f>+[2]ระบบการควบคุมฯ!E267</f>
        <v>0</v>
      </c>
      <c r="F30" s="1121">
        <f>+E30+D30</f>
        <v>0</v>
      </c>
      <c r="G30" s="1139">
        <f>+[2]ระบบการควบคุมฯ!G267+[2]ระบบการควบคุมฯ!H267</f>
        <v>0</v>
      </c>
      <c r="H30" s="1139">
        <f>+[2]ระบบการควบคุมฯ!I267+[2]ระบบการควบคุมฯ!J267</f>
        <v>0</v>
      </c>
      <c r="I30" s="1139">
        <f>+[2]ระบบการควบคุมฯ!K267+[2]ระบบการควบคุมฯ!L267</f>
        <v>0</v>
      </c>
      <c r="J30" s="1139">
        <f t="shared" ref="J30:J35" si="6">+F30-G30-H30-I30</f>
        <v>0</v>
      </c>
      <c r="K30" s="90" t="s">
        <v>13</v>
      </c>
      <c r="L30" s="20"/>
      <c r="M30" s="16"/>
      <c r="O30" s="19"/>
      <c r="P30" s="17"/>
      <c r="Q30" s="21"/>
      <c r="R30" s="18"/>
      <c r="S30" s="18"/>
    </row>
    <row r="31" spans="1:22" ht="17.25" hidden="1" customHeight="1" x14ac:dyDescent="0.55000000000000004">
      <c r="A31" s="1137" t="s">
        <v>32</v>
      </c>
      <c r="B31" s="85" t="str">
        <f>[3]ระบบการควบคุมฯ!B132</f>
        <v xml:space="preserve">โครงการนิเทศการศึกษาวิถีใหม่ วิถีคุณภาพ </v>
      </c>
      <c r="C31" s="1123"/>
      <c r="D31" s="1138"/>
      <c r="E31" s="1139">
        <f>+[2]ระบบการควบคุมฯ!E268</f>
        <v>0</v>
      </c>
      <c r="F31" s="1121">
        <f t="shared" ref="F31:F39" si="7">+E31+D31</f>
        <v>0</v>
      </c>
      <c r="G31" s="1139">
        <f>+[2]ระบบการควบคุมฯ!G268+[2]ระบบการควบคุมฯ!H268</f>
        <v>0</v>
      </c>
      <c r="H31" s="1139">
        <f>+[2]ระบบการควบคุมฯ!I268+[2]ระบบการควบคุมฯ!J268</f>
        <v>0</v>
      </c>
      <c r="I31" s="1139">
        <f>+[2]ระบบการควบคุมฯ!K268+[2]ระบบการควบคุมฯ!L268</f>
        <v>0</v>
      </c>
      <c r="J31" s="1139">
        <f t="shared" si="6"/>
        <v>0</v>
      </c>
      <c r="K31" s="90" t="s">
        <v>13</v>
      </c>
      <c r="L31" s="20"/>
      <c r="M31" s="16"/>
      <c r="O31" s="19"/>
      <c r="P31" s="17"/>
      <c r="Q31" s="21"/>
      <c r="R31" s="18"/>
      <c r="S31" s="18"/>
    </row>
    <row r="32" spans="1:22" ht="21" hidden="1" customHeight="1" x14ac:dyDescent="0.55000000000000004">
      <c r="A32" s="1137" t="s">
        <v>33</v>
      </c>
      <c r="B32" s="91" t="str">
        <f>[3]ระบบการควบคุมฯ!B133</f>
        <v xml:space="preserve">โครงการพัฒนาภาคีเครือข่ายการบริหารจัดกการการศึกษา </v>
      </c>
      <c r="C32" s="1123"/>
      <c r="D32" s="1138"/>
      <c r="E32" s="1139">
        <f>+[2]ระบบการควบคุมฯ!E269</f>
        <v>0</v>
      </c>
      <c r="F32" s="1121">
        <f t="shared" si="7"/>
        <v>0</v>
      </c>
      <c r="G32" s="1139">
        <f>+[2]ระบบการควบคุมฯ!G269+[2]ระบบการควบคุมฯ!H269</f>
        <v>0</v>
      </c>
      <c r="H32" s="1139">
        <f>+[2]ระบบการควบคุมฯ!I269+[2]ระบบการควบคุมฯ!J269</f>
        <v>0</v>
      </c>
      <c r="I32" s="1139">
        <f>+[2]ระบบการควบคุมฯ!K269+[2]ระบบการควบคุมฯ!L269</f>
        <v>0</v>
      </c>
      <c r="J32" s="1139">
        <f t="shared" si="6"/>
        <v>0</v>
      </c>
      <c r="K32" s="90" t="s">
        <v>13</v>
      </c>
      <c r="L32" s="20"/>
      <c r="M32" s="16"/>
      <c r="O32" s="19"/>
      <c r="P32" s="17"/>
      <c r="Q32" s="21"/>
      <c r="R32" s="18"/>
      <c r="S32" s="18"/>
    </row>
    <row r="33" spans="1:22" ht="21.6" hidden="1" customHeight="1" x14ac:dyDescent="0.55000000000000004">
      <c r="A33" s="1137" t="s">
        <v>34</v>
      </c>
      <c r="B33" s="85" t="str">
        <f>[3]ระบบการควบคุมฯ!B134</f>
        <v xml:space="preserve">โครงการพัฒนาระบบบริหารจัดการประชากรวัยเรียน </v>
      </c>
      <c r="C33" s="1123"/>
      <c r="D33" s="1138"/>
      <c r="E33" s="1139">
        <f>+[2]ระบบการควบคุมฯ!E270</f>
        <v>0</v>
      </c>
      <c r="F33" s="1121">
        <f t="shared" si="7"/>
        <v>0</v>
      </c>
      <c r="G33" s="1139">
        <f>+[2]ระบบการควบคุมฯ!G270+[2]ระบบการควบคุมฯ!H270</f>
        <v>0</v>
      </c>
      <c r="H33" s="1139">
        <f>+[2]ระบบการควบคุมฯ!I270+[2]ระบบการควบคุมฯ!J270</f>
        <v>0</v>
      </c>
      <c r="I33" s="1139">
        <f>+[2]ระบบการควบคุมฯ!K270+[2]ระบบการควบคุมฯ!L270</f>
        <v>0</v>
      </c>
      <c r="J33" s="1139">
        <f t="shared" si="6"/>
        <v>0</v>
      </c>
      <c r="K33" s="90" t="s">
        <v>12</v>
      </c>
      <c r="L33" s="33"/>
      <c r="M33" s="34">
        <f>SUM(F33:H33)</f>
        <v>0</v>
      </c>
      <c r="N33" s="35" t="e">
        <f>+F33*100/C33</f>
        <v>#DIV/0!</v>
      </c>
      <c r="O33" s="35" t="e">
        <f>+G33*100/C33</f>
        <v>#DIV/0!</v>
      </c>
      <c r="P33" s="35" t="e">
        <f>+H33*100/C33</f>
        <v>#DIV/0!</v>
      </c>
      <c r="Q33" s="35" t="e">
        <f>SUM(N33:P33)</f>
        <v>#DIV/0!</v>
      </c>
      <c r="R33" s="18"/>
      <c r="S33" s="18"/>
      <c r="T33" s="15" t="e">
        <f>+G33*100/C33</f>
        <v>#DIV/0!</v>
      </c>
      <c r="U33" s="15" t="e">
        <f>+H33*100/C33</f>
        <v>#DIV/0!</v>
      </c>
      <c r="V33" s="15" t="e">
        <f>SUM(T33:U33)</f>
        <v>#DIV/0!</v>
      </c>
    </row>
    <row r="34" spans="1:22" ht="21" hidden="1" customHeight="1" x14ac:dyDescent="0.55000000000000004">
      <c r="A34" s="1140" t="s">
        <v>35</v>
      </c>
      <c r="B34" s="92" t="str">
        <f>[3]ระบบการควบคุมฯ!B135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4" s="1123"/>
      <c r="D34" s="1141"/>
      <c r="E34" s="1142">
        <f>+[2]ระบบการควบคุมฯ!E271</f>
        <v>0</v>
      </c>
      <c r="F34" s="1047">
        <f t="shared" si="7"/>
        <v>0</v>
      </c>
      <c r="G34" s="1142">
        <f>+[2]ระบบการควบคุมฯ!G271+[2]ระบบการควบคุมฯ!H271</f>
        <v>0</v>
      </c>
      <c r="H34" s="1142">
        <f>+[2]ระบบการควบคุมฯ!I271+[2]ระบบการควบคุมฯ!J271</f>
        <v>0</v>
      </c>
      <c r="I34" s="1142">
        <f>+[2]ระบบการควบคุมฯ!K271+[2]ระบบการควบคุมฯ!L271</f>
        <v>0</v>
      </c>
      <c r="J34" s="1142">
        <f t="shared" si="6"/>
        <v>0</v>
      </c>
      <c r="K34" s="50" t="s">
        <v>16</v>
      </c>
      <c r="L34" s="33"/>
      <c r="M34" s="34">
        <f>SUM(F34:H34)</f>
        <v>0</v>
      </c>
      <c r="N34" s="36"/>
      <c r="O34" s="37"/>
      <c r="P34" s="38"/>
      <c r="Q34" s="39"/>
      <c r="R34" s="18"/>
      <c r="S34" s="18"/>
    </row>
    <row r="35" spans="1:22" s="32" customFormat="1" ht="37.950000000000003" hidden="1" customHeight="1" x14ac:dyDescent="0.55000000000000004">
      <c r="A35" s="1137" t="s">
        <v>36</v>
      </c>
      <c r="B35" s="91" t="str">
        <f>[3]ระบบการควบคุมฯ!B136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5" s="1123"/>
      <c r="D35" s="1143"/>
      <c r="E35" s="1139">
        <f>+[2]ระบบการควบคุมฯ!E272</f>
        <v>0</v>
      </c>
      <c r="F35" s="1121">
        <f t="shared" si="7"/>
        <v>0</v>
      </c>
      <c r="G35" s="1139">
        <f>+[2]ระบบการควบคุมฯ!G272+[2]ระบบการควบคุมฯ!H272</f>
        <v>0</v>
      </c>
      <c r="H35" s="1139">
        <f>+[2]ระบบการควบคุมฯ!I272+[2]ระบบการควบคุมฯ!J272</f>
        <v>0</v>
      </c>
      <c r="I35" s="1139">
        <f>+[2]ระบบการควบคุมฯ!K272+[2]ระบบการควบคุมฯ!L272</f>
        <v>0</v>
      </c>
      <c r="J35" s="1139">
        <f t="shared" si="6"/>
        <v>0</v>
      </c>
      <c r="K35" s="90" t="s">
        <v>17</v>
      </c>
      <c r="L35" s="23"/>
      <c r="M35" s="28"/>
      <c r="N35" s="24"/>
      <c r="O35" s="25"/>
      <c r="P35" s="26"/>
      <c r="Q35" s="27"/>
      <c r="R35" s="30"/>
      <c r="S35" s="30"/>
      <c r="T35" s="31"/>
      <c r="U35" s="31"/>
      <c r="V35" s="31"/>
    </row>
    <row r="36" spans="1:22" s="32" customFormat="1" ht="21" hidden="1" customHeight="1" x14ac:dyDescent="0.55000000000000004">
      <c r="A36" s="1137"/>
      <c r="B36" s="1144">
        <f>[3]ระบบการควบคุมฯ!B137</f>
        <v>0</v>
      </c>
      <c r="C36" s="1123">
        <f>[3]ระบบการควบคุมฯ!C137</f>
        <v>0</v>
      </c>
      <c r="D36" s="1139">
        <f>[3]ระบบการควบคุมฯ!F137</f>
        <v>0</v>
      </c>
      <c r="E36" s="1139"/>
      <c r="F36" s="1121">
        <f t="shared" si="7"/>
        <v>0</v>
      </c>
      <c r="G36" s="1139"/>
      <c r="H36" s="1139"/>
      <c r="I36" s="1139"/>
      <c r="J36" s="1139"/>
      <c r="K36" s="93"/>
      <c r="L36" s="23"/>
      <c r="M36" s="28"/>
      <c r="N36" s="24"/>
      <c r="O36" s="25"/>
      <c r="P36" s="26"/>
      <c r="Q36" s="27"/>
      <c r="R36" s="30"/>
      <c r="S36" s="30"/>
      <c r="T36" s="31"/>
      <c r="U36" s="31"/>
      <c r="V36" s="31"/>
    </row>
    <row r="37" spans="1:22" s="32" customFormat="1" ht="21" hidden="1" customHeight="1" x14ac:dyDescent="0.55000000000000004">
      <c r="A37" s="1137"/>
      <c r="B37" s="1144">
        <f>[3]ระบบการควบคุมฯ!B138</f>
        <v>0</v>
      </c>
      <c r="C37" s="1123">
        <f>[3]ระบบการควบคุมฯ!C138</f>
        <v>0</v>
      </c>
      <c r="D37" s="1139">
        <f>[3]ระบบการควบคุมฯ!F138</f>
        <v>0</v>
      </c>
      <c r="E37" s="1139"/>
      <c r="F37" s="1121">
        <f t="shared" si="7"/>
        <v>0</v>
      </c>
      <c r="G37" s="1139"/>
      <c r="H37" s="1139"/>
      <c r="I37" s="1139"/>
      <c r="J37" s="1139"/>
      <c r="K37" s="93"/>
      <c r="L37" s="23"/>
      <c r="M37" s="28"/>
      <c r="N37" s="24"/>
      <c r="O37" s="25"/>
      <c r="P37" s="26"/>
      <c r="Q37" s="27"/>
      <c r="R37" s="30"/>
      <c r="S37" s="30"/>
      <c r="T37" s="31"/>
      <c r="U37" s="31"/>
      <c r="V37" s="31"/>
    </row>
    <row r="38" spans="1:22" ht="20.399999999999999" hidden="1" customHeight="1" x14ac:dyDescent="0.55000000000000004">
      <c r="A38" s="1137"/>
      <c r="B38" s="1144">
        <f>[3]ระบบการควบคุมฯ!B139</f>
        <v>0</v>
      </c>
      <c r="C38" s="1123">
        <f>[3]ระบบการควบคุมฯ!C139</f>
        <v>0</v>
      </c>
      <c r="D38" s="1139">
        <f>[3]ระบบการควบคุมฯ!F139</f>
        <v>0</v>
      </c>
      <c r="E38" s="1139"/>
      <c r="F38" s="1121">
        <f t="shared" si="7"/>
        <v>0</v>
      </c>
      <c r="G38" s="1139"/>
      <c r="H38" s="1139"/>
      <c r="I38" s="1139"/>
      <c r="J38" s="1139"/>
      <c r="K38" s="93"/>
      <c r="L38" s="20"/>
      <c r="M38" s="16"/>
      <c r="O38" s="19"/>
      <c r="P38" s="17"/>
      <c r="Q38" s="21"/>
      <c r="R38" s="18"/>
      <c r="S38" s="18"/>
    </row>
    <row r="39" spans="1:22" ht="31.2" hidden="1" customHeight="1" x14ac:dyDescent="0.55000000000000004">
      <c r="A39" s="1137"/>
      <c r="B39" s="94"/>
      <c r="C39" s="95"/>
      <c r="D39" s="1139"/>
      <c r="E39" s="1139"/>
      <c r="F39" s="1121">
        <f t="shared" si="7"/>
        <v>0</v>
      </c>
      <c r="G39" s="1139"/>
      <c r="H39" s="1139"/>
      <c r="I39" s="1139"/>
      <c r="J39" s="1139"/>
      <c r="K39" s="93"/>
      <c r="L39" s="20"/>
      <c r="M39" s="16"/>
      <c r="O39" s="19"/>
      <c r="P39" s="17"/>
      <c r="Q39" s="21"/>
      <c r="R39" s="18"/>
      <c r="S39" s="18"/>
    </row>
    <row r="40" spans="1:22" ht="74.400000000000006" hidden="1" customHeight="1" x14ac:dyDescent="0.55000000000000004">
      <c r="A40" s="1145">
        <v>2.2000000000000002</v>
      </c>
      <c r="B40" s="96" t="str">
        <f>+[3]ระบบการควบคุมฯ!B140</f>
        <v>งบเพิ่มประสิทธิผลกลยุทธ์ของ สพฐ.</v>
      </c>
      <c r="C40" s="97" t="str">
        <f>+[3]ระบบการควบคุมฯ!C140</f>
        <v xml:space="preserve">ศธ04002/ว4623 ลว.28 ต.ค.64 โอนครั้งที่ 10 </v>
      </c>
      <c r="D40" s="1146"/>
      <c r="E40" s="1146">
        <f>SUM(E41:E49)</f>
        <v>0</v>
      </c>
      <c r="F40" s="1146">
        <f>SUM(F41:F49)</f>
        <v>0</v>
      </c>
      <c r="G40" s="1146">
        <f>SUM(G41:G49)</f>
        <v>0</v>
      </c>
      <c r="H40" s="1146">
        <f>SUM(H41:H49)</f>
        <v>0</v>
      </c>
      <c r="I40" s="1146">
        <f>SUM(I41:I49)</f>
        <v>0</v>
      </c>
      <c r="J40" s="1146">
        <f>SUM(J41:J48)</f>
        <v>0</v>
      </c>
      <c r="K40" s="98"/>
      <c r="L40" s="22"/>
      <c r="M40" s="23"/>
      <c r="N40" s="24"/>
      <c r="O40" s="25"/>
      <c r="P40" s="26"/>
      <c r="Q40" s="27"/>
      <c r="R40" s="30"/>
      <c r="S40" s="18"/>
    </row>
    <row r="41" spans="1:22" ht="55.95" hidden="1" customHeight="1" x14ac:dyDescent="0.55000000000000004">
      <c r="A41" s="1147" t="s">
        <v>46</v>
      </c>
      <c r="B41" s="99" t="s">
        <v>63</v>
      </c>
      <c r="C41" s="1148">
        <f>+[3]ระบบการควบคุมฯ!C141</f>
        <v>0</v>
      </c>
      <c r="D41" s="1149"/>
      <c r="E41" s="1149">
        <f>+[2]ระบบการควบคุมฯ!E277</f>
        <v>0</v>
      </c>
      <c r="F41" s="1149">
        <f t="shared" ref="F41:F49" si="8">+E41+D41</f>
        <v>0</v>
      </c>
      <c r="G41" s="1149">
        <f>+[2]ระบบการควบคุมฯ!G277+[2]ระบบการควบคุมฯ!H277</f>
        <v>0</v>
      </c>
      <c r="H41" s="1149">
        <f>+[2]ระบบการควบคุมฯ!I277+[2]ระบบการควบคุมฯ!J277</f>
        <v>0</v>
      </c>
      <c r="I41" s="1149">
        <f>+[2]ระบบการควบคุมฯ!K277+[2]ระบบการควบคุมฯ!L277</f>
        <v>0</v>
      </c>
      <c r="J41" s="1149">
        <f t="shared" ref="J41:J49" si="9">+F41-G41-H41-I41</f>
        <v>0</v>
      </c>
      <c r="K41" s="100" t="s">
        <v>14</v>
      </c>
      <c r="L41" s="22"/>
      <c r="M41" s="23"/>
      <c r="N41" s="24"/>
      <c r="O41" s="25"/>
      <c r="P41" s="26"/>
      <c r="Q41" s="27"/>
      <c r="R41" s="30"/>
      <c r="S41" s="18"/>
    </row>
    <row r="42" spans="1:22" ht="74.400000000000006" hidden="1" customHeight="1" x14ac:dyDescent="0.55000000000000004">
      <c r="A42" s="1150" t="s">
        <v>47</v>
      </c>
      <c r="B42" s="101" t="str">
        <f>+[3]ระบบการควบคุมฯ!B142</f>
        <v>โครงการสพป.ปท. 2: องค์กรคุณธรรมต้นแบบในวิถึชีวิตใหม่(New Normal)</v>
      </c>
      <c r="C42" s="349" t="str">
        <f>+[3]ระบบการควบคุมฯ!C142</f>
        <v>บันทึกกลุ่มนิเทศติดตามและประเมินผลฯ ลว. 6 ม.ค.65</v>
      </c>
      <c r="D42" s="1048"/>
      <c r="E42" s="1048">
        <f>+[2]ระบบการควบคุมฯ!E278</f>
        <v>0</v>
      </c>
      <c r="F42" s="1048">
        <f t="shared" si="8"/>
        <v>0</v>
      </c>
      <c r="G42" s="1048">
        <f>+[2]ระบบการควบคุมฯ!G278+[2]ระบบการควบคุมฯ!H278</f>
        <v>0</v>
      </c>
      <c r="H42" s="1048">
        <f>+[2]ระบบการควบคุมฯ!I278+[2]ระบบการควบคุมฯ!J278</f>
        <v>0</v>
      </c>
      <c r="I42" s="1048">
        <f>+[2]ระบบการควบคุมฯ!K278+[2]ระบบการควบคุมฯ!L278</f>
        <v>0</v>
      </c>
      <c r="J42" s="1048">
        <f t="shared" si="9"/>
        <v>0</v>
      </c>
      <c r="K42" s="102" t="s">
        <v>13</v>
      </c>
      <c r="L42" s="22"/>
      <c r="M42" s="23"/>
      <c r="N42" s="24"/>
      <c r="O42" s="25"/>
      <c r="P42" s="26"/>
      <c r="Q42" s="27"/>
      <c r="R42" s="30"/>
      <c r="S42" s="18"/>
    </row>
    <row r="43" spans="1:22" ht="21.6" hidden="1" customHeight="1" x14ac:dyDescent="0.55000000000000004">
      <c r="A43" s="1150" t="s">
        <v>48</v>
      </c>
      <c r="B43" s="101" t="str">
        <f>+[2]ระบบการควบคุมฯ!B279</f>
        <v>ซ่อมแซมครุภัณฑ์</v>
      </c>
      <c r="C43" s="349" t="str">
        <f>+[2]ระบบการควบคุมฯ!C279</f>
        <v>ยืมงบเพิ่มประสิทธิผลกลยุทธ์สพฐ.บท.17มี.ค.65</v>
      </c>
      <c r="D43" s="1048"/>
      <c r="E43" s="1048">
        <f>+[2]ระบบการควบคุมฯ!E279</f>
        <v>0</v>
      </c>
      <c r="F43" s="1048">
        <f t="shared" si="8"/>
        <v>0</v>
      </c>
      <c r="G43" s="1048">
        <f>+[2]ระบบการควบคุมฯ!G279+[2]ระบบการควบคุมฯ!H279</f>
        <v>0</v>
      </c>
      <c r="H43" s="1048">
        <f>+[2]ระบบการควบคุมฯ!I279+[2]ระบบการควบคุมฯ!J279</f>
        <v>0</v>
      </c>
      <c r="I43" s="1048">
        <f>+[2]ระบบการควบคุมฯ!K279+[2]ระบบการควบคุมฯ!L279</f>
        <v>0</v>
      </c>
      <c r="J43" s="1048">
        <f t="shared" si="9"/>
        <v>0</v>
      </c>
      <c r="K43" s="102" t="s">
        <v>14</v>
      </c>
      <c r="L43" s="23"/>
      <c r="M43" s="28"/>
      <c r="N43" s="29"/>
      <c r="O43" s="29"/>
      <c r="P43" s="29"/>
      <c r="Q43" s="29"/>
      <c r="R43" s="30"/>
      <c r="S43" s="18"/>
    </row>
    <row r="44" spans="1:22" s="32" customFormat="1" ht="55.95" hidden="1" customHeight="1" x14ac:dyDescent="0.55000000000000004">
      <c r="A44" s="1150" t="s">
        <v>57</v>
      </c>
      <c r="B44" s="101" t="str">
        <f>+[2]ระบบการควบคุมฯ!B280</f>
        <v xml:space="preserve">ค่าสาธารณูปโภค </v>
      </c>
      <c r="C44" s="349" t="str">
        <f>+[2]ระบบการควบคุมฯ!C280</f>
        <v>บท.แผนลว. 30 พ.ค.65</v>
      </c>
      <c r="D44" s="1048"/>
      <c r="E44" s="1048">
        <f>+[2]ระบบการควบคุมฯ!E280</f>
        <v>0</v>
      </c>
      <c r="F44" s="1048">
        <f t="shared" si="8"/>
        <v>0</v>
      </c>
      <c r="G44" s="1048">
        <f>+[2]ระบบการควบคุมฯ!G280+[2]ระบบการควบคุมฯ!H280</f>
        <v>0</v>
      </c>
      <c r="H44" s="1048">
        <f>+[2]ระบบการควบคุมฯ!I280+[2]ระบบการควบคุมฯ!J280</f>
        <v>0</v>
      </c>
      <c r="I44" s="1048">
        <f>+[2]ระบบการควบคุมฯ!K280+[2]ระบบการควบคุมฯ!L280</f>
        <v>0</v>
      </c>
      <c r="J44" s="1048">
        <f t="shared" si="9"/>
        <v>0</v>
      </c>
      <c r="K44" s="102" t="s">
        <v>14</v>
      </c>
      <c r="L44" s="23"/>
      <c r="M44" s="28"/>
      <c r="N44" s="24"/>
      <c r="O44" s="25"/>
      <c r="P44" s="26"/>
      <c r="Q44" s="27"/>
      <c r="R44" s="30"/>
      <c r="S44" s="30"/>
      <c r="T44" s="31"/>
      <c r="U44" s="31"/>
      <c r="V44" s="31"/>
    </row>
    <row r="45" spans="1:22" ht="55.95" hidden="1" customHeight="1" x14ac:dyDescent="0.55000000000000004">
      <c r="A45" s="1150" t="s">
        <v>58</v>
      </c>
      <c r="B45" s="101" t="str">
        <f>+[2]ระบบการควบคุมฯ!B281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5" s="349" t="str">
        <f>+[3]ระบบการควบคุมฯ!C145</f>
        <v>ที่ ศธ04002/ว331/27 ม.ค.65 ครั้งที่ 172</v>
      </c>
      <c r="D45" s="1048"/>
      <c r="E45" s="1048">
        <f>+[2]ระบบการควบคุมฯ!E281</f>
        <v>0</v>
      </c>
      <c r="F45" s="1048">
        <f t="shared" si="8"/>
        <v>0</v>
      </c>
      <c r="G45" s="1048">
        <f>+[2]ระบบการควบคุมฯ!G281+[2]ระบบการควบคุมฯ!H281</f>
        <v>0</v>
      </c>
      <c r="H45" s="1048">
        <f>+[2]ระบบการควบคุมฯ!I281+[2]ระบบการควบคุมฯ!J281</f>
        <v>0</v>
      </c>
      <c r="I45" s="1048">
        <f>+[2]ระบบการควบคุมฯ!K281+[2]ระบบการควบคุมฯ!L281</f>
        <v>0</v>
      </c>
      <c r="J45" s="1048">
        <f t="shared" si="9"/>
        <v>0</v>
      </c>
      <c r="K45" s="102" t="s">
        <v>13</v>
      </c>
      <c r="L45" s="23"/>
      <c r="M45" s="40"/>
      <c r="N45" s="40"/>
      <c r="O45" s="26"/>
      <c r="P45" s="26"/>
      <c r="Q45" s="27"/>
      <c r="R45" s="30"/>
      <c r="S45" s="18"/>
    </row>
    <row r="46" spans="1:22" s="32" customFormat="1" ht="55.95" hidden="1" customHeight="1" x14ac:dyDescent="0.55000000000000004">
      <c r="A46" s="1150" t="s">
        <v>59</v>
      </c>
      <c r="B46" s="101" t="str">
        <f>+[2]ระบบการควบคุมฯ!B282</f>
        <v>โครงการ ส่งเสริมสนับสนุนการทำวิจัยการบริหารจัดการของสถานศึกษา ฯ</v>
      </c>
      <c r="C46" s="349" t="str">
        <f>+[2]ระบบการควบคุมฯ!C282</f>
        <v>บท.แผนลว. 27 มิ..ย.65</v>
      </c>
      <c r="D46" s="1048"/>
      <c r="E46" s="1048">
        <f>+[2]ระบบการควบคุมฯ!E282</f>
        <v>0</v>
      </c>
      <c r="F46" s="1048">
        <f t="shared" si="8"/>
        <v>0</v>
      </c>
      <c r="G46" s="1048">
        <f>+[2]ระบบการควบคุมฯ!G282+[2]ระบบการควบคุมฯ!H282</f>
        <v>0</v>
      </c>
      <c r="H46" s="1048">
        <f>+[2]ระบบการควบคุมฯ!I282+[2]ระบบการควบคุมฯ!J282</f>
        <v>0</v>
      </c>
      <c r="I46" s="1048">
        <f>+[2]ระบบการควบคุมฯ!K282+[2]ระบบการควบคุมฯ!L282</f>
        <v>0</v>
      </c>
      <c r="J46" s="1048">
        <f t="shared" si="9"/>
        <v>0</v>
      </c>
      <c r="K46" s="102" t="s">
        <v>13</v>
      </c>
      <c r="L46" s="23"/>
      <c r="M46" s="28"/>
      <c r="N46" s="24"/>
      <c r="O46" s="25"/>
      <c r="P46" s="26"/>
      <c r="Q46" s="27"/>
      <c r="R46" s="30"/>
      <c r="S46" s="30"/>
      <c r="T46" s="31"/>
      <c r="U46" s="31"/>
      <c r="V46" s="31"/>
    </row>
    <row r="47" spans="1:22" s="32" customFormat="1" ht="37.200000000000003" hidden="1" customHeight="1" x14ac:dyDescent="0.55000000000000004">
      <c r="A47" s="1150" t="s">
        <v>71</v>
      </c>
      <c r="B47" s="101" t="str">
        <f>+[2]ระบบการควบคุมฯ!B283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7" s="349" t="str">
        <f>+[2]ระบบการควบคุมฯ!C283</f>
        <v>บท.แผนลว. 11 ส.ค.65</v>
      </c>
      <c r="D47" s="1048"/>
      <c r="E47" s="1048">
        <f>+[2]ระบบการควบคุมฯ!E283</f>
        <v>0</v>
      </c>
      <c r="F47" s="1048">
        <f t="shared" si="8"/>
        <v>0</v>
      </c>
      <c r="G47" s="1048">
        <f>+[2]ระบบการควบคุมฯ!G283+[2]ระบบการควบคุมฯ!H283</f>
        <v>0</v>
      </c>
      <c r="H47" s="1048">
        <f>+[2]ระบบการควบคุมฯ!I283+[2]ระบบการควบคุมฯ!J283</f>
        <v>0</v>
      </c>
      <c r="I47" s="1048">
        <f>+[2]ระบบการควบคุมฯ!K283+[2]ระบบการควบคุมฯ!L283</f>
        <v>0</v>
      </c>
      <c r="J47" s="1048">
        <f t="shared" si="9"/>
        <v>0</v>
      </c>
      <c r="K47" s="102" t="s">
        <v>13</v>
      </c>
      <c r="L47" s="23"/>
      <c r="M47" s="28"/>
      <c r="N47" s="24"/>
      <c r="O47" s="25"/>
      <c r="P47" s="26"/>
      <c r="Q47" s="27"/>
      <c r="R47" s="30"/>
      <c r="S47" s="30"/>
      <c r="T47" s="31"/>
      <c r="U47" s="31"/>
      <c r="V47" s="31"/>
    </row>
    <row r="48" spans="1:22" s="32" customFormat="1" ht="37.200000000000003" hidden="1" customHeight="1" x14ac:dyDescent="0.55000000000000004">
      <c r="A48" s="1150" t="s">
        <v>72</v>
      </c>
      <c r="B48" s="101" t="str">
        <f>+[2]ระบบการควบคุมฯ!B284</f>
        <v>โครงการเสริมสร้างคุณธรรม จริยธรรม และธรรมาภิบาลในสถานศึกษา</v>
      </c>
      <c r="C48" s="349" t="str">
        <f>+[2]ระบบการควบคุมฯ!C284</f>
        <v>บท.แผนลว. 22 ก.ค.65</v>
      </c>
      <c r="D48" s="1048"/>
      <c r="E48" s="1048">
        <f>+[2]ระบบการควบคุมฯ!E284</f>
        <v>0</v>
      </c>
      <c r="F48" s="1048">
        <f t="shared" si="8"/>
        <v>0</v>
      </c>
      <c r="G48" s="1048">
        <f>+[2]ระบบการควบคุมฯ!G284+[2]ระบบการควบคุมฯ!H284</f>
        <v>0</v>
      </c>
      <c r="H48" s="1048">
        <f>+[2]ระบบการควบคุมฯ!I284+[2]ระบบการควบคุมฯ!J284</f>
        <v>0</v>
      </c>
      <c r="I48" s="1048">
        <f>+[2]ระบบการควบคุมฯ!K284+[2]ระบบการควบคุมฯ!L284</f>
        <v>0</v>
      </c>
      <c r="J48" s="1048">
        <f t="shared" si="9"/>
        <v>0</v>
      </c>
      <c r="K48" s="102" t="s">
        <v>16</v>
      </c>
      <c r="L48" s="23"/>
      <c r="M48" s="28"/>
      <c r="N48" s="24"/>
      <c r="O48" s="25"/>
      <c r="P48" s="26"/>
      <c r="Q48" s="27"/>
      <c r="R48" s="30"/>
      <c r="S48" s="30"/>
      <c r="T48" s="31"/>
      <c r="U48" s="31"/>
      <c r="V48" s="31"/>
    </row>
    <row r="49" spans="1:22" s="32" customFormat="1" ht="37.200000000000003" x14ac:dyDescent="0.55000000000000004">
      <c r="A49" s="1150" t="s">
        <v>73</v>
      </c>
      <c r="B49" s="101" t="str">
        <f>+[2]ระบบการควบคุมฯ!B285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9" s="349">
        <f>+[2]ระบบการควบคุมฯ!C285</f>
        <v>0</v>
      </c>
      <c r="D49" s="1048"/>
      <c r="E49" s="1048">
        <f>+[2]ระบบการควบคุมฯ!E285</f>
        <v>0</v>
      </c>
      <c r="F49" s="1048">
        <f t="shared" si="8"/>
        <v>0</v>
      </c>
      <c r="G49" s="1048">
        <f>+[2]ระบบการควบคุมฯ!G285+[2]ระบบการควบคุมฯ!H285</f>
        <v>0</v>
      </c>
      <c r="H49" s="1048">
        <f>+[2]ระบบการควบคุมฯ!I285+[2]ระบบการควบคุมฯ!J285</f>
        <v>0</v>
      </c>
      <c r="I49" s="1048">
        <f>+[2]ระบบการควบคุมฯ!K285+[2]ระบบการควบคุมฯ!L285</f>
        <v>0</v>
      </c>
      <c r="J49" s="1048">
        <f t="shared" si="9"/>
        <v>0</v>
      </c>
      <c r="K49" s="102" t="s">
        <v>16</v>
      </c>
      <c r="L49" s="23"/>
      <c r="M49" s="28"/>
      <c r="N49" s="24"/>
      <c r="O49" s="25"/>
      <c r="P49" s="26"/>
      <c r="Q49" s="27"/>
      <c r="R49" s="30"/>
      <c r="S49" s="30"/>
      <c r="T49" s="31"/>
      <c r="U49" s="31"/>
      <c r="V49" s="31"/>
    </row>
    <row r="50" spans="1:22" s="32" customFormat="1" x14ac:dyDescent="0.55000000000000004">
      <c r="A50" s="1151">
        <f>+[2]ระบบการควบคุมฯ!A328</f>
        <v>2</v>
      </c>
      <c r="B50" s="103" t="str">
        <f>+[2]ระบบการควบคุมฯ!B328</f>
        <v xml:space="preserve">ผลผลิตผู้จบการศึกษาภาคบังคับ  </v>
      </c>
      <c r="C50" s="1152" t="str">
        <f>[6]ระบบการควบคุมฯ!C598</f>
        <v>20004 35000270 2000000</v>
      </c>
      <c r="D50" s="1103">
        <f>+D51+D97</f>
        <v>3055000</v>
      </c>
      <c r="E50" s="1103">
        <f>+E51+E97</f>
        <v>945000</v>
      </c>
      <c r="F50" s="1103">
        <f>+D50+E50</f>
        <v>4000000</v>
      </c>
      <c r="G50" s="1103">
        <f>+G51+G97</f>
        <v>11984</v>
      </c>
      <c r="H50" s="1103">
        <f>+H51+H97</f>
        <v>0</v>
      </c>
      <c r="I50" s="1103">
        <f>+I51+I97</f>
        <v>3311201.4800000004</v>
      </c>
      <c r="J50" s="1103">
        <f>+J51+J97</f>
        <v>676814.5199999999</v>
      </c>
      <c r="K50" s="69"/>
      <c r="L50" s="23"/>
      <c r="M50" s="28"/>
      <c r="N50" s="24"/>
      <c r="O50" s="25"/>
      <c r="P50" s="26"/>
      <c r="Q50" s="27"/>
      <c r="R50" s="30"/>
      <c r="S50" s="30"/>
      <c r="T50" s="31"/>
      <c r="U50" s="31"/>
      <c r="V50" s="31"/>
    </row>
    <row r="51" spans="1:22" s="32" customFormat="1" ht="37.200000000000003" x14ac:dyDescent="0.55000000000000004">
      <c r="A51" s="1105">
        <f>+[6]ระบบการควบคุมฯ!A603</f>
        <v>2.1</v>
      </c>
      <c r="B51" s="104" t="str">
        <f>+[2]ระบบการควบคุมฯ!B331</f>
        <v>กิจกรรมการจัดการศึกษาประถมศึกษาสำหรับโรงเรียนปกติ</v>
      </c>
      <c r="C51" s="345" t="str">
        <f>+[2]ระบบการควบคุมฯ!C331</f>
        <v>20004 66 05164 00000</v>
      </c>
      <c r="D51" s="1106">
        <f>+D53</f>
        <v>3055000</v>
      </c>
      <c r="E51" s="1106">
        <f>+E53</f>
        <v>945000</v>
      </c>
      <c r="F51" s="1106">
        <f>SUM(D51:E51)</f>
        <v>4000000</v>
      </c>
      <c r="G51" s="1106">
        <f>+G53</f>
        <v>11984</v>
      </c>
      <c r="H51" s="1106">
        <f>+H53</f>
        <v>0</v>
      </c>
      <c r="I51" s="1106">
        <f>+I53</f>
        <v>3311201.4800000004</v>
      </c>
      <c r="J51" s="1106">
        <f>+J53</f>
        <v>676814.5199999999</v>
      </c>
      <c r="K51" s="71"/>
      <c r="L51" s="23"/>
      <c r="M51" s="28"/>
      <c r="N51" s="24"/>
      <c r="O51" s="25"/>
      <c r="P51" s="26"/>
      <c r="Q51" s="27"/>
      <c r="R51" s="30"/>
      <c r="S51" s="30"/>
      <c r="T51" s="31"/>
      <c r="U51" s="31"/>
      <c r="V51" s="31"/>
    </row>
    <row r="52" spans="1:22" s="32" customFormat="1" ht="20.399999999999999" hidden="1" customHeight="1" x14ac:dyDescent="0.55000000000000004">
      <c r="A52" s="1105"/>
      <c r="B52" s="104"/>
      <c r="C52" s="345" t="str">
        <f>+[2]ระบบการควบคุมฯ!C332</f>
        <v>20004 66 0516400000</v>
      </c>
      <c r="D52" s="1106"/>
      <c r="E52" s="1106"/>
      <c r="F52" s="1106"/>
      <c r="G52" s="1106"/>
      <c r="H52" s="1106"/>
      <c r="I52" s="1106"/>
      <c r="J52" s="1106"/>
      <c r="K52" s="71"/>
      <c r="L52" s="23"/>
      <c r="M52" s="28"/>
      <c r="N52" s="24"/>
      <c r="O52" s="25"/>
      <c r="P52" s="26"/>
      <c r="Q52" s="27"/>
      <c r="R52" s="30"/>
      <c r="S52" s="30"/>
      <c r="T52" s="31"/>
      <c r="U52" s="31"/>
      <c r="V52" s="31"/>
    </row>
    <row r="53" spans="1:22" ht="20.399999999999999" hidden="1" customHeight="1" x14ac:dyDescent="0.55000000000000004">
      <c r="A53" s="1107"/>
      <c r="B53" s="72" t="str">
        <f>[6]ระบบการควบคุมฯ!B598</f>
        <v xml:space="preserve"> รวมงบดำเนินงาน 67112xx</v>
      </c>
      <c r="C53" s="1108">
        <f>[3]ระบบการควบคุมฯ!C152</f>
        <v>0</v>
      </c>
      <c r="D53" s="1109">
        <f>+D54+D67</f>
        <v>3055000</v>
      </c>
      <c r="E53" s="1109">
        <f t="shared" ref="E53:J53" si="10">+E54+E67</f>
        <v>945000</v>
      </c>
      <c r="F53" s="1109">
        <f t="shared" si="10"/>
        <v>4000000</v>
      </c>
      <c r="G53" s="1109">
        <f t="shared" si="10"/>
        <v>11984</v>
      </c>
      <c r="H53" s="1109">
        <f t="shared" si="10"/>
        <v>0</v>
      </c>
      <c r="I53" s="1109">
        <f t="shared" si="10"/>
        <v>3311201.4800000004</v>
      </c>
      <c r="J53" s="1109">
        <f t="shared" si="10"/>
        <v>676814.5199999999</v>
      </c>
      <c r="K53" s="73"/>
    </row>
    <row r="54" spans="1:22" ht="55.8" x14ac:dyDescent="0.55000000000000004">
      <c r="A54" s="1132" t="str">
        <f>+[2]ระบบการควบคุมฯ!A333</f>
        <v>2.1.1</v>
      </c>
      <c r="B54" s="87" t="str">
        <f>+[2]ระบบการควบคุมฯ!B333</f>
        <v>งบประจำ บริหารจัดการสำนักงาน</v>
      </c>
      <c r="C54" s="347" t="str">
        <f>+[2]ระบบการควบคุมฯ!C331</f>
        <v>20004 66 05164 00000</v>
      </c>
      <c r="D54" s="1133">
        <f t="shared" ref="D54:J54" si="11">SUM(D55:D66)</f>
        <v>3055000</v>
      </c>
      <c r="E54" s="1133">
        <f t="shared" si="11"/>
        <v>0</v>
      </c>
      <c r="F54" s="1133">
        <f t="shared" si="11"/>
        <v>3055000</v>
      </c>
      <c r="G54" s="1133">
        <f t="shared" si="11"/>
        <v>11984</v>
      </c>
      <c r="H54" s="1133">
        <f t="shared" si="11"/>
        <v>0</v>
      </c>
      <c r="I54" s="1133">
        <f t="shared" si="11"/>
        <v>2562632.4800000004</v>
      </c>
      <c r="J54" s="1133">
        <f t="shared" si="11"/>
        <v>480383.5199999999</v>
      </c>
      <c r="K54" s="1153" t="s">
        <v>14</v>
      </c>
    </row>
    <row r="55" spans="1:22" ht="55.8" x14ac:dyDescent="0.55000000000000004">
      <c r="A55" s="1154">
        <f>+[6]ระบบการควบคุมฯ!A611</f>
        <v>1</v>
      </c>
      <c r="B55" s="1155" t="str">
        <f>+[2]ระบบการควบคุมฯ!B335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</c>
      <c r="C55" s="1155">
        <f>+[6]ระบบการควบคุมฯ!C625</f>
        <v>0</v>
      </c>
      <c r="D55" s="1156">
        <f>[6]ระบบการควบคุมฯ!F611</f>
        <v>0</v>
      </c>
      <c r="E55" s="1156"/>
      <c r="F55" s="1121">
        <f>SUM(D55:E55)</f>
        <v>0</v>
      </c>
      <c r="G55" s="1139">
        <f>+[6]ระบบการควบคุมฯ!G611+[6]ระบบการควบคุมฯ!H611</f>
        <v>0</v>
      </c>
      <c r="H55" s="1139">
        <f>+[6]ระบบการควบคุมฯ!I611+[6]ระบบการควบคุมฯ!J611</f>
        <v>0</v>
      </c>
      <c r="I55" s="1139">
        <f>+[6]ระบบการควบคุมฯ!K611+[6]ระบบการควบคุมฯ!L611</f>
        <v>0</v>
      </c>
      <c r="J55" s="1139">
        <f>+F55-G55-H55-I55</f>
        <v>0</v>
      </c>
      <c r="K55" s="90"/>
    </row>
    <row r="56" spans="1:22" ht="46.8" x14ac:dyDescent="0.55000000000000004">
      <c r="A56" s="1137" t="str">
        <f>+[6]ระบบการควบคุมฯ!A612</f>
        <v>1)</v>
      </c>
      <c r="B56" s="1155" t="str">
        <f>+[2]ระบบการควบคุมฯ!B336</f>
        <v>ค้าจ้างเหมาบริการ ลูกจ้างสพป.ปท.2 15000x7คนx12 เดือน 1,260,000 บาท</v>
      </c>
      <c r="C56" s="1157" t="str">
        <f>+[6]ระบบการควบคุมฯ!C626</f>
        <v>ศธ04002/ว4850 ลว.17 ต.ค.66 ครั้งที่ 1 โอนครั้งที่ 3  2,000,000</v>
      </c>
      <c r="D56" s="1158">
        <f>[6]ระบบการควบคุมฯ!AA612</f>
        <v>900000</v>
      </c>
      <c r="E56" s="1158"/>
      <c r="F56" s="1047">
        <f>SUM(D56:E56)</f>
        <v>900000</v>
      </c>
      <c r="G56" s="1142">
        <f>+[6]ระบบการควบคุมฯ!G612+[6]ระบบการควบคุมฯ!H612+[6]ระบบการควบคุมฯ!Q612+[6]ระบบการควบคุมฯ!R612</f>
        <v>0</v>
      </c>
      <c r="H56" s="1142">
        <f>+[6]ระบบการควบคุมฯ!I612+[6]ระบบการควบคุมฯ!J612+[6]ระบบการควบคุมฯ!S612+[6]ระบบการควบคุมฯ!T612</f>
        <v>0</v>
      </c>
      <c r="I56" s="1142">
        <f>+[6]ระบบการควบคุมฯ!K612+[6]ระบบการควบคุมฯ!L612+[6]ระบบการควบคุมฯ!U612+[6]ระบบการควบคุมฯ!V612</f>
        <v>759958.89</v>
      </c>
      <c r="J56" s="1142">
        <f t="shared" ref="J56:J65" si="12">+F56-G56-H56-I56</f>
        <v>140041.10999999999</v>
      </c>
      <c r="K56" s="90"/>
    </row>
    <row r="57" spans="1:22" ht="62.4" x14ac:dyDescent="0.55000000000000004">
      <c r="A57" s="1140" t="str">
        <f>+[6]ระบบการควบคุมฯ!A613</f>
        <v>2)</v>
      </c>
      <c r="B57" s="1159" t="str">
        <f>+[2]ระบบการควบคุมฯ!B337</f>
        <v>ค่าใช้จ่ายในการประชุมราชการ ค่าตอบแทนบุคคล 150,000 บาท</v>
      </c>
      <c r="C57" s="1157" t="str">
        <f>+[6]ระบบการควบคุมฯ!C613</f>
        <v>ศธ04002/ว4850 ลว.17 ต.ค.66 โอนครั้งที่ 3  /ศธ04002/ว817 ลว.22 กพ 67 โอนครั้งที่ 191</v>
      </c>
      <c r="D57" s="1158">
        <f>+[6]ระบบการควบคุมฯ!AA613</f>
        <v>290000</v>
      </c>
      <c r="E57" s="53"/>
      <c r="F57" s="1047">
        <f t="shared" ref="F57:F64" si="13">SUM(D57:E57)</f>
        <v>290000</v>
      </c>
      <c r="G57" s="1142">
        <f>+[6]ระบบการควบคุมฯ!G613+[6]ระบบการควบคุมฯ!H613+[6]ระบบการควบคุมฯ!Q613+[6]ระบบการควบคุมฯ!R613</f>
        <v>0</v>
      </c>
      <c r="H57" s="1142">
        <f>+[6]ระบบการควบคุมฯ!I613+[6]ระบบการควบคุมฯ!J613+[6]ระบบการควบคุมฯ!S613+[6]ระบบการควบคุมฯ!T613</f>
        <v>0</v>
      </c>
      <c r="I57" s="1142">
        <f>+[6]ระบบการควบคุมฯ!K613+[6]ระบบการควบคุมฯ!L613+[6]ระบบการควบคุมฯ!U613+[6]ระบบการควบคุมฯ!V613</f>
        <v>224985.53</v>
      </c>
      <c r="J57" s="1142">
        <f t="shared" si="12"/>
        <v>65014.47</v>
      </c>
      <c r="K57" s="50"/>
    </row>
    <row r="58" spans="1:22" ht="62.4" x14ac:dyDescent="0.55000000000000004">
      <c r="A58" s="1140" t="str">
        <f>+[6]ระบบการควบคุมฯ!A614</f>
        <v>3)</v>
      </c>
      <c r="B58" s="1159" t="str">
        <f>+[6]ระบบการควบคุมฯ!B614</f>
        <v>ค่าใช้จ่ายในการประชุม อ.ก.ค.ศ. เขตพื้นที่การศึกษา 150,000 บาท</v>
      </c>
      <c r="C58" s="1157" t="str">
        <f>+C57</f>
        <v>ศธ04002/ว4850 ลว.17 ต.ค.66 โอนครั้งที่ 3  /ศธ04002/ว817 ลว.22 กพ 67 โอนครั้งที่ 191</v>
      </c>
      <c r="D58" s="1158">
        <f>+[6]ระบบการควบคุมฯ!AA614</f>
        <v>150000</v>
      </c>
      <c r="E58" s="53"/>
      <c r="F58" s="1047">
        <f t="shared" si="13"/>
        <v>150000</v>
      </c>
      <c r="G58" s="1142">
        <f>+[6]ระบบการควบคุมฯ!G614+[6]ระบบการควบคุมฯ!H614+[6]ระบบการควบคุมฯ!Q614+[6]ระบบการควบคุมฯ!R614</f>
        <v>0</v>
      </c>
      <c r="H58" s="1142">
        <f>+[6]ระบบการควบคุมฯ!I614+[6]ระบบการควบคุมฯ!J614+[6]ระบบการควบคุมฯ!S614+[6]ระบบการควบคุมฯ!T614</f>
        <v>0</v>
      </c>
      <c r="I58" s="1142">
        <f>+[6]ระบบการควบคุมฯ!K614+[6]ระบบการควบคุมฯ!L614+[6]ระบบการควบคุมฯ!U614+[6]ระบบการควบคุมฯ!V614</f>
        <v>145020</v>
      </c>
      <c r="J58" s="1142">
        <f t="shared" si="12"/>
        <v>4980</v>
      </c>
      <c r="K58" s="50"/>
    </row>
    <row r="59" spans="1:22" ht="37.200000000000003" customHeight="1" x14ac:dyDescent="0.55000000000000004">
      <c r="A59" s="1140" t="str">
        <f>+[6]ระบบการควบคุมฯ!A615</f>
        <v>4)</v>
      </c>
      <c r="B59" s="1160" t="str">
        <f>+[2]ระบบการควบคุมฯ!B338</f>
        <v>ค่าใช้จ่ายในการเดินทางไปราชการ 150,000 บาท</v>
      </c>
      <c r="C59" s="1157" t="str">
        <f>+[6]ระบบการควบคุมฯ!C615</f>
        <v xml:space="preserve">ศธ04002/ว4850 ลว.17 ต.ค.66 โอนครั้งที่ 3  </v>
      </c>
      <c r="D59" s="1158">
        <f>+[6]ระบบการควบคุมฯ!AA615</f>
        <v>100000</v>
      </c>
      <c r="E59" s="53"/>
      <c r="F59" s="1047">
        <f t="shared" si="13"/>
        <v>100000</v>
      </c>
      <c r="G59" s="1142">
        <f>+[6]ระบบการควบคุมฯ!G615+[6]ระบบการควบคุมฯ!H615+[6]ระบบการควบคุมฯ!Q615+[6]ระบบการควบคุมฯ!R615</f>
        <v>0</v>
      </c>
      <c r="H59" s="1142">
        <f>+[6]ระบบการควบคุมฯ!I615+[6]ระบบการควบคุมฯ!J615+[6]ระบบการควบคุมฯ!S615+[6]ระบบการควบคุมฯ!T615</f>
        <v>0</v>
      </c>
      <c r="I59" s="1142">
        <f>+[6]ระบบการควบคุมฯ!K615+[6]ระบบการควบคุมฯ!L615+[6]ระบบการควบคุมฯ!U615+[6]ระบบการควบคุมฯ!V615</f>
        <v>45140.07</v>
      </c>
      <c r="J59" s="1142">
        <f t="shared" si="12"/>
        <v>54859.93</v>
      </c>
      <c r="K59" s="50"/>
    </row>
    <row r="60" spans="1:22" ht="46.95" customHeight="1" x14ac:dyDescent="0.55000000000000004">
      <c r="A60" s="1140" t="str">
        <f>+[6]ระบบการควบคุมฯ!A616</f>
        <v>5)</v>
      </c>
      <c r="B60" s="1160" t="str">
        <f>+[2]ระบบการควบคุมฯ!B339</f>
        <v>ค่าซ่อมแซมและบำรุงรักษาทรัพย์สิน 200,000 บาท</v>
      </c>
      <c r="C60" s="1161" t="str">
        <f>+[6]ระบบการควบคุมฯ!C616</f>
        <v xml:space="preserve">ศธ04002/ว4850 ลว.17 ต.ค.66 โอนครั้งที่ 3  </v>
      </c>
      <c r="D60" s="1158">
        <f>+[6]ระบบการควบคุมฯ!AA616</f>
        <v>220000</v>
      </c>
      <c r="E60" s="1141"/>
      <c r="F60" s="1047">
        <f t="shared" si="13"/>
        <v>220000</v>
      </c>
      <c r="G60" s="1142">
        <f>+[6]ระบบการควบคุมฯ!G616+[6]ระบบการควบคุมฯ!H616+[6]ระบบการควบคุมฯ!Q616+[6]ระบบการควบคุมฯ!R616</f>
        <v>11984</v>
      </c>
      <c r="H60" s="1142">
        <f>+[6]ระบบการควบคุมฯ!I616+[6]ระบบการควบคุมฯ!J616+[6]ระบบการควบคุมฯ!S616+[6]ระบบการควบคุมฯ!T616</f>
        <v>0</v>
      </c>
      <c r="I60" s="1162">
        <f>+[6]ระบบการควบคุมฯ!K616+[6]ระบบการควบคุมฯ!L616+[6]ระบบการควบคุมฯ!U616+[6]ระบบการควบคุมฯ!V616</f>
        <v>151530.13</v>
      </c>
      <c r="J60" s="1142">
        <f t="shared" si="12"/>
        <v>56485.869999999995</v>
      </c>
      <c r="K60" s="50"/>
    </row>
    <row r="61" spans="1:22" ht="46.95" customHeight="1" x14ac:dyDescent="0.55000000000000004">
      <c r="A61" s="1140" t="str">
        <f>+[6]ระบบการควบคุมฯ!A617</f>
        <v>6)</v>
      </c>
      <c r="B61" s="1160" t="str">
        <f>+[2]ระบบการควบคุมฯ!B340</f>
        <v>ค่าวัสดุสำนักงาน 400,000 บาท</v>
      </c>
      <c r="C61" s="1161" t="str">
        <f>+[6]ระบบการควบคุมฯ!C617</f>
        <v xml:space="preserve">ศธ04002/ว4850 ลว.17 ต.ค.66 โอนครั้งที่ 3  </v>
      </c>
      <c r="D61" s="1158">
        <f>+[6]ระบบการควบคุมฯ!AA617</f>
        <v>380000</v>
      </c>
      <c r="E61" s="53"/>
      <c r="F61" s="1047">
        <f t="shared" si="13"/>
        <v>380000</v>
      </c>
      <c r="G61" s="1142">
        <f>+[6]ระบบการควบคุมฯ!G617+[6]ระบบการควบคุมฯ!H617+[6]ระบบการควบคุมฯ!Q617+[6]ระบบการควบคุมฯ!R617</f>
        <v>0</v>
      </c>
      <c r="H61" s="1142">
        <f>+[6]ระบบการควบคุมฯ!I617+[6]ระบบการควบคุมฯ!J617+[6]ระบบการควบคุมฯ!S617+[6]ระบบการควบคุมฯ!T617</f>
        <v>0</v>
      </c>
      <c r="I61" s="1162">
        <f>+[6]ระบบการควบคุมฯ!K617+[6]ระบบการควบคุมฯ!L617+[6]ระบบการควบคุมฯ!U617+[6]ระบบการควบคุมฯ!V617</f>
        <v>343428.44</v>
      </c>
      <c r="J61" s="1142">
        <f t="shared" si="12"/>
        <v>36571.56</v>
      </c>
      <c r="K61" s="50"/>
    </row>
    <row r="62" spans="1:22" ht="37.200000000000003" customHeight="1" x14ac:dyDescent="0.55000000000000004">
      <c r="A62" s="1140" t="str">
        <f>+[6]ระบบการควบคุมฯ!A618</f>
        <v>7)</v>
      </c>
      <c r="B62" s="1160" t="str">
        <f>+[2]ระบบการควบคุมฯ!B341</f>
        <v>ค่าน้ำมันเชื้อเพลิงและหล่อลื่น 300,000 บาท</v>
      </c>
      <c r="C62" s="1161" t="str">
        <f>+[6]ระบบการควบคุมฯ!C618</f>
        <v xml:space="preserve">ศธ04002/ว4850 ลว.17 ต.ค.66 โอนครั้งที่ 3  </v>
      </c>
      <c r="D62" s="1158">
        <f>+[6]ระบบการควบคุมฯ!AA618</f>
        <v>185000</v>
      </c>
      <c r="E62" s="53"/>
      <c r="F62" s="1047">
        <f t="shared" si="13"/>
        <v>185000</v>
      </c>
      <c r="G62" s="1142">
        <f>+[6]ระบบการควบคุมฯ!G618+[6]ระบบการควบคุมฯ!H618+[6]ระบบการควบคุมฯ!Q618+[6]ระบบการควบคุมฯ!R618</f>
        <v>0</v>
      </c>
      <c r="H62" s="1142">
        <f>+[6]ระบบการควบคุมฯ!I618+[6]ระบบการควบคุมฯ!J618+[6]ระบบการควบคุมฯ!S618+[6]ระบบการควบคุมฯ!T618</f>
        <v>0</v>
      </c>
      <c r="I62" s="1162">
        <f>+[6]ระบบการควบคุมฯ!K618+[6]ระบบการควบคุมฯ!L618+[6]ระบบการควบคุมฯ!U618+[6]ระบบการควบคุมฯ!V618</f>
        <v>146348.1</v>
      </c>
      <c r="J62" s="1142">
        <f t="shared" si="12"/>
        <v>38651.899999999994</v>
      </c>
      <c r="K62" s="105"/>
    </row>
    <row r="63" spans="1:22" ht="37.200000000000003" customHeight="1" x14ac:dyDescent="0.55000000000000004">
      <c r="A63" s="1140" t="str">
        <f>+[6]ระบบการควบคุมฯ!A619</f>
        <v>8)</v>
      </c>
      <c r="B63" s="1160" t="str">
        <f>+[2]ระบบการควบคุมฯ!B342</f>
        <v>ค่าสาธารณูปโภค    500,000 บาท</v>
      </c>
      <c r="C63" s="1157" t="str">
        <f>+[6]ระบบการควบคุมฯ!C619</f>
        <v>ศธ04002/ว4850 ลว.17 ต.ค.66 โอนครั้งที่ 3  /ศธ04002/ว817 ลว.22 กพ 67 โอนครั้งที่ 191</v>
      </c>
      <c r="D63" s="1158">
        <f>+[6]ระบบการควบคุมฯ!AA619</f>
        <v>830000</v>
      </c>
      <c r="E63" s="53"/>
      <c r="F63" s="1047">
        <f t="shared" si="13"/>
        <v>830000</v>
      </c>
      <c r="G63" s="1142">
        <f>+[6]ระบบการควบคุมฯ!G619+[6]ระบบการควบคุมฯ!H619+[6]ระบบการควบคุมฯ!Q619+[6]ระบบการควบคุมฯ!R619</f>
        <v>0</v>
      </c>
      <c r="H63" s="1142">
        <f>+[6]ระบบการควบคุมฯ!I619+[6]ระบบการควบคุมฯ!J619+[6]ระบบการควบคุมฯ!S619+[6]ระบบการควบคุมฯ!T619</f>
        <v>0</v>
      </c>
      <c r="I63" s="1142">
        <f>+[6]ระบบการควบคุมฯ!K619+[6]ระบบการควบคุมฯ!L619+[6]ระบบการควบคุมฯ!U619+[6]ระบบการควบคุมฯ!V619</f>
        <v>746221.32000000007</v>
      </c>
      <c r="J63" s="1142">
        <f t="shared" si="12"/>
        <v>83778.679999999935</v>
      </c>
      <c r="K63" s="105"/>
    </row>
    <row r="64" spans="1:22" ht="46.8" x14ac:dyDescent="0.55000000000000004">
      <c r="A64" s="1140" t="str">
        <f>+[6]ระบบการควบคุมฯ!A620</f>
        <v>9)</v>
      </c>
      <c r="B64" s="1159" t="str">
        <f>+[2]ระบบการควบคุมฯ!B343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4" s="1157" t="str">
        <f>+[6]ระบบการควบคุมฯ!C620</f>
        <v>ที่ ศธ04002/ว2531/26 มิย 66 ครั้ง 619 180000+อบรมครูเหลือ55000</v>
      </c>
      <c r="D64" s="1163"/>
      <c r="E64" s="53"/>
      <c r="F64" s="1047">
        <f t="shared" si="13"/>
        <v>0</v>
      </c>
      <c r="G64" s="1142">
        <f>+[6]ระบบการควบคุมฯ!G620+[6]ระบบการควบคุมฯ!H620+[6]ระบบการควบคุมฯ!Q620+[6]ระบบการควบคุมฯ!R620</f>
        <v>0</v>
      </c>
      <c r="H64" s="1142">
        <f>+[6]ระบบการควบคุมฯ!I620+[6]ระบบการควบคุมฯ!J620+[6]ระบบการควบคุมฯ!S620+[6]ระบบการควบคุมฯ!T620</f>
        <v>0</v>
      </c>
      <c r="I64" s="1142">
        <f>+[6]ระบบการควบคุมฯ!K620+[6]ระบบการควบคุมฯ!L620+[6]ระบบการควบคุมฯ!U620+[6]ระบบการควบคุมฯ!V620</f>
        <v>0</v>
      </c>
      <c r="J64" s="1142">
        <f t="shared" si="12"/>
        <v>0</v>
      </c>
      <c r="K64" s="105"/>
    </row>
    <row r="65" spans="1:11" ht="19.95" hidden="1" customHeight="1" x14ac:dyDescent="0.55000000000000004">
      <c r="A65" s="1140" t="str">
        <f>+[6]ระบบการควบคุมฯ!A621</f>
        <v>10)</v>
      </c>
      <c r="B65" s="1159" t="str">
        <f>+[6]ระบบการควบคุมฯ!B621</f>
        <v>งบกลางรอจัดสรร</v>
      </c>
      <c r="C65" s="1157" t="str">
        <f>+[6]ระบบการควบคุมฯ!C621</f>
        <v>ที่ ศธ04002/ว1509/2 พค 67 ครั้งที่ 2 จำนวน 1,000,000 บาท</v>
      </c>
      <c r="D65" s="1158">
        <f>+[6]ระบบการควบคุมฯ!F621+[6]ระบบการควบคุมฯ!P621</f>
        <v>0</v>
      </c>
      <c r="E65" s="1158">
        <f>+[6]ระบบการควบคุมฯ!E621</f>
        <v>0</v>
      </c>
      <c r="F65" s="1158">
        <f>SUM(D65:E65)</f>
        <v>0</v>
      </c>
      <c r="G65" s="1142">
        <f>+[6]ระบบการควบคุมฯ!G621+[6]ระบบการควบคุมฯ!H621+[6]ระบบการควบคุมฯ!Q621+[6]ระบบการควบคุมฯ!R621</f>
        <v>0</v>
      </c>
      <c r="H65" s="1142">
        <f>+[6]ระบบการควบคุมฯ!I621+[6]ระบบการควบคุมฯ!J621+[6]ระบบการควบคุมฯ!S621+[6]ระบบการควบคุมฯ!T621</f>
        <v>0</v>
      </c>
      <c r="I65" s="1142">
        <f>+[6]ระบบการควบคุมฯ!K621+[6]ระบบการควบคุมฯ!L621+[6]ระบบการควบคุมฯ!U621+[6]ระบบการควบคุมฯ!V621</f>
        <v>0</v>
      </c>
      <c r="J65" s="1142">
        <f t="shared" si="12"/>
        <v>0</v>
      </c>
      <c r="K65" s="105"/>
    </row>
    <row r="66" spans="1:11" ht="37.200000000000003" hidden="1" customHeight="1" x14ac:dyDescent="0.55000000000000004">
      <c r="A66" s="1140">
        <f>+[6]ระบบการควบคุมฯ!A622</f>
        <v>0</v>
      </c>
      <c r="B66" s="1159">
        <f>+[6]ระบบการควบคุมฯ!B622</f>
        <v>0</v>
      </c>
      <c r="C66" s="1157">
        <f>+[6]ระบบการควบคุมฯ!C622</f>
        <v>0</v>
      </c>
      <c r="D66" s="1158">
        <f>+[6]ระบบการควบคุมฯ!D622</f>
        <v>0</v>
      </c>
      <c r="E66" s="1158">
        <f>+[6]ระบบการควบคุมฯ!E622</f>
        <v>0</v>
      </c>
      <c r="F66" s="1158">
        <f>+[6]ระบบการควบคุมฯ!F622</f>
        <v>0</v>
      </c>
      <c r="G66" s="1142">
        <f>+[6]ระบบการควบคุมฯ!G622+[6]ระบบการควบคุมฯ!H622+[6]ระบบการควบคุมฯ!Q622+[6]ระบบการควบคุมฯ!R622</f>
        <v>0</v>
      </c>
      <c r="H66" s="1142">
        <f>+[6]ระบบการควบคุมฯ!I622+[6]ระบบการควบคุมฯ!J622+[6]ระบบการควบคุมฯ!S622+[6]ระบบการควบคุมฯ!T622</f>
        <v>0</v>
      </c>
      <c r="I66" s="1142">
        <f>+[6]ระบบการควบคุมฯ!K622+[6]ระบบการควบคุมฯ!L622+[6]ระบบการควบคุมฯ!U622+[6]ระบบการควบคุมฯ!V622</f>
        <v>0</v>
      </c>
      <c r="J66" s="1142">
        <f>+F66-G66-H66-I66</f>
        <v>0</v>
      </c>
      <c r="K66" s="105"/>
    </row>
    <row r="67" spans="1:11" ht="37.200000000000003" hidden="1" customHeight="1" x14ac:dyDescent="0.55000000000000004">
      <c r="A67" s="1164" t="str">
        <f>+[6]ระบบการควบคุมฯ!A626</f>
        <v>2.1.3</v>
      </c>
      <c r="B67" s="106" t="str">
        <f>+[6]ระบบการควบคุมฯ!B626</f>
        <v>งบพัฒนาเพื่อพัฒนาคุณภาพการศึกษา 1,500,000 บาท</v>
      </c>
      <c r="C67" s="107" t="str">
        <f>+[6]ระบบการควบคุมฯ!C626</f>
        <v>ศธ04002/ว4850 ลว.17 ต.ค.66 ครั้งที่ 1 โอนครั้งที่ 3  2,000,000</v>
      </c>
      <c r="D67" s="1165">
        <f t="shared" ref="D67:J67" si="14">+D68+D79</f>
        <v>0</v>
      </c>
      <c r="E67" s="1165">
        <f t="shared" si="14"/>
        <v>945000</v>
      </c>
      <c r="F67" s="1165">
        <f t="shared" si="14"/>
        <v>945000</v>
      </c>
      <c r="G67" s="1165">
        <f t="shared" si="14"/>
        <v>0</v>
      </c>
      <c r="H67" s="1165">
        <f t="shared" si="14"/>
        <v>0</v>
      </c>
      <c r="I67" s="1165">
        <f t="shared" si="14"/>
        <v>748569</v>
      </c>
      <c r="J67" s="1165">
        <f t="shared" si="14"/>
        <v>196431</v>
      </c>
      <c r="K67" s="108"/>
    </row>
    <row r="68" spans="1:11" ht="37.200000000000003" customHeight="1" x14ac:dyDescent="0.55000000000000004">
      <c r="A68" s="1145" t="str">
        <f>+[6]ระบบการควบคุมฯ!A628</f>
        <v>2.1.3.1</v>
      </c>
      <c r="B68" s="96" t="str">
        <f>+[6]ระบบการควบคุมฯ!B628</f>
        <v>งบกลยุทธ์ ของสพป.ปท.2 500,000 บาท</v>
      </c>
      <c r="C68" s="97" t="str">
        <f>+[2]ระบบการควบคุมฯ!C347</f>
        <v>20004 35000200 2000000</v>
      </c>
      <c r="D68" s="1166">
        <f t="shared" ref="D68:J68" si="15">SUM(D69:D77)</f>
        <v>0</v>
      </c>
      <c r="E68" s="1166">
        <f t="shared" si="15"/>
        <v>500000</v>
      </c>
      <c r="F68" s="1166">
        <f t="shared" si="15"/>
        <v>500000</v>
      </c>
      <c r="G68" s="1166">
        <f t="shared" si="15"/>
        <v>0</v>
      </c>
      <c r="H68" s="1166">
        <f t="shared" si="15"/>
        <v>0</v>
      </c>
      <c r="I68" s="1166">
        <f t="shared" si="15"/>
        <v>304199</v>
      </c>
      <c r="J68" s="1166">
        <f t="shared" si="15"/>
        <v>195801</v>
      </c>
      <c r="K68" s="109"/>
    </row>
    <row r="69" spans="1:11" ht="37.200000000000003" customHeight="1" x14ac:dyDescent="0.55000000000000004">
      <c r="A69" s="1150" t="str">
        <f>+[6]ระบบการควบคุมฯ!A629</f>
        <v>1)</v>
      </c>
      <c r="B69" s="101" t="str">
        <f>+[6]ระบบการควบคุมฯ!B629</f>
        <v>โครงการพัฒนาระบบและกลไกในการดูแลความปลอดภัย 50,000</v>
      </c>
      <c r="C69" s="1148">
        <f>+[3]ระบบการควบคุมฯ!C190</f>
        <v>0</v>
      </c>
      <c r="D69" s="1048">
        <f>+[6]ระบบการควบคุมฯ!D629</f>
        <v>0</v>
      </c>
      <c r="E69" s="1048">
        <f>+[6]ระบบการควบคุมฯ!E629</f>
        <v>50000</v>
      </c>
      <c r="F69" s="1048">
        <f>+[6]ระบบการควบคุมฯ!F629</f>
        <v>50000</v>
      </c>
      <c r="G69" s="1142">
        <f>+[6]ระบบการควบคุมฯ!G629+[6]ระบบการควบคุมฯ!H629+[6]ระบบการควบคุมฯ!Q629+[6]ระบบการควบคุมฯ!R629</f>
        <v>0</v>
      </c>
      <c r="H69" s="1142">
        <f>+[6]ระบบการควบคุมฯ!I629+[6]ระบบการควบคุมฯ!J629+[6]ระบบการควบคุมฯ!S629+[6]ระบบการควบคุมฯ!T629</f>
        <v>0</v>
      </c>
      <c r="I69" s="1162">
        <f>+[6]ระบบการควบคุมฯ!K629+[6]ระบบการควบคุมฯ!L629+[6]ระบบการควบคุมฯ!U629+[6]ระบบการควบคุมฯ!V629</f>
        <v>37370</v>
      </c>
      <c r="J69" s="1048">
        <f t="shared" ref="J69:J77" si="16">+F69-G69-H69-I69</f>
        <v>12630</v>
      </c>
      <c r="K69" s="100" t="s">
        <v>12</v>
      </c>
    </row>
    <row r="70" spans="1:11" ht="56.25" customHeight="1" x14ac:dyDescent="0.55000000000000004">
      <c r="A70" s="1150" t="str">
        <f>+[6]ระบบการควบคุมฯ!A630</f>
        <v>2)</v>
      </c>
      <c r="B70" s="101" t="str">
        <f>+[6]ระบบการควบคุมฯ!B630</f>
        <v>โครงการเพิ่มโอกาสความเสมอภาคทางการศึกษา 50,000 บาท</v>
      </c>
      <c r="C70" s="1148">
        <f>+[3]ระบบการควบคุมฯ!C191</f>
        <v>0</v>
      </c>
      <c r="D70" s="1048">
        <f>+[6]ระบบการควบคุมฯ!D630</f>
        <v>0</v>
      </c>
      <c r="E70" s="1167">
        <f>+[6]ระบบการควบคุมฯ!E630</f>
        <v>50000</v>
      </c>
      <c r="F70" s="1048">
        <f>+[6]ระบบการควบคุมฯ!F630</f>
        <v>50000</v>
      </c>
      <c r="G70" s="1142">
        <f>+[6]ระบบการควบคุมฯ!G630+[6]ระบบการควบคุมฯ!H630+[6]ระบบการควบคุมฯ!Q630+[6]ระบบการควบคุมฯ!R630</f>
        <v>0</v>
      </c>
      <c r="H70" s="1142">
        <f>+[6]ระบบการควบคุมฯ!I630+[6]ระบบการควบคุมฯ!J630+[6]ระบบการควบคุมฯ!S630+[6]ระบบการควบคุมฯ!T630</f>
        <v>0</v>
      </c>
      <c r="I70" s="1162">
        <f>+[6]ระบบการควบคุมฯ!K630+[6]ระบบการควบคุมฯ!L630+[6]ระบบการควบคุมฯ!U630+[6]ระบบการควบคุมฯ!V630</f>
        <v>21760</v>
      </c>
      <c r="J70" s="1048">
        <f t="shared" si="16"/>
        <v>28240</v>
      </c>
      <c r="K70" s="100" t="s">
        <v>12</v>
      </c>
    </row>
    <row r="71" spans="1:11" ht="55.8" x14ac:dyDescent="0.55000000000000004">
      <c r="A71" s="1168" t="s">
        <v>85</v>
      </c>
      <c r="B71" s="1169" t="str">
        <f>+[6]ระบบการควบคุมฯ!B631</f>
        <v>โครงการจัดการศึกษาให้ผู้เรียนมีทักษะความจำเป็นในศตวรรษที่ 21  150,000 บาท</v>
      </c>
      <c r="C71" s="1170">
        <f>+[3]ระบบการควบคุมฯ!C191</f>
        <v>0</v>
      </c>
      <c r="D71" s="1047">
        <f>+[6]ระบบการควบคุมฯ!D631</f>
        <v>0</v>
      </c>
      <c r="E71" s="1171">
        <f>+[6]ระบบการควบคุมฯ!E631</f>
        <v>150000</v>
      </c>
      <c r="F71" s="1047">
        <f>+[6]ระบบการควบคุมฯ!F631</f>
        <v>150000</v>
      </c>
      <c r="G71" s="1142">
        <f>+[6]ระบบการควบคุมฯ!G631+[6]ระบบการควบคุมฯ!H631+[6]ระบบการควบคุมฯ!Q631+[6]ระบบการควบคุมฯ!R631</f>
        <v>0</v>
      </c>
      <c r="H71" s="1142">
        <f>+[6]ระบบการควบคุมฯ!I631+[6]ระบบการควบคุมฯ!J631+[6]ระบบการควบคุมฯ!S631+[6]ระบบการควบคุมฯ!T631</f>
        <v>0</v>
      </c>
      <c r="I71" s="1142">
        <f>+[6]ระบบการควบคุมฯ!K631+[6]ระบบการควบคุมฯ!L631+[6]ระบบการควบคุมฯ!U631+[6]ระบบการควบคุมฯ!V631</f>
        <v>67869</v>
      </c>
      <c r="J71" s="1047">
        <f t="shared" si="16"/>
        <v>82131</v>
      </c>
      <c r="K71" s="1172" t="s">
        <v>13</v>
      </c>
    </row>
    <row r="72" spans="1:11" ht="37.200000000000003" customHeight="1" x14ac:dyDescent="0.55000000000000004">
      <c r="A72" s="1168" t="s">
        <v>86</v>
      </c>
      <c r="B72" s="1169" t="str">
        <f>+[6]ระบบการควบคุมฯ!B632</f>
        <v>โครงการพัฒนาครูและบุคลากรทางการศึกษาให้มีสมรรถนะ 100,000 บาท</v>
      </c>
      <c r="C72" s="1170">
        <f>+[3]ระบบการควบคุมฯ!C192</f>
        <v>0</v>
      </c>
      <c r="D72" s="1047">
        <f>+[6]ระบบการควบคุมฯ!D632</f>
        <v>0</v>
      </c>
      <c r="E72" s="1047">
        <f>+[6]ระบบการควบคุมฯ!E632</f>
        <v>100000</v>
      </c>
      <c r="F72" s="1047">
        <f>+[6]ระบบการควบคุมฯ!F632</f>
        <v>100000</v>
      </c>
      <c r="G72" s="1142">
        <f>+[6]ระบบการควบคุมฯ!G632+[6]ระบบการควบคุมฯ!H632+[6]ระบบการควบคุมฯ!Q632+[6]ระบบการควบคุมฯ!R632</f>
        <v>0</v>
      </c>
      <c r="H72" s="1142">
        <f>+[6]ระบบการควบคุมฯ!I632+[6]ระบบการควบคุมฯ!J632+[6]ระบบการควบคุมฯ!S632+[6]ระบบการควบคุมฯ!T632</f>
        <v>0</v>
      </c>
      <c r="I72" s="1142">
        <f>+[6]ระบบการควบคุมฯ!K632+[6]ระบบการควบคุมฯ!L632+[6]ระบบการควบคุมฯ!U632+[6]ระบบการควบคุมฯ!V632</f>
        <v>100000</v>
      </c>
      <c r="J72" s="1047">
        <f t="shared" si="16"/>
        <v>0</v>
      </c>
      <c r="K72" s="51" t="s">
        <v>17</v>
      </c>
    </row>
    <row r="73" spans="1:11" ht="37.200000000000003" customHeight="1" x14ac:dyDescent="0.55000000000000004">
      <c r="A73" s="1168" t="str">
        <f>+[6]ระบบการควบคุมฯ!A633</f>
        <v>5)</v>
      </c>
      <c r="B73" s="1169" t="str">
        <f>+[6]ระบบการควบคุมฯ!B633</f>
        <v>โครงการขับเคลื่อนโรงเรียนคุณธรรม สพฐ. 50,000 บาท</v>
      </c>
      <c r="C73" s="1170">
        <f>+[3]ระบบการควบคุมฯ!C193</f>
        <v>0</v>
      </c>
      <c r="D73" s="1047">
        <f>+[6]ระบบการควบคุมฯ!D633</f>
        <v>0</v>
      </c>
      <c r="E73" s="1171">
        <f>+[6]ระบบการควบคุมฯ!E633</f>
        <v>50000</v>
      </c>
      <c r="F73" s="1047">
        <f>+[6]ระบบการควบคุมฯ!F633</f>
        <v>50000</v>
      </c>
      <c r="G73" s="1142">
        <f>+[6]ระบบการควบคุมฯ!G633+[6]ระบบการควบคุมฯ!H633+[6]ระบบการควบคุมฯ!Q633+[6]ระบบการควบคุมฯ!R633</f>
        <v>0</v>
      </c>
      <c r="H73" s="1142">
        <f>+[6]ระบบการควบคุมฯ!I633+[6]ระบบการควบคุมฯ!J633+[6]ระบบการควบคุมฯ!S633+[6]ระบบการควบคุมฯ!T633</f>
        <v>0</v>
      </c>
      <c r="I73" s="1142">
        <f>+[6]ระบบการควบคุมฯ!K633+[6]ระบบการควบคุมฯ!L633+[6]ระบบการควบคุมฯ!U633+[6]ระบบการควบคุมฯ!V633</f>
        <v>0</v>
      </c>
      <c r="J73" s="1047">
        <f t="shared" si="16"/>
        <v>50000</v>
      </c>
      <c r="K73" s="51" t="s">
        <v>17</v>
      </c>
    </row>
    <row r="74" spans="1:11" ht="19.5" customHeight="1" x14ac:dyDescent="0.55000000000000004">
      <c r="A74" s="1168" t="str">
        <f>+[6]ระบบการควบคุมฯ!A634</f>
        <v>6)</v>
      </c>
      <c r="B74" s="1169" t="str">
        <f>+[6]ระบบการควบคุมฯ!B634</f>
        <v>โครงการเพิ่มประสิทธิภาพในการบริหารจัดการศึกษาด้วยเทคโนโลยีดิจิทัล 50,000 บาท</v>
      </c>
      <c r="C74" s="1170">
        <f>+[3]ระบบการควบคุมฯ!C195</f>
        <v>0</v>
      </c>
      <c r="D74" s="1047">
        <f>+[6]ระบบการควบคุมฯ!D634</f>
        <v>0</v>
      </c>
      <c r="E74" s="1047">
        <f>+[6]ระบบการควบคุมฯ!E634</f>
        <v>50000</v>
      </c>
      <c r="F74" s="1047">
        <f>+[6]ระบบการควบคุมฯ!F634</f>
        <v>50000</v>
      </c>
      <c r="G74" s="1142">
        <f>+[6]ระบบการควบคุมฯ!G634+[6]ระบบการควบคุมฯ!H634+[6]ระบบการควบคุมฯ!Q634+[6]ระบบการควบคุมฯ!R634</f>
        <v>0</v>
      </c>
      <c r="H74" s="1142">
        <f>+[6]ระบบการควบคุมฯ!I634+[6]ระบบการควบคุมฯ!J634+[6]ระบบการควบคุมฯ!S634+[6]ระบบการควบคุมฯ!T634</f>
        <v>0</v>
      </c>
      <c r="I74" s="1142">
        <f>+[6]ระบบการควบคุมฯ!K634+[6]ระบบการควบคุมฯ!L634+[6]ระบบการควบคุมฯ!U634+[6]ระบบการควบคุมฯ!V634</f>
        <v>50000</v>
      </c>
      <c r="J74" s="1047">
        <f t="shared" si="16"/>
        <v>0</v>
      </c>
      <c r="K74" s="51" t="s">
        <v>82</v>
      </c>
    </row>
    <row r="75" spans="1:11" ht="19.5" customHeight="1" x14ac:dyDescent="0.55000000000000004">
      <c r="A75" s="1168" t="str">
        <f>+[6]ระบบการควบคุมฯ!A635</f>
        <v>7)</v>
      </c>
      <c r="B75" s="1169" t="str">
        <f>+[6]ระบบการควบคุมฯ!B635</f>
        <v>โครงการเพิ่มประสิทธิภาพการประกันคุณภาพภายในสถานศึกษา 50,000 บาท</v>
      </c>
      <c r="C75" s="1170">
        <f>+[3]ระบบการควบคุมฯ!C196</f>
        <v>0</v>
      </c>
      <c r="D75" s="1047">
        <f>+[6]ระบบการควบคุมฯ!D635</f>
        <v>0</v>
      </c>
      <c r="E75" s="1171">
        <f>+[6]ระบบการควบคุมฯ!E635</f>
        <v>50000</v>
      </c>
      <c r="F75" s="1047">
        <f>+[6]ระบบการควบคุมฯ!F635</f>
        <v>50000</v>
      </c>
      <c r="G75" s="1142">
        <f>+[6]ระบบการควบคุมฯ!G635+[6]ระบบการควบคุมฯ!H635+[6]ระบบการควบคุมฯ!Q635+[6]ระบบการควบคุมฯ!R635</f>
        <v>0</v>
      </c>
      <c r="H75" s="1142">
        <f>+[6]ระบบการควบคุมฯ!I635+[6]ระบบการควบคุมฯ!J635+[6]ระบบการควบคุมฯ!S635+[6]ระบบการควบคุมฯ!T635</f>
        <v>0</v>
      </c>
      <c r="I75" s="1142">
        <f>+[6]ระบบการควบคุมฯ!K635+[6]ระบบการควบคุมฯ!L635+[6]ระบบการควบคุมฯ!U635+[6]ระบบการควบคุมฯ!V635</f>
        <v>27200</v>
      </c>
      <c r="J75" s="1047">
        <f t="shared" si="16"/>
        <v>22800</v>
      </c>
      <c r="K75" s="51" t="s">
        <v>13</v>
      </c>
    </row>
    <row r="76" spans="1:11" ht="19.95" hidden="1" customHeight="1" x14ac:dyDescent="0.55000000000000004">
      <c r="A76" s="1150">
        <f>+[6]ระบบการควบคุมฯ!A636</f>
        <v>0</v>
      </c>
      <c r="B76" s="101">
        <f>+[6]ระบบการควบคุมฯ!B636</f>
        <v>0</v>
      </c>
      <c r="C76" s="1148">
        <f>+[3]ระบบการควบคุมฯ!C197</f>
        <v>0</v>
      </c>
      <c r="D76" s="1048">
        <f>+[6]ระบบการควบคุมฯ!D636</f>
        <v>0</v>
      </c>
      <c r="E76" s="1048">
        <f>+[6]ระบบการควบคุมฯ!E636</f>
        <v>0</v>
      </c>
      <c r="F76" s="1048">
        <f>+[6]ระบบการควบคุมฯ!F636</f>
        <v>0</v>
      </c>
      <c r="G76" s="1048">
        <f>+[6]ระบบการควบคุมฯ!G636</f>
        <v>0</v>
      </c>
      <c r="H76" s="1048">
        <f>+[6]ระบบการควบคุมฯ!H636</f>
        <v>0</v>
      </c>
      <c r="I76" s="1048">
        <f>+[6]ระบบการควบคุมฯ!K636+[6]ระบบการควบคุมฯ!L636</f>
        <v>0</v>
      </c>
      <c r="J76" s="1048">
        <f t="shared" si="16"/>
        <v>0</v>
      </c>
      <c r="K76" s="102" t="s">
        <v>82</v>
      </c>
    </row>
    <row r="77" spans="1:11" hidden="1" x14ac:dyDescent="0.55000000000000004">
      <c r="A77" s="1150">
        <f>+[6]ระบบการควบคุมฯ!A637</f>
        <v>0</v>
      </c>
      <c r="B77" s="101">
        <f>+[6]ระบบการควบคุมฯ!B637</f>
        <v>0</v>
      </c>
      <c r="C77" s="1148">
        <f>+[3]ระบบการควบคุมฯ!C198</f>
        <v>0</v>
      </c>
      <c r="D77" s="1048">
        <f>+[6]ระบบการควบคุมฯ!D637</f>
        <v>0</v>
      </c>
      <c r="E77" s="1048">
        <f>+[6]ระบบการควบคุมฯ!E637</f>
        <v>0</v>
      </c>
      <c r="F77" s="1048">
        <f>+[6]ระบบการควบคุมฯ!F637</f>
        <v>0</v>
      </c>
      <c r="G77" s="1048">
        <f>+[6]ระบบการควบคุมฯ!G637</f>
        <v>0</v>
      </c>
      <c r="H77" s="1048">
        <f>+[6]ระบบการควบคุมฯ!H637</f>
        <v>0</v>
      </c>
      <c r="I77" s="1048">
        <f>+[6]ระบบการควบคุมฯ!K637+[6]ระบบการควบคุมฯ!L637</f>
        <v>0</v>
      </c>
      <c r="J77" s="1048">
        <f t="shared" si="16"/>
        <v>0</v>
      </c>
      <c r="K77" s="102"/>
    </row>
    <row r="78" spans="1:11" hidden="1" x14ac:dyDescent="0.55000000000000004">
      <c r="A78" s="1150"/>
      <c r="B78" s="110"/>
      <c r="C78" s="1173"/>
      <c r="D78" s="1174"/>
      <c r="E78" s="1174"/>
      <c r="F78" s="1174"/>
      <c r="G78" s="1174"/>
      <c r="H78" s="1174"/>
      <c r="I78" s="1174"/>
      <c r="J78" s="1175"/>
      <c r="K78" s="102"/>
    </row>
    <row r="79" spans="1:11" ht="46.8" x14ac:dyDescent="0.55000000000000004">
      <c r="A79" s="1176" t="str">
        <f>+[2]ระบบการควบคุมฯ!A357</f>
        <v>2.1.2.2</v>
      </c>
      <c r="B79" s="111" t="str">
        <f>+[2]ระบบการควบคุมฯ!B357</f>
        <v>งบเพิ่มประสิทธิผลกลยุทธ์ของ สพฐ. 1,500,000 บาท</v>
      </c>
      <c r="C79" s="1177" t="str">
        <f>+[2]ระบบการควบคุมฯ!C357</f>
        <v>ศธ04002/ว4881 ลว.27 ต.ค.65 โอนครั้งที่ 16  3,000,000</v>
      </c>
      <c r="D79" s="1112">
        <f>SUM(D80:D96)</f>
        <v>0</v>
      </c>
      <c r="E79" s="1112">
        <f>SUM(E80:E96)</f>
        <v>445000</v>
      </c>
      <c r="F79" s="1112">
        <f>SUM(F80:F96)</f>
        <v>445000</v>
      </c>
      <c r="G79" s="1112">
        <f>SUM(G80:G96)</f>
        <v>0</v>
      </c>
      <c r="H79" s="1112">
        <f>SUM(H80:H96)</f>
        <v>0</v>
      </c>
      <c r="I79" s="1112">
        <f>SUM(I80:I96)</f>
        <v>444370</v>
      </c>
      <c r="J79" s="1112">
        <f>SUM(J80:J96)</f>
        <v>630</v>
      </c>
      <c r="K79" s="1112">
        <f>SUM(K80:K96)</f>
        <v>0</v>
      </c>
    </row>
    <row r="80" spans="1:11" ht="56.25" customHeight="1" x14ac:dyDescent="0.55000000000000004">
      <c r="A80" s="1168" t="str">
        <f>+[6]ระบบการควบคุมฯ!A644</f>
        <v>1)</v>
      </c>
      <c r="B80" s="92" t="str">
        <f>+[6]ระบบการควบคุมฯ!B644</f>
        <v>โครงการงานศิลปหัตถกรรม 300000 บาท</v>
      </c>
      <c r="C80" s="1178" t="str">
        <f>+[6]ระบบการควบคุมฯ!C644</f>
        <v>ศธ04002/ว4850 ลว.17 ต.ค.66 โอนครั้งที่ 3  /ศธ04002/ว817 ลว.22 กพ 67 โอนครั้งที่ 191</v>
      </c>
      <c r="D80" s="1047">
        <f>+[6]ระบบการควบคุมฯ!D644</f>
        <v>0</v>
      </c>
      <c r="E80" s="1047">
        <f>+[6]ระบบการควบคุมฯ!E644</f>
        <v>300000</v>
      </c>
      <c r="F80" s="1047">
        <f>+D80+E80</f>
        <v>300000</v>
      </c>
      <c r="G80" s="1142">
        <f>+[6]ระบบการควบคุมฯ!G644+[6]ระบบการควบคุมฯ!H644+[6]ระบบการควบคุมฯ!Q644+[6]ระบบการควบคุมฯ!R644</f>
        <v>0</v>
      </c>
      <c r="H80" s="1142">
        <f>+[6]ระบบการควบคุมฯ!I644+[6]ระบบการควบคุมฯ!J644+[6]ระบบการควบคุมฯ!S644+[6]ระบบการควบคุมฯ!T644</f>
        <v>0</v>
      </c>
      <c r="I80" s="1142">
        <f>+[6]ระบบการควบคุมฯ!K644+[6]ระบบการควบคุมฯ!L644+[6]ระบบการควบคุมฯ!U644+[6]ระบบการควบคุมฯ!V644</f>
        <v>299370</v>
      </c>
      <c r="J80" s="1047">
        <f t="shared" ref="J80:J96" si="17">+F80-G80-H80-I80</f>
        <v>630</v>
      </c>
      <c r="K80" s="51" t="s">
        <v>12</v>
      </c>
    </row>
    <row r="81" spans="1:11" ht="93.75" customHeight="1" x14ac:dyDescent="0.55000000000000004">
      <c r="A81" s="1168" t="str">
        <f>+[6]ระบบการควบคุมฯ!A645</f>
        <v>2)</v>
      </c>
      <c r="B81" s="92" t="str">
        <f>+[6]ระบบการควบคุมฯ!B645</f>
        <v>โครงการอบรมครูผู้ช่วย 200000 บาท เหลือ 55000</v>
      </c>
      <c r="C81" s="350" t="str">
        <f>+[6]ระบบการควบคุมฯ!C645</f>
        <v>ศธ04002/ว4850 ลว.17 ต.ค.66 ครั้งที่ 1 โอนครั้งที่ 3</v>
      </c>
      <c r="D81" s="1047"/>
      <c r="E81" s="1047">
        <f>+[6]ระบบการควบคุมฯ!E645</f>
        <v>145000</v>
      </c>
      <c r="F81" s="1047">
        <f t="shared" ref="F81:F96" si="18">SUM(D81:E81)</f>
        <v>145000</v>
      </c>
      <c r="G81" s="1142">
        <f>+[6]ระบบการควบคุมฯ!G645+[6]ระบบการควบคุมฯ!H645+[6]ระบบการควบคุมฯ!Q645+[6]ระบบการควบคุมฯ!R645</f>
        <v>0</v>
      </c>
      <c r="H81" s="1142">
        <f>+[6]ระบบการควบคุมฯ!I645+[6]ระบบการควบคุมฯ!J645+[6]ระบบการควบคุมฯ!S645+[6]ระบบการควบคุมฯ!T645</f>
        <v>0</v>
      </c>
      <c r="I81" s="1142">
        <f>+[6]ระบบการควบคุมฯ!K645+[6]ระบบการควบคุมฯ!L645+[6]ระบบการควบคุมฯ!U645+[6]ระบบการควบคุมฯ!V645</f>
        <v>145000</v>
      </c>
      <c r="J81" s="1047">
        <f t="shared" si="17"/>
        <v>0</v>
      </c>
      <c r="K81" s="51" t="s">
        <v>17</v>
      </c>
    </row>
    <row r="82" spans="1:11" ht="19.5" hidden="1" customHeight="1" x14ac:dyDescent="0.55000000000000004">
      <c r="A82" s="1168" t="str">
        <f>+[6]ระบบการควบคุมฯ!A646</f>
        <v>3)</v>
      </c>
      <c r="B82" s="92">
        <f>+[6]ระบบการควบคุมฯ!B646</f>
        <v>0</v>
      </c>
      <c r="C82" s="350">
        <f>+[6]ระบบการควบคุมฯ!C646</f>
        <v>0</v>
      </c>
      <c r="D82" s="1047">
        <f>+[2]ระบบการควบคุมฯ!D420</f>
        <v>0</v>
      </c>
      <c r="E82" s="1047">
        <f>+[6]ระบบการควบคุมฯ!E646</f>
        <v>0</v>
      </c>
      <c r="F82" s="1047">
        <f t="shared" si="18"/>
        <v>0</v>
      </c>
      <c r="G82" s="1047">
        <f>+'[6]ประถม 350002ประถม'!I970+'[6]ประถม 350002ประถม'!J970</f>
        <v>0</v>
      </c>
      <c r="H82" s="1047">
        <f>+'[6]ประถม 350002ประถม'!K970+'[6]ประถม 350002ประถม'!L970</f>
        <v>0</v>
      </c>
      <c r="I82" s="1047">
        <f>+[6]ระบบการควบคุมฯ!K646+[6]ระบบการควบคุมฯ!L646</f>
        <v>0</v>
      </c>
      <c r="J82" s="1047">
        <f t="shared" si="17"/>
        <v>0</v>
      </c>
      <c r="K82" s="51" t="s">
        <v>82</v>
      </c>
    </row>
    <row r="83" spans="1:11" ht="93.75" hidden="1" customHeight="1" x14ac:dyDescent="0.55000000000000004">
      <c r="A83" s="1168" t="str">
        <f>+[6]ระบบการควบคุมฯ!A647</f>
        <v>4)</v>
      </c>
      <c r="B83" s="92">
        <f>+[6]ระบบการควบคุมฯ!B647</f>
        <v>0</v>
      </c>
      <c r="C83" s="350">
        <f>+[6]ระบบการควบคุมฯ!C647</f>
        <v>0</v>
      </c>
      <c r="D83" s="1047">
        <f>+[2]ระบบการควบคุมฯ!D421</f>
        <v>0</v>
      </c>
      <c r="E83" s="1047">
        <f>+[6]ระบบการควบคุมฯ!E647</f>
        <v>0</v>
      </c>
      <c r="F83" s="1047">
        <f t="shared" si="18"/>
        <v>0</v>
      </c>
      <c r="G83" s="1047">
        <f>+'[6]ประถม 350002ประถม'!I1000+'[6]ประถม 350002ประถม'!J1000</f>
        <v>0</v>
      </c>
      <c r="H83" s="1047">
        <f>+'[6]ประถม 350002ประถม'!K1000+'[6]ประถม 350002ประถม'!L1000</f>
        <v>0</v>
      </c>
      <c r="I83" s="1047">
        <f>+'[6]ประถม 350002ประถม'!M1000+'[6]ประถม 350002ประถม'!N1000</f>
        <v>0</v>
      </c>
      <c r="J83" s="1047">
        <f t="shared" si="17"/>
        <v>0</v>
      </c>
      <c r="K83" s="51" t="s">
        <v>12</v>
      </c>
    </row>
    <row r="84" spans="1:11" ht="93.75" hidden="1" customHeight="1" x14ac:dyDescent="0.55000000000000004">
      <c r="A84" s="1168" t="str">
        <f>+[6]ระบบการควบคุมฯ!A648</f>
        <v>5)</v>
      </c>
      <c r="B84" s="92">
        <f>+[6]ระบบการควบคุมฯ!B648</f>
        <v>0</v>
      </c>
      <c r="C84" s="350">
        <f>+[6]ระบบการควบคุมฯ!C648</f>
        <v>0</v>
      </c>
      <c r="D84" s="1047">
        <f>+[2]ระบบการควบคุมฯ!D422</f>
        <v>0</v>
      </c>
      <c r="E84" s="1047">
        <f>+[6]ระบบการควบคุมฯ!E648</f>
        <v>0</v>
      </c>
      <c r="F84" s="1047">
        <f t="shared" si="18"/>
        <v>0</v>
      </c>
      <c r="G84" s="1047">
        <f>+[6]ระบบการควบคุมฯ!G648+[6]ระบบการควบคุมฯ!H648</f>
        <v>0</v>
      </c>
      <c r="H84" s="1047">
        <f>+[6]ระบบการควบคุมฯ!I648+[6]ระบบการควบคุมฯ!J648</f>
        <v>0</v>
      </c>
      <c r="I84" s="1047">
        <f>+[6]ระบบการควบคุมฯ!K648+[6]ระบบการควบคุมฯ!L648</f>
        <v>0</v>
      </c>
      <c r="J84" s="1047">
        <f t="shared" si="17"/>
        <v>0</v>
      </c>
      <c r="K84" s="51" t="s">
        <v>50</v>
      </c>
    </row>
    <row r="85" spans="1:11" ht="93.75" hidden="1" customHeight="1" x14ac:dyDescent="0.55000000000000004">
      <c r="A85" s="1168" t="str">
        <f>+[6]ระบบการควบคุมฯ!A649</f>
        <v>6)</v>
      </c>
      <c r="B85" s="92">
        <f>+[6]ระบบการควบคุมฯ!B649</f>
        <v>0</v>
      </c>
      <c r="C85" s="350">
        <f>+[6]ระบบการควบคุมฯ!C649</f>
        <v>0</v>
      </c>
      <c r="D85" s="1047">
        <f>+[2]ระบบการควบคุมฯ!D424</f>
        <v>0</v>
      </c>
      <c r="E85" s="1047">
        <f>+[6]ระบบการควบคุมฯ!E649</f>
        <v>0</v>
      </c>
      <c r="F85" s="1047">
        <f t="shared" si="18"/>
        <v>0</v>
      </c>
      <c r="G85" s="1047">
        <f>+[6]ระบบการควบคุมฯ!G649+[6]ระบบการควบคุมฯ!H649</f>
        <v>0</v>
      </c>
      <c r="H85" s="1047">
        <f>+[6]ระบบการควบคุมฯ!I649+[6]ระบบการควบคุมฯ!J649</f>
        <v>0</v>
      </c>
      <c r="I85" s="1047">
        <f>+[6]ระบบการควบคุมฯ!K649+[6]ระบบการควบคุมฯ!L649</f>
        <v>0</v>
      </c>
      <c r="J85" s="1047">
        <f t="shared" si="17"/>
        <v>0</v>
      </c>
      <c r="K85" s="51"/>
    </row>
    <row r="86" spans="1:11" ht="93.75" hidden="1" customHeight="1" x14ac:dyDescent="0.55000000000000004">
      <c r="A86" s="1168" t="str">
        <f>+[6]ระบบการควบคุมฯ!A650</f>
        <v>6)</v>
      </c>
      <c r="B86" s="92">
        <f>+[6]ระบบการควบคุมฯ!B650</f>
        <v>0</v>
      </c>
      <c r="C86" s="350">
        <f>+[6]ระบบการควบคุมฯ!C650</f>
        <v>0</v>
      </c>
      <c r="D86" s="1047">
        <f>+[2]ระบบการควบคุมฯ!D425</f>
        <v>0</v>
      </c>
      <c r="E86" s="1047">
        <f>+[6]ระบบการควบคุมฯ!E650</f>
        <v>0</v>
      </c>
      <c r="F86" s="1047">
        <f t="shared" si="18"/>
        <v>0</v>
      </c>
      <c r="G86" s="1047">
        <f>+[6]ระบบการควบคุมฯ!G650+[6]ระบบการควบคุมฯ!H650</f>
        <v>0</v>
      </c>
      <c r="H86" s="1047">
        <f>+[6]ระบบการควบคุมฯ!I650+[6]ระบบการควบคุมฯ!J650</f>
        <v>0</v>
      </c>
      <c r="I86" s="1047">
        <f>+[6]ระบบการควบคุมฯ!K650+[6]ระบบการควบคุมฯ!L650</f>
        <v>0</v>
      </c>
      <c r="J86" s="1047">
        <f t="shared" si="17"/>
        <v>0</v>
      </c>
      <c r="K86" s="51" t="s">
        <v>50</v>
      </c>
    </row>
    <row r="87" spans="1:11" ht="93.75" hidden="1" customHeight="1" x14ac:dyDescent="0.55000000000000004">
      <c r="A87" s="1168" t="str">
        <f>+[6]ระบบการควบคุมฯ!A651</f>
        <v>7)</v>
      </c>
      <c r="B87" s="92">
        <f>+[6]ระบบการควบคุมฯ!B651</f>
        <v>0</v>
      </c>
      <c r="C87" s="350">
        <f>+[6]ระบบการควบคุมฯ!C651</f>
        <v>0</v>
      </c>
      <c r="D87" s="1047">
        <f>+[2]ระบบการควบคุมฯ!D426</f>
        <v>0</v>
      </c>
      <c r="E87" s="1047">
        <f>+[6]ระบบการควบคุมฯ!E651</f>
        <v>0</v>
      </c>
      <c r="F87" s="1047">
        <f t="shared" si="18"/>
        <v>0</v>
      </c>
      <c r="G87" s="1047">
        <f>+[6]ระบบการควบคุมฯ!G651+[6]ระบบการควบคุมฯ!H651</f>
        <v>0</v>
      </c>
      <c r="H87" s="1047">
        <f>+[6]ระบบการควบคุมฯ!I651+[6]ระบบการควบคุมฯ!J651</f>
        <v>0</v>
      </c>
      <c r="I87" s="1047">
        <f>+[6]ระบบการควบคุมฯ!K651+[6]ระบบการควบคุมฯ!L651</f>
        <v>0</v>
      </c>
      <c r="J87" s="1047">
        <f t="shared" si="17"/>
        <v>0</v>
      </c>
      <c r="K87" s="51" t="s">
        <v>50</v>
      </c>
    </row>
    <row r="88" spans="1:11" ht="93.75" hidden="1" customHeight="1" x14ac:dyDescent="0.55000000000000004">
      <c r="A88" s="1168" t="str">
        <f>+[6]ระบบการควบคุมฯ!A652</f>
        <v>8)</v>
      </c>
      <c r="B88" s="92">
        <f>+[6]ระบบการควบคุมฯ!B652</f>
        <v>0</v>
      </c>
      <c r="C88" s="350">
        <f>+[6]ระบบการควบคุมฯ!C652</f>
        <v>0</v>
      </c>
      <c r="D88" s="1047">
        <f>+[2]ระบบการควบคุมฯ!D427</f>
        <v>0</v>
      </c>
      <c r="E88" s="1047">
        <f>+[6]ระบบการควบคุมฯ!E652</f>
        <v>0</v>
      </c>
      <c r="F88" s="1047">
        <f t="shared" si="18"/>
        <v>0</v>
      </c>
      <c r="G88" s="1047">
        <f>+[6]ระบบการควบคุมฯ!G652+[6]ระบบการควบคุมฯ!H652</f>
        <v>0</v>
      </c>
      <c r="H88" s="1047">
        <f>+[6]ระบบการควบคุมฯ!I652+[6]ระบบการควบคุมฯ!J652</f>
        <v>0</v>
      </c>
      <c r="I88" s="1047">
        <f>+[6]ระบบการควบคุมฯ!K652+[6]ระบบการควบคุมฯ!L652</f>
        <v>0</v>
      </c>
      <c r="J88" s="1047">
        <f t="shared" si="17"/>
        <v>0</v>
      </c>
      <c r="K88" s="51" t="s">
        <v>50</v>
      </c>
    </row>
    <row r="89" spans="1:11" ht="93.75" hidden="1" customHeight="1" x14ac:dyDescent="0.55000000000000004">
      <c r="A89" s="1168" t="str">
        <f>+[6]ระบบการควบคุมฯ!A653</f>
        <v>9)</v>
      </c>
      <c r="B89" s="92">
        <f>+[6]ระบบการควบคุมฯ!B653</f>
        <v>0</v>
      </c>
      <c r="C89" s="350">
        <f>+[6]ระบบการควบคุมฯ!C653</f>
        <v>0</v>
      </c>
      <c r="D89" s="1047">
        <f>+[2]ระบบการควบคุมฯ!D428</f>
        <v>0</v>
      </c>
      <c r="E89" s="1047">
        <f>+[6]ระบบการควบคุมฯ!E653</f>
        <v>0</v>
      </c>
      <c r="F89" s="1047">
        <f t="shared" si="18"/>
        <v>0</v>
      </c>
      <c r="G89" s="1047">
        <f>+[6]ระบบการควบคุมฯ!G653+[6]ระบบการควบคุมฯ!H653</f>
        <v>0</v>
      </c>
      <c r="H89" s="1047">
        <f>+[6]ระบบการควบคุมฯ!I653+[6]ระบบการควบคุมฯ!J653</f>
        <v>0</v>
      </c>
      <c r="I89" s="1047">
        <f>+[6]ระบบการควบคุมฯ!K653+[6]ระบบการควบคุมฯ!L653</f>
        <v>0</v>
      </c>
      <c r="J89" s="1047">
        <f t="shared" si="17"/>
        <v>0</v>
      </c>
      <c r="K89" s="51" t="s">
        <v>50</v>
      </c>
    </row>
    <row r="90" spans="1:11" ht="93.75" hidden="1" customHeight="1" x14ac:dyDescent="0.55000000000000004">
      <c r="A90" s="1168" t="str">
        <f>+[6]ระบบการควบคุมฯ!A654</f>
        <v>10)</v>
      </c>
      <c r="B90" s="92">
        <f>+[6]ระบบการควบคุมฯ!B654</f>
        <v>0</v>
      </c>
      <c r="C90" s="350">
        <f>+[6]ระบบการควบคุมฯ!C654</f>
        <v>0</v>
      </c>
      <c r="D90" s="1047">
        <f>+[2]ระบบการควบคุมฯ!D429</f>
        <v>0</v>
      </c>
      <c r="E90" s="1047">
        <f>+[6]ระบบการควบคุมฯ!E654</f>
        <v>0</v>
      </c>
      <c r="F90" s="1047">
        <f t="shared" si="18"/>
        <v>0</v>
      </c>
      <c r="G90" s="1047">
        <f>+[6]ระบบการควบคุมฯ!G654+[6]ระบบการควบคุมฯ!H654</f>
        <v>0</v>
      </c>
      <c r="H90" s="1047">
        <f>+[6]ระบบการควบคุมฯ!I654+[6]ระบบการควบคุมฯ!J654</f>
        <v>0</v>
      </c>
      <c r="I90" s="1047">
        <f>+[6]ระบบการควบคุมฯ!K654+[6]ระบบการควบคุมฯ!L654</f>
        <v>0</v>
      </c>
      <c r="J90" s="1047">
        <f t="shared" si="17"/>
        <v>0</v>
      </c>
      <c r="K90" s="51" t="s">
        <v>50</v>
      </c>
    </row>
    <row r="91" spans="1:11" ht="75" hidden="1" customHeight="1" x14ac:dyDescent="0.55000000000000004">
      <c r="A91" s="1168" t="str">
        <f>+[6]ระบบการควบคุมฯ!A655</f>
        <v>11)</v>
      </c>
      <c r="B91" s="92">
        <f>+[6]ระบบการควบคุมฯ!B655</f>
        <v>0</v>
      </c>
      <c r="C91" s="350">
        <f>+[6]ระบบการควบคุมฯ!C655</f>
        <v>0</v>
      </c>
      <c r="D91" s="1047">
        <f>+[2]ระบบการควบคุมฯ!D430</f>
        <v>0</v>
      </c>
      <c r="E91" s="1047">
        <f>+[6]ระบบการควบคุมฯ!E655</f>
        <v>0</v>
      </c>
      <c r="F91" s="1047">
        <f t="shared" si="18"/>
        <v>0</v>
      </c>
      <c r="G91" s="1047">
        <f>+[6]ระบบการควบคุมฯ!G655+[6]ระบบการควบคุมฯ!H655</f>
        <v>0</v>
      </c>
      <c r="H91" s="1047">
        <f>+[6]ระบบการควบคุมฯ!I655+[6]ระบบการควบคุมฯ!J655</f>
        <v>0</v>
      </c>
      <c r="I91" s="1047">
        <f>+[6]ระบบการควบคุมฯ!K655+[6]ระบบการควบคุมฯ!L655</f>
        <v>0</v>
      </c>
      <c r="J91" s="1047">
        <f t="shared" si="17"/>
        <v>0</v>
      </c>
      <c r="K91" s="51" t="s">
        <v>50</v>
      </c>
    </row>
    <row r="92" spans="1:11" ht="93.75" hidden="1" customHeight="1" x14ac:dyDescent="0.55000000000000004">
      <c r="A92" s="1168" t="str">
        <f>+[6]ระบบการควบคุมฯ!A656</f>
        <v>12)</v>
      </c>
      <c r="B92" s="92">
        <f>+[6]ระบบการควบคุมฯ!B656</f>
        <v>0</v>
      </c>
      <c r="C92" s="350">
        <f>+[6]ระบบการควบคุมฯ!C656</f>
        <v>0</v>
      </c>
      <c r="D92" s="1047">
        <f>+[2]ระบบการควบคุมฯ!D431</f>
        <v>0</v>
      </c>
      <c r="E92" s="1047">
        <f>+[6]ระบบการควบคุมฯ!E656</f>
        <v>0</v>
      </c>
      <c r="F92" s="1047">
        <f t="shared" si="18"/>
        <v>0</v>
      </c>
      <c r="G92" s="1047">
        <f>+[6]ระบบการควบคุมฯ!G656+[6]ระบบการควบคุมฯ!H656</f>
        <v>0</v>
      </c>
      <c r="H92" s="1047">
        <f>+[6]ระบบการควบคุมฯ!I656+[6]ระบบการควบคุมฯ!J656</f>
        <v>0</v>
      </c>
      <c r="I92" s="1047">
        <f>+[6]ระบบการควบคุมฯ!K656+[6]ระบบการควบคุมฯ!L656</f>
        <v>0</v>
      </c>
      <c r="J92" s="1047">
        <f t="shared" si="17"/>
        <v>0</v>
      </c>
      <c r="K92" s="51" t="s">
        <v>50</v>
      </c>
    </row>
    <row r="93" spans="1:11" ht="93.75" hidden="1" customHeight="1" x14ac:dyDescent="0.55000000000000004">
      <c r="A93" s="1168" t="str">
        <f>+[6]ระบบการควบคุมฯ!A657</f>
        <v>13)</v>
      </c>
      <c r="B93" s="92">
        <f>+[6]ระบบการควบคุมฯ!B657</f>
        <v>0</v>
      </c>
      <c r="C93" s="350">
        <f>+[6]ระบบการควบคุมฯ!C657</f>
        <v>0</v>
      </c>
      <c r="D93" s="1047">
        <f>+[2]ระบบการควบคุมฯ!D432</f>
        <v>0</v>
      </c>
      <c r="E93" s="1047">
        <f>+[6]ระบบการควบคุมฯ!E657</f>
        <v>0</v>
      </c>
      <c r="F93" s="1047">
        <f t="shared" si="18"/>
        <v>0</v>
      </c>
      <c r="G93" s="1047">
        <f>+[6]ระบบการควบคุมฯ!G657+[6]ระบบการควบคุมฯ!H657</f>
        <v>0</v>
      </c>
      <c r="H93" s="1047">
        <f>+[6]ระบบการควบคุมฯ!I657+[6]ระบบการควบคุมฯ!J657</f>
        <v>0</v>
      </c>
      <c r="I93" s="1047">
        <f>+[6]ระบบการควบคุมฯ!K657+[6]ระบบการควบคุมฯ!L657</f>
        <v>0</v>
      </c>
      <c r="J93" s="1047">
        <f t="shared" si="17"/>
        <v>0</v>
      </c>
      <c r="K93" s="51" t="s">
        <v>50</v>
      </c>
    </row>
    <row r="94" spans="1:11" ht="19.5" hidden="1" customHeight="1" x14ac:dyDescent="0.55000000000000004">
      <c r="A94" s="1168" t="str">
        <f>+[6]ระบบการควบคุมฯ!A658</f>
        <v>14)</v>
      </c>
      <c r="B94" s="92">
        <f>+[6]ระบบการควบคุมฯ!B658</f>
        <v>0</v>
      </c>
      <c r="C94" s="350">
        <f>+[6]ระบบการควบคุมฯ!C658</f>
        <v>0</v>
      </c>
      <c r="D94" s="1047">
        <f>+[2]ระบบการควบคุมฯ!D433</f>
        <v>0</v>
      </c>
      <c r="E94" s="1047">
        <f>+[6]ระบบการควบคุมฯ!E658</f>
        <v>0</v>
      </c>
      <c r="F94" s="1047">
        <f t="shared" si="18"/>
        <v>0</v>
      </c>
      <c r="G94" s="1047">
        <f>+[6]ระบบการควบคุมฯ!G658+[6]ระบบการควบคุมฯ!H658</f>
        <v>0</v>
      </c>
      <c r="H94" s="1047">
        <f>+[6]ระบบการควบคุมฯ!I658+[6]ระบบการควบคุมฯ!J658</f>
        <v>0</v>
      </c>
      <c r="I94" s="1047">
        <f>+[6]ระบบการควบคุมฯ!K658+[6]ระบบการควบคุมฯ!L658</f>
        <v>0</v>
      </c>
      <c r="J94" s="1047">
        <f t="shared" si="17"/>
        <v>0</v>
      </c>
      <c r="K94" s="51" t="s">
        <v>14</v>
      </c>
    </row>
    <row r="95" spans="1:11" ht="19.5" hidden="1" customHeight="1" x14ac:dyDescent="0.55000000000000004">
      <c r="A95" s="1168" t="str">
        <f>+[6]ระบบการควบคุมฯ!A659</f>
        <v>15)</v>
      </c>
      <c r="B95" s="92">
        <f>+[6]ระบบการควบคุมฯ!B659</f>
        <v>0</v>
      </c>
      <c r="C95" s="350">
        <f>+[6]ระบบการควบคุมฯ!C659</f>
        <v>0</v>
      </c>
      <c r="D95" s="1047">
        <f>+[2]ระบบการควบคุมฯ!D434</f>
        <v>0</v>
      </c>
      <c r="E95" s="1047">
        <f>+[6]ระบบการควบคุมฯ!E659</f>
        <v>0</v>
      </c>
      <c r="F95" s="1047">
        <f t="shared" si="18"/>
        <v>0</v>
      </c>
      <c r="G95" s="1047">
        <f>+[6]ระบบการควบคุมฯ!G659+[6]ระบบการควบคุมฯ!H659</f>
        <v>0</v>
      </c>
      <c r="H95" s="1047">
        <f>+[6]ระบบการควบคุมฯ!I659+[6]ระบบการควบคุมฯ!J659</f>
        <v>0</v>
      </c>
      <c r="I95" s="1047">
        <f>+[6]ระบบการควบคุมฯ!K659+[6]ระบบการควบคุมฯ!L659</f>
        <v>0</v>
      </c>
      <c r="J95" s="1047">
        <f t="shared" si="17"/>
        <v>0</v>
      </c>
      <c r="K95" s="51" t="s">
        <v>50</v>
      </c>
    </row>
    <row r="96" spans="1:11" ht="19.5" hidden="1" customHeight="1" x14ac:dyDescent="0.55000000000000004">
      <c r="A96" s="1168" t="str">
        <f>+[6]ระบบการควบคุมฯ!A660</f>
        <v>16)</v>
      </c>
      <c r="B96" s="92">
        <f>+[6]ระบบการควบคุมฯ!B660</f>
        <v>0</v>
      </c>
      <c r="C96" s="350">
        <f>+[6]ระบบการควบคุมฯ!C660</f>
        <v>0</v>
      </c>
      <c r="D96" s="1047">
        <f>+[2]ระบบการควบคุมฯ!D435</f>
        <v>0</v>
      </c>
      <c r="E96" s="1047">
        <f>+[6]ระบบการควบคุมฯ!E660</f>
        <v>0</v>
      </c>
      <c r="F96" s="1047">
        <f t="shared" si="18"/>
        <v>0</v>
      </c>
      <c r="G96" s="1047">
        <f>+[6]ระบบการควบคุมฯ!G660+[6]ระบบการควบคุมฯ!H660</f>
        <v>0</v>
      </c>
      <c r="H96" s="1047">
        <f>+[6]ระบบการควบคุมฯ!I660+[6]ระบบการควบคุมฯ!J660</f>
        <v>0</v>
      </c>
      <c r="I96" s="1047">
        <f>+[6]ระบบการควบคุมฯ!K660+[6]ระบบการควบคุมฯ!L660</f>
        <v>0</v>
      </c>
      <c r="J96" s="1047">
        <f t="shared" si="17"/>
        <v>0</v>
      </c>
      <c r="K96" s="51" t="s">
        <v>50</v>
      </c>
    </row>
    <row r="97" spans="1:11" ht="37.5" hidden="1" customHeight="1" x14ac:dyDescent="0.55000000000000004">
      <c r="A97" s="1179" t="str">
        <f>+[6]ระบบการควบคุมฯ!A860</f>
        <v>2.1.2</v>
      </c>
      <c r="B97" s="1180" t="str">
        <f>+[6]ระบบการควบคุมฯ!B860</f>
        <v xml:space="preserve">กิจกรรมรองการสนับสนุนการศึกษาภาคบังคับ  </v>
      </c>
      <c r="C97" s="345" t="str">
        <f>+[6]ระบบการควบคุมฯ!C860</f>
        <v>20004 66 05164 05272</v>
      </c>
      <c r="D97" s="1106">
        <f t="shared" ref="D97:J97" si="19">+D98</f>
        <v>0</v>
      </c>
      <c r="E97" s="1106">
        <f t="shared" si="19"/>
        <v>0</v>
      </c>
      <c r="F97" s="1106">
        <f t="shared" si="19"/>
        <v>0</v>
      </c>
      <c r="G97" s="1106">
        <f t="shared" si="19"/>
        <v>0</v>
      </c>
      <c r="H97" s="1106">
        <f t="shared" si="19"/>
        <v>0</v>
      </c>
      <c r="I97" s="1106">
        <f t="shared" si="19"/>
        <v>0</v>
      </c>
      <c r="J97" s="1106">
        <f t="shared" si="19"/>
        <v>0</v>
      </c>
      <c r="K97" s="71"/>
    </row>
    <row r="98" spans="1:11" ht="19.5" hidden="1" customHeight="1" x14ac:dyDescent="0.55000000000000004">
      <c r="A98" s="1181"/>
      <c r="B98" s="1182" t="str">
        <f>+[6]ระบบการควบคุมฯ!B862</f>
        <v xml:space="preserve"> งบดำเนินงาน 67112xx </v>
      </c>
      <c r="C98" s="1183" t="str">
        <f>+[6]ระบบการควบคุมฯ!C862</f>
        <v>20004 35000270 2000000</v>
      </c>
      <c r="D98" s="1109">
        <f t="shared" ref="D98:J98" si="20">+D99+D108</f>
        <v>0</v>
      </c>
      <c r="E98" s="1109">
        <f t="shared" si="20"/>
        <v>0</v>
      </c>
      <c r="F98" s="1109">
        <f t="shared" si="20"/>
        <v>0</v>
      </c>
      <c r="G98" s="1109">
        <f t="shared" si="20"/>
        <v>0</v>
      </c>
      <c r="H98" s="1109">
        <f t="shared" si="20"/>
        <v>0</v>
      </c>
      <c r="I98" s="1109">
        <f t="shared" si="20"/>
        <v>0</v>
      </c>
      <c r="J98" s="1109">
        <f t="shared" si="20"/>
        <v>0</v>
      </c>
      <c r="K98" s="73"/>
    </row>
    <row r="99" spans="1:11" ht="19.5" hidden="1" customHeight="1" x14ac:dyDescent="0.55000000000000004">
      <c r="A99" s="1132" t="str">
        <f>+[6]ระบบการควบคุมฯ!A870</f>
        <v>2.1.3.3</v>
      </c>
      <c r="B99" s="87" t="str">
        <f>+[6]ระบบการควบคุมฯ!B870</f>
        <v>งบประจำ บริหารจัดการสำนักงาน</v>
      </c>
      <c r="C99" s="1184" t="str">
        <f>+[6]ระบบการควบคุมฯ!C870</f>
        <v>20004 35000200 200000</v>
      </c>
      <c r="D99" s="1185">
        <f t="shared" ref="D99:J99" si="21">SUM(D100:D107)</f>
        <v>0</v>
      </c>
      <c r="E99" s="1185">
        <f t="shared" si="21"/>
        <v>0</v>
      </c>
      <c r="F99" s="1185">
        <f t="shared" si="21"/>
        <v>0</v>
      </c>
      <c r="G99" s="1185">
        <f t="shared" si="21"/>
        <v>0</v>
      </c>
      <c r="H99" s="1185">
        <f t="shared" si="21"/>
        <v>0</v>
      </c>
      <c r="I99" s="1185">
        <f t="shared" si="21"/>
        <v>0</v>
      </c>
      <c r="J99" s="1185">
        <f t="shared" si="21"/>
        <v>0</v>
      </c>
      <c r="K99" s="1185"/>
    </row>
    <row r="100" spans="1:11" ht="19.5" hidden="1" customHeight="1" x14ac:dyDescent="0.55000000000000004">
      <c r="A100" s="1137" t="str">
        <f>+[6]ระบบการควบคุมฯ!A872</f>
        <v>(1</v>
      </c>
      <c r="B100" s="1155" t="str">
        <f>+[6]ระบบการควบคุมฯ!B872</f>
        <v>ค้าจ้างเหมาบริการ ลูกจ้างสพป.ปท.2 15000x7คนx4 เม.ย. 66 เดือน 1,260,000 บาท</v>
      </c>
      <c r="C100" s="1157" t="str">
        <f>+[6]ระบบการควบคุมฯ!C871</f>
        <v>ที่ ศธ 04002/ว824/1 มีค 66  ครั้งที่ 352</v>
      </c>
      <c r="D100" s="1156">
        <f>+[6]ระบบการควบคุมฯ!F872</f>
        <v>0</v>
      </c>
      <c r="E100" s="112"/>
      <c r="F100" s="1121">
        <f t="shared" ref="F100:F107" si="22">SUM(D100:E100)</f>
        <v>0</v>
      </c>
      <c r="G100" s="1139">
        <f>+[6]ระบบการควบคุมฯ!G872+[6]ระบบการควบคุมฯ!H872</f>
        <v>0</v>
      </c>
      <c r="H100" s="1139">
        <f>+[6]ระบบการควบคุมฯ!I872+[6]ระบบการควบคุมฯ!J872</f>
        <v>0</v>
      </c>
      <c r="I100" s="1139">
        <f>+[6]ระบบการควบคุมฯ!K872+[6]ระบบการควบคุมฯ!L872</f>
        <v>0</v>
      </c>
      <c r="J100" s="1139">
        <f t="shared" ref="J100:J105" si="23">+F100-G100-H100-I100</f>
        <v>0</v>
      </c>
      <c r="K100" s="90"/>
    </row>
    <row r="101" spans="1:11" ht="19.5" hidden="1" customHeight="1" x14ac:dyDescent="0.55000000000000004">
      <c r="A101" s="1137" t="str">
        <f>+[6]ระบบการควบคุมฯ!A873</f>
        <v>(2</v>
      </c>
      <c r="B101" s="1155" t="str">
        <f>+[6]ระบบการควบคุมฯ!B873</f>
        <v xml:space="preserve">ค่าใช้จ่ายในการประชุมราชการ ค่าตอบแทนบุคคล </v>
      </c>
      <c r="C101" s="1157">
        <f>+[6]ระบบการควบคุมฯ!C872</f>
        <v>0</v>
      </c>
      <c r="D101" s="1156">
        <f>+[6]ระบบการควบคุมฯ!F873</f>
        <v>0</v>
      </c>
      <c r="E101" s="112"/>
      <c r="F101" s="1121">
        <f t="shared" si="22"/>
        <v>0</v>
      </c>
      <c r="G101" s="1139">
        <f>+[6]ระบบการควบคุมฯ!G873+[6]ระบบการควบคุมฯ!H873</f>
        <v>0</v>
      </c>
      <c r="H101" s="1139">
        <f>+[6]ระบบการควบคุมฯ!I873+[6]ระบบการควบคุมฯ!J873</f>
        <v>0</v>
      </c>
      <c r="I101" s="1139">
        <f>+[6]ระบบการควบคุมฯ!K873+[6]ระบบการควบคุมฯ!L873</f>
        <v>0</v>
      </c>
      <c r="J101" s="1139">
        <f t="shared" si="23"/>
        <v>0</v>
      </c>
      <c r="K101" s="90"/>
    </row>
    <row r="102" spans="1:11" ht="19.5" hidden="1" customHeight="1" x14ac:dyDescent="0.55000000000000004">
      <c r="A102" s="1137" t="str">
        <f>+[6]ระบบการควบคุมฯ!A874</f>
        <v>(3</v>
      </c>
      <c r="B102" s="1155" t="str">
        <f>+[6]ระบบการควบคุมฯ!B874</f>
        <v>ค่าใช้จ่ายในการเดินทางไปราชการ 150,000 บาท</v>
      </c>
      <c r="C102" s="1157">
        <f>+[6]ระบบการควบคุมฯ!C873</f>
        <v>0</v>
      </c>
      <c r="D102" s="1156">
        <f>+[6]ระบบการควบคุมฯ!F874</f>
        <v>0</v>
      </c>
      <c r="E102" s="112"/>
      <c r="F102" s="1121">
        <f t="shared" si="22"/>
        <v>0</v>
      </c>
      <c r="G102" s="1139">
        <f>+[6]ระบบการควบคุมฯ!G874+[6]ระบบการควบคุมฯ!H874</f>
        <v>0</v>
      </c>
      <c r="H102" s="1139">
        <f>+[6]ระบบการควบคุมฯ!I874+[6]ระบบการควบคุมฯ!J874</f>
        <v>0</v>
      </c>
      <c r="I102" s="1139">
        <f>+[6]ระบบการควบคุมฯ!K874+[6]ระบบการควบคุมฯ!L874</f>
        <v>0</v>
      </c>
      <c r="J102" s="1139">
        <f t="shared" si="23"/>
        <v>0</v>
      </c>
      <c r="K102" s="90"/>
    </row>
    <row r="103" spans="1:11" ht="19.5" hidden="1" customHeight="1" x14ac:dyDescent="0.55000000000000004">
      <c r="A103" s="1137" t="str">
        <f>+[6]ระบบการควบคุมฯ!A875</f>
        <v>(4</v>
      </c>
      <c r="B103" s="1155" t="str">
        <f>+[6]ระบบการควบคุมฯ!B875</f>
        <v>ค่าซ่อมแซมและบำรุงรักษาทรัพย์สิน 200,000 บาท</v>
      </c>
      <c r="C103" s="1157">
        <f>+[6]ระบบการควบคุมฯ!C874</f>
        <v>0</v>
      </c>
      <c r="D103" s="1156">
        <f>+[6]ระบบการควบคุมฯ!F875</f>
        <v>0</v>
      </c>
      <c r="E103" s="53"/>
      <c r="F103" s="1121">
        <f t="shared" si="22"/>
        <v>0</v>
      </c>
      <c r="G103" s="1139">
        <f>+[6]ระบบการควบคุมฯ!G875+[6]ระบบการควบคุมฯ!H875</f>
        <v>0</v>
      </c>
      <c r="H103" s="1139">
        <f>+[6]ระบบการควบคุมฯ!I875+[6]ระบบการควบคุมฯ!J875</f>
        <v>0</v>
      </c>
      <c r="I103" s="1139">
        <f>+[6]ระบบการควบคุมฯ!K875+[6]ระบบการควบคุมฯ!L875</f>
        <v>0</v>
      </c>
      <c r="J103" s="1142">
        <f t="shared" si="23"/>
        <v>0</v>
      </c>
      <c r="K103" s="50"/>
    </row>
    <row r="104" spans="1:11" ht="37.5" hidden="1" customHeight="1" x14ac:dyDescent="0.55000000000000004">
      <c r="A104" s="1137" t="str">
        <f>+[6]ระบบการควบคุมฯ!A876</f>
        <v>(5</v>
      </c>
      <c r="B104" s="1155" t="str">
        <f>+[6]ระบบการควบคุมฯ!B876</f>
        <v>ค่าวัสดุสำนักงาน 300,000 บาท</v>
      </c>
      <c r="C104" s="1157">
        <f>+[6]ระบบการควบคุมฯ!C875</f>
        <v>0</v>
      </c>
      <c r="D104" s="1156">
        <f>+[6]ระบบการควบคุมฯ!F876</f>
        <v>0</v>
      </c>
      <c r="E104" s="113"/>
      <c r="F104" s="1121">
        <f t="shared" si="22"/>
        <v>0</v>
      </c>
      <c r="G104" s="1139">
        <f>+[6]ระบบการควบคุมฯ!G876+[6]ระบบการควบคุมฯ!H876</f>
        <v>0</v>
      </c>
      <c r="H104" s="1139">
        <f>+[6]ระบบการควบคุมฯ!I876+[6]ระบบการควบคุมฯ!J876</f>
        <v>0</v>
      </c>
      <c r="I104" s="1139">
        <f>+[6]ระบบการควบคุมฯ!K876+[6]ระบบการควบคุมฯ!L876</f>
        <v>0</v>
      </c>
      <c r="J104" s="1139">
        <f t="shared" si="23"/>
        <v>0</v>
      </c>
      <c r="K104" s="90"/>
    </row>
    <row r="105" spans="1:11" ht="37.5" hidden="1" customHeight="1" x14ac:dyDescent="0.55000000000000004">
      <c r="A105" s="1137" t="str">
        <f>+[6]ระบบการควบคุมฯ!A877</f>
        <v>(6</v>
      </c>
      <c r="B105" s="1155" t="str">
        <f>+[6]ระบบการควบคุมฯ!B877</f>
        <v>ค่าน้ำมันเชื้อเพลิงและหล่อลื่น 300,000 บาท</v>
      </c>
      <c r="C105" s="1157">
        <f>+[6]ระบบการควบคุมฯ!C876</f>
        <v>0</v>
      </c>
      <c r="D105" s="1156">
        <f>+[6]ระบบการควบคุมฯ!F877</f>
        <v>0</v>
      </c>
      <c r="E105" s="112"/>
      <c r="F105" s="1121">
        <f t="shared" si="22"/>
        <v>0</v>
      </c>
      <c r="G105" s="1139">
        <f>+[6]ระบบการควบคุมฯ!G877+[6]ระบบการควบคุมฯ!H877</f>
        <v>0</v>
      </c>
      <c r="H105" s="1139">
        <f>+[6]ระบบการควบคุมฯ!I877+[6]ระบบการควบคุมฯ!J877</f>
        <v>0</v>
      </c>
      <c r="I105" s="1139">
        <f>+[6]ระบบการควบคุมฯ!K877+[6]ระบบการควบคุมฯ!L877</f>
        <v>0</v>
      </c>
      <c r="J105" s="1139">
        <f t="shared" si="23"/>
        <v>0</v>
      </c>
      <c r="K105" s="93"/>
    </row>
    <row r="106" spans="1:11" ht="37.5" hidden="1" customHeight="1" x14ac:dyDescent="0.55000000000000004">
      <c r="A106" s="1137" t="str">
        <f>+[6]ระบบการควบคุมฯ!A878</f>
        <v>(7</v>
      </c>
      <c r="B106" s="1155" t="str">
        <f>+[6]ระบบการควบคุมฯ!B878</f>
        <v>ค่าสาธารณูปโภค    500,000 บาท</v>
      </c>
      <c r="C106" s="1157">
        <f>+[6]ระบบการควบคุมฯ!C877</f>
        <v>0</v>
      </c>
      <c r="D106" s="1156">
        <f>+[6]ระบบการควบคุมฯ!F878</f>
        <v>0</v>
      </c>
      <c r="E106" s="112"/>
      <c r="F106" s="1121">
        <f t="shared" si="22"/>
        <v>0</v>
      </c>
      <c r="G106" s="1139">
        <f>+[6]ระบบการควบคุมฯ!G878+[6]ระบบการควบคุมฯ!H878</f>
        <v>0</v>
      </c>
      <c r="H106" s="1139">
        <f>+[6]ระบบการควบคุมฯ!I878+[6]ระบบการควบคุมฯ!J878</f>
        <v>0</v>
      </c>
      <c r="I106" s="1139">
        <f>+[6]ระบบการควบคุมฯ!K878+[6]ระบบการควบคุมฯ!L878</f>
        <v>0</v>
      </c>
      <c r="J106" s="1139">
        <f>+F106-G106-H106-I106</f>
        <v>0</v>
      </c>
      <c r="K106" s="93"/>
    </row>
    <row r="107" spans="1:11" ht="93.75" hidden="1" customHeight="1" x14ac:dyDescent="0.55000000000000004">
      <c r="A107" s="1137" t="str">
        <f>+[6]ระบบการควบคุมฯ!A879</f>
        <v>(8</v>
      </c>
      <c r="B107" s="1155" t="str">
        <f>+[6]ระบบการควบคุมฯ!B879</f>
        <v xml:space="preserve">อื่นๆ (รายการนอกเหนือ(1-(7 และหรือถัวจ่ายให้รายการ (1 -(7 โดยเฉพาะรายการที่ (7 ) </v>
      </c>
      <c r="C107" s="1157">
        <f>+[6]ระบบการควบคุมฯ!C878</f>
        <v>0</v>
      </c>
      <c r="D107" s="1156">
        <f>+[6]ระบบการควบคุมฯ!F879</f>
        <v>0</v>
      </c>
      <c r="E107" s="112"/>
      <c r="F107" s="1121">
        <f t="shared" si="22"/>
        <v>0</v>
      </c>
      <c r="G107" s="1139">
        <f>+[6]ระบบการควบคุมฯ!G879+[6]ระบบการควบคุมฯ!H879</f>
        <v>0</v>
      </c>
      <c r="H107" s="1139">
        <f>+[6]ระบบการควบคุมฯ!I879+[6]ระบบการควบคุมฯ!J879</f>
        <v>0</v>
      </c>
      <c r="I107" s="1139">
        <f>+[6]ระบบการควบคุมฯ!K879+[6]ระบบการควบคุมฯ!L879</f>
        <v>0</v>
      </c>
      <c r="J107" s="1139">
        <f>+F107-G107-H107-I107</f>
        <v>0</v>
      </c>
      <c r="K107" s="105"/>
    </row>
    <row r="108" spans="1:11" ht="93.75" hidden="1" customHeight="1" x14ac:dyDescent="0.55000000000000004">
      <c r="A108" s="1186" t="str">
        <f>+[6]ระบบการควบคุมฯ!A882</f>
        <v>2.1.3.4</v>
      </c>
      <c r="B108" s="114" t="str">
        <f>+[6]ระบบการควบคุมฯ!B882</f>
        <v>งบพัฒนาเพื่อพัฒนาคุณภาพการศึกษา 1,000,000 บาท</v>
      </c>
      <c r="C108" s="114" t="str">
        <f>+[6]ระบบการควบคุมฯ!C871</f>
        <v>ที่ ศธ 04002/ว824/1 มีค 66  ครั้งที่ 352</v>
      </c>
      <c r="D108" s="1187">
        <f t="shared" ref="D108:J108" si="24">+D109+D118</f>
        <v>0</v>
      </c>
      <c r="E108" s="1187">
        <f t="shared" si="24"/>
        <v>0</v>
      </c>
      <c r="F108" s="1187">
        <f t="shared" si="24"/>
        <v>0</v>
      </c>
      <c r="G108" s="1187">
        <f t="shared" si="24"/>
        <v>0</v>
      </c>
      <c r="H108" s="1187">
        <f t="shared" si="24"/>
        <v>0</v>
      </c>
      <c r="I108" s="1187">
        <f t="shared" si="24"/>
        <v>0</v>
      </c>
      <c r="J108" s="1187">
        <f t="shared" si="24"/>
        <v>0</v>
      </c>
      <c r="K108" s="115"/>
    </row>
    <row r="109" spans="1:11" ht="19.5" hidden="1" customHeight="1" x14ac:dyDescent="0.55000000000000004">
      <c r="A109" s="1188" t="str">
        <f>+[6]ระบบการควบคุมฯ!A883</f>
        <v>2.1.3.4.1</v>
      </c>
      <c r="B109" s="1189" t="str">
        <f>+[6]ระบบการควบคุมฯ!B883</f>
        <v>งบกลยุทธ์ ของสพป.ปท.2 500,000 บาท (ประถม 449450) (20004 66 05164 05272)</v>
      </c>
      <c r="C109" s="1190" t="str">
        <f>+[6]ระบบการควบคุมฯ!C870</f>
        <v>20004 35000200 200000</v>
      </c>
      <c r="D109" s="1191">
        <f t="shared" ref="D109:J109" si="25">SUM(D110:D116)</f>
        <v>0</v>
      </c>
      <c r="E109" s="1191">
        <f t="shared" si="25"/>
        <v>0</v>
      </c>
      <c r="F109" s="1191">
        <f t="shared" si="25"/>
        <v>0</v>
      </c>
      <c r="G109" s="1191">
        <f t="shared" si="25"/>
        <v>0</v>
      </c>
      <c r="H109" s="1191">
        <f t="shared" si="25"/>
        <v>0</v>
      </c>
      <c r="I109" s="1191">
        <f t="shared" si="25"/>
        <v>0</v>
      </c>
      <c r="J109" s="1191">
        <f t="shared" si="25"/>
        <v>0</v>
      </c>
      <c r="K109" s="1192"/>
    </row>
    <row r="110" spans="1:11" ht="19.5" hidden="1" customHeight="1" x14ac:dyDescent="0.55000000000000004">
      <c r="A110" s="1168" t="str">
        <f>+[6]ระบบการควบคุมฯ!A884</f>
        <v>1)</v>
      </c>
      <c r="B110" s="1169" t="str">
        <f>+[6]ระบบการควบคุมฯ!B884</f>
        <v>โครงการปฏิรูปกระบวนการเรียนรู้ที่ตอบสนองต่อการเปลี่ยนแปลงในศตวรรษที่ 21 150000</v>
      </c>
      <c r="C110" s="1170" t="str">
        <f>+[6]ระบบการควบคุมฯ!C884</f>
        <v>บันทึกกลุ่มนโยบายและแผน ลว.27 มค 66 ดอกลักษณ์ อยู่ 2 รหัส</v>
      </c>
      <c r="D110" s="1047"/>
      <c r="E110" s="1047">
        <f>+[6]ระบบการควบคุมฯ!F884</f>
        <v>0</v>
      </c>
      <c r="F110" s="1047">
        <f>SUM(D110:E110)</f>
        <v>0</v>
      </c>
      <c r="G110" s="1047">
        <f>+[6]ระบบการควบคุมฯ!G884+[6]ระบบการควบคุมฯ!H884</f>
        <v>0</v>
      </c>
      <c r="H110" s="1047">
        <f>+[6]ระบบการควบคุมฯ!I884+[6]ระบบการควบคุมฯ!J884</f>
        <v>0</v>
      </c>
      <c r="I110" s="1047">
        <f>+[6]ระบบการควบคุมฯ!K884+[6]ระบบการควบคุมฯ!L884</f>
        <v>0</v>
      </c>
      <c r="J110" s="1047">
        <f>+F110-G110-H110-I110</f>
        <v>0</v>
      </c>
      <c r="K110" s="1172" t="s">
        <v>50</v>
      </c>
    </row>
    <row r="111" spans="1:11" ht="19.5" hidden="1" customHeight="1" x14ac:dyDescent="0.55000000000000004">
      <c r="A111" s="1168" t="str">
        <f>+[6]ระบบการควบคุมฯ!A885</f>
        <v>2)</v>
      </c>
      <c r="B111" s="1169" t="str">
        <f>+[6]ระบบการควบคุมฯ!B885</f>
        <v>ค่าสื่อการเรียนการสอนเงินเหลือจ่าย</v>
      </c>
      <c r="C111" s="1170" t="str">
        <f>+[6]ระบบการควบคุมฯ!C885</f>
        <v>เหลือจ่าย กย 66</v>
      </c>
      <c r="D111" s="1047"/>
      <c r="E111" s="1047">
        <f>+[6]ระบบการควบคุมฯ!F885</f>
        <v>0</v>
      </c>
      <c r="F111" s="1047">
        <f>SUM(D111:E111)</f>
        <v>0</v>
      </c>
      <c r="G111" s="1047">
        <f>+[6]ระบบการควบคุมฯ!G885+[6]ระบบการควบคุมฯ!H885</f>
        <v>0</v>
      </c>
      <c r="H111" s="1047">
        <f>+[6]ระบบการควบคุมฯ!I885+[6]ระบบการควบคุมฯ!J885</f>
        <v>0</v>
      </c>
      <c r="I111" s="1047">
        <f>+[6]ระบบการควบคุมฯ!K885+[6]ระบบการควบคุมฯ!L885</f>
        <v>0</v>
      </c>
      <c r="J111" s="1047">
        <f>+F111-G111-H111-I111</f>
        <v>0</v>
      </c>
      <c r="K111" s="1172" t="s">
        <v>50</v>
      </c>
    </row>
    <row r="112" spans="1:11" ht="19.5" hidden="1" customHeight="1" x14ac:dyDescent="0.55000000000000004">
      <c r="A112" s="1168"/>
      <c r="B112" s="1169"/>
      <c r="C112" s="1170"/>
      <c r="D112" s="1047"/>
      <c r="E112" s="1047"/>
      <c r="F112" s="1047"/>
      <c r="G112" s="1047"/>
      <c r="H112" s="1047"/>
      <c r="I112" s="1047"/>
      <c r="J112" s="1047"/>
      <c r="K112" s="51"/>
    </row>
    <row r="113" spans="1:11" ht="19.5" hidden="1" customHeight="1" x14ac:dyDescent="0.55000000000000004">
      <c r="A113" s="1168"/>
      <c r="B113" s="1169"/>
      <c r="C113" s="1170"/>
      <c r="D113" s="1047"/>
      <c r="E113" s="1047"/>
      <c r="F113" s="1047"/>
      <c r="G113" s="1047"/>
      <c r="H113" s="1047"/>
      <c r="I113" s="1047"/>
      <c r="J113" s="1047"/>
      <c r="K113" s="51"/>
    </row>
    <row r="114" spans="1:11" ht="19.5" hidden="1" customHeight="1" x14ac:dyDescent="0.55000000000000004">
      <c r="A114" s="1168"/>
      <c r="B114" s="1169"/>
      <c r="C114" s="1170"/>
      <c r="D114" s="1047"/>
      <c r="E114" s="1047"/>
      <c r="F114" s="1047"/>
      <c r="G114" s="1047"/>
      <c r="H114" s="1047"/>
      <c r="I114" s="1047"/>
      <c r="J114" s="1047"/>
      <c r="K114" s="51"/>
    </row>
    <row r="115" spans="1:11" ht="37.5" hidden="1" customHeight="1" x14ac:dyDescent="0.55000000000000004">
      <c r="A115" s="1168"/>
      <c r="B115" s="1169"/>
      <c r="C115" s="1170"/>
      <c r="D115" s="1047"/>
      <c r="E115" s="1047"/>
      <c r="F115" s="1047"/>
      <c r="G115" s="1047"/>
      <c r="H115" s="1047"/>
      <c r="I115" s="1047"/>
      <c r="J115" s="1047"/>
      <c r="K115" s="51"/>
    </row>
    <row r="116" spans="1:11" ht="93.75" hidden="1" customHeight="1" x14ac:dyDescent="0.55000000000000004">
      <c r="A116" s="1168"/>
      <c r="B116" s="1169"/>
      <c r="C116" s="1170"/>
      <c r="D116" s="1047"/>
      <c r="E116" s="1047"/>
      <c r="F116" s="1047"/>
      <c r="G116" s="1047"/>
      <c r="H116" s="1047"/>
      <c r="I116" s="1047"/>
      <c r="J116" s="1047"/>
      <c r="K116" s="51"/>
    </row>
    <row r="117" spans="1:11" ht="56.25" hidden="1" customHeight="1" x14ac:dyDescent="0.55000000000000004">
      <c r="A117" s="1168"/>
      <c r="B117" s="1169"/>
      <c r="C117" s="1170"/>
      <c r="D117" s="1047"/>
      <c r="E117" s="1047"/>
      <c r="F117" s="1047"/>
      <c r="G117" s="1047"/>
      <c r="H117" s="1047"/>
      <c r="I117" s="1047"/>
      <c r="J117" s="1193"/>
      <c r="K117" s="51"/>
    </row>
    <row r="118" spans="1:11" ht="93.75" hidden="1" customHeight="1" x14ac:dyDescent="0.55000000000000004">
      <c r="A118" s="1194" t="str">
        <f>+[6]ระบบการควบคุมฯ!A886</f>
        <v>2.1.3.4.2</v>
      </c>
      <c r="B118" s="1195" t="str">
        <f>+[6]ระบบการควบคุมฯ!B886</f>
        <v>งบเพิ่มประสิทธิผลกลยุทธ์ของ สพฐ. 1,500,000 บาท (20004 66 05164 05272)</v>
      </c>
      <c r="C118" s="1196" t="str">
        <f>+[6]ระบบการควบคุมฯ!C886</f>
        <v>ที่ ศธ 04002/ว824/1 มีค 66  ครั้งที่ 352</v>
      </c>
      <c r="D118" s="1197">
        <f t="shared" ref="D118:J118" si="26">SUM(D119:D124)</f>
        <v>0</v>
      </c>
      <c r="E118" s="1197">
        <f t="shared" si="26"/>
        <v>0</v>
      </c>
      <c r="F118" s="1197">
        <f t="shared" si="26"/>
        <v>0</v>
      </c>
      <c r="G118" s="1197">
        <f t="shared" si="26"/>
        <v>0</v>
      </c>
      <c r="H118" s="1197">
        <f t="shared" si="26"/>
        <v>0</v>
      </c>
      <c r="I118" s="1197">
        <f t="shared" si="26"/>
        <v>0</v>
      </c>
      <c r="J118" s="1197">
        <f t="shared" si="26"/>
        <v>0</v>
      </c>
      <c r="K118" s="1198" t="s">
        <v>15</v>
      </c>
    </row>
    <row r="119" spans="1:11" ht="93.75" hidden="1" customHeight="1" x14ac:dyDescent="0.55000000000000004">
      <c r="A119" s="1168" t="str">
        <f>+[6]ระบบการควบคุมฯ!A889</f>
        <v>1)</v>
      </c>
      <c r="B119" s="92" t="str">
        <f>+[6]ระบบการควบคุมฯ!B889</f>
        <v>โครงการพัฒนาศักยภาพการบริหารจัดการ 100,000 บาท</v>
      </c>
      <c r="C119" s="1178" t="str">
        <f>+[6]ระบบการควบคุมฯ!C889</f>
        <v>บันทึกกลุ่มนโยบายและแผน ลว.27 มค 66 ดอกลักษณ์</v>
      </c>
      <c r="D119" s="1047"/>
      <c r="E119" s="1047">
        <f>+[6]ระบบการควบคุมฯ!E889</f>
        <v>0</v>
      </c>
      <c r="F119" s="1047">
        <f>+D119+E119</f>
        <v>0</v>
      </c>
      <c r="G119" s="1047">
        <f>+[6]ระบบการควบคุมฯ!G889+[6]ระบบการควบคุมฯ!H889</f>
        <v>0</v>
      </c>
      <c r="H119" s="1047">
        <f>+[6]ระบบการควบคุมฯ!I889+[6]ระบบการควบคุมฯ!J889</f>
        <v>0</v>
      </c>
      <c r="I119" s="1047">
        <f>+[6]ระบบการควบคุมฯ!K889+[6]ระบบการควบคุมฯ!L889</f>
        <v>0</v>
      </c>
      <c r="J119" s="1047">
        <f>+F119-G119-H119-I119</f>
        <v>0</v>
      </c>
      <c r="K119" s="51" t="s">
        <v>50</v>
      </c>
    </row>
    <row r="120" spans="1:11" ht="93.75" hidden="1" customHeight="1" x14ac:dyDescent="0.55000000000000004">
      <c r="A120" s="1168" t="str">
        <f>+[6]ระบบการควบคุมฯ!A890</f>
        <v>2)</v>
      </c>
      <c r="B120" s="92" t="str">
        <f>+[6]ระบบการควบคุมฯ!B890</f>
        <v>โครงการเสริมสร้างความรู้ความเข้าใจระบบการประเมินวิทยฐานดิจิทัล(DPA) 30,000 บาท</v>
      </c>
      <c r="C120" s="1178" t="str">
        <f>+[6]ระบบการควบคุมฯ!C890</f>
        <v>บันทึกกลุ่มนโยบายและแผน ลว.26 มค 66 น้ำผึ้ง</v>
      </c>
      <c r="D120" s="1047"/>
      <c r="E120" s="1047">
        <f>+[6]ระบบการควบคุมฯ!E890</f>
        <v>0</v>
      </c>
      <c r="F120" s="1047">
        <f>+D120+E120</f>
        <v>0</v>
      </c>
      <c r="G120" s="1047">
        <f>+[6]ระบบการควบคุมฯ!G890+[6]ระบบการควบคุมฯ!H890</f>
        <v>0</v>
      </c>
      <c r="H120" s="1047">
        <f>+[6]ระบบการควบคุมฯ!I890+[6]ระบบการควบคุมฯ!J890</f>
        <v>0</v>
      </c>
      <c r="I120" s="1047">
        <f>+[6]ระบบการควบคุมฯ!K890+[6]ระบบการควบคุมฯ!L890</f>
        <v>0</v>
      </c>
      <c r="J120" s="1047">
        <f>+F120-G120-H120-I120</f>
        <v>0</v>
      </c>
      <c r="K120" s="1199" t="s">
        <v>108</v>
      </c>
    </row>
    <row r="121" spans="1:11" ht="19.5" hidden="1" customHeight="1" x14ac:dyDescent="0.55000000000000004">
      <c r="A121" s="1168" t="str">
        <f>+[6]ระบบการควบคุมฯ!A891</f>
        <v>3)</v>
      </c>
      <c r="B121" s="92" t="str">
        <f>+[6]ระบบการควบคุมฯ!B891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21" s="1178" t="s">
        <v>146</v>
      </c>
      <c r="D121" s="1047"/>
      <c r="E121" s="1047">
        <f>+[6]ระบบการควบคุมฯ!E891</f>
        <v>0</v>
      </c>
      <c r="F121" s="1047">
        <f>+D121+E121</f>
        <v>0</v>
      </c>
      <c r="G121" s="1047">
        <f>+[6]ระบบการควบคุมฯ!G891+[6]ระบบการควบคุมฯ!H891</f>
        <v>0</v>
      </c>
      <c r="H121" s="1047">
        <f>+[6]ระบบการควบคุมฯ!I891+[6]ระบบการควบคุมฯ!J891</f>
        <v>0</v>
      </c>
      <c r="I121" s="1047">
        <f>+[6]ระบบการควบคุมฯ!K891+[6]ระบบการควบคุมฯ!L891</f>
        <v>0</v>
      </c>
      <c r="J121" s="1047">
        <f>+F121-G121-H121-I121</f>
        <v>0</v>
      </c>
      <c r="K121" s="51" t="s">
        <v>50</v>
      </c>
    </row>
    <row r="122" spans="1:11" ht="19.95" hidden="1" customHeight="1" x14ac:dyDescent="0.55000000000000004">
      <c r="A122" s="1168" t="str">
        <f>+[6]ระบบการควบคุมฯ!A892</f>
        <v>4)</v>
      </c>
      <c r="B122" s="92" t="str">
        <f>+[6]ระบบการควบคุมฯ!B892</f>
        <v>โครงการส่งเสริมศักยภาพตามการเรียนรู้ที่หลากหลาย 150,000 บาท</v>
      </c>
      <c r="C122" s="1178" t="str">
        <f>+[6]ระบบการควบคุมฯ!C892</f>
        <v xml:space="preserve">บท.แผนลว. 31 มี.ค. 66 </v>
      </c>
      <c r="D122" s="1047"/>
      <c r="E122" s="1047">
        <f>+[6]ระบบการควบคุมฯ!E892</f>
        <v>0</v>
      </c>
      <c r="F122" s="1047">
        <f>+D122+E122</f>
        <v>0</v>
      </c>
      <c r="G122" s="1047">
        <f>+[6]ระบบการควบคุมฯ!G892+[6]ระบบการควบคุมฯ!H892</f>
        <v>0</v>
      </c>
      <c r="H122" s="1047">
        <f>+[6]ระบบการควบคุมฯ!I892+[6]ระบบการควบคุมฯ!J892</f>
        <v>0</v>
      </c>
      <c r="I122" s="1047">
        <f>+[6]ระบบการควบคุมฯ!K892+[6]ระบบการควบคุมฯ!L892</f>
        <v>0</v>
      </c>
      <c r="J122" s="1047">
        <f>+F122-G122-H122-I122</f>
        <v>0</v>
      </c>
      <c r="K122" s="51" t="s">
        <v>50</v>
      </c>
    </row>
    <row r="123" spans="1:11" ht="74.400000000000006" hidden="1" x14ac:dyDescent="0.55000000000000004">
      <c r="A123" s="1168" t="str">
        <f>+[6]ระบบการควบคุมฯ!A893</f>
        <v>6)</v>
      </c>
      <c r="B123" s="1169" t="str">
        <f>+[6]ระบบการควบคุมฯ!B893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3" s="1170" t="str">
        <f>+[6]ระบบการควบคุมฯ!C893</f>
        <v>บันทึกกลุ่มนโยบายและแผน ลว.27 มีค 66 ศน จิราภรณ์</v>
      </c>
      <c r="D123" s="1047"/>
      <c r="E123" s="1047">
        <f>+[6]ระบบการควบคุมฯ!F893</f>
        <v>0</v>
      </c>
      <c r="F123" s="1047">
        <f>SUM(D123:E123)</f>
        <v>0</v>
      </c>
      <c r="G123" s="1047">
        <f>+[6]ระบบการควบคุมฯ!G893+[6]ระบบการควบคุมฯ!H893</f>
        <v>0</v>
      </c>
      <c r="H123" s="1047">
        <f>+[6]ระบบการควบคุมฯ!I893+[6]ระบบการควบคุมฯ!J893</f>
        <v>0</v>
      </c>
      <c r="I123" s="1047">
        <f>+[6]ระบบการควบคุมฯ!K893+[6]ระบบการควบคุมฯ!L893</f>
        <v>0</v>
      </c>
      <c r="J123" s="1047">
        <f>+F123-G123-H123-I123</f>
        <v>0</v>
      </c>
      <c r="K123" s="51" t="s">
        <v>50</v>
      </c>
    </row>
    <row r="124" spans="1:11" hidden="1" x14ac:dyDescent="0.55000000000000004">
      <c r="A124" s="1168"/>
      <c r="B124" s="92"/>
      <c r="C124" s="350"/>
      <c r="D124" s="1047"/>
      <c r="E124" s="1047"/>
      <c r="F124" s="1047"/>
      <c r="G124" s="1047"/>
      <c r="H124" s="1047"/>
      <c r="I124" s="1047"/>
      <c r="J124" s="1047"/>
      <c r="K124" s="51"/>
    </row>
    <row r="125" spans="1:11" x14ac:dyDescent="0.55000000000000004">
      <c r="A125" s="1137"/>
      <c r="B125" s="116" t="s">
        <v>18</v>
      </c>
      <c r="C125" s="95"/>
      <c r="D125" s="1139">
        <f>+D8</f>
        <v>3055000</v>
      </c>
      <c r="E125" s="1139">
        <f t="shared" ref="E125:J125" si="27">+E8</f>
        <v>945000</v>
      </c>
      <c r="F125" s="1139">
        <f t="shared" si="27"/>
        <v>4000000</v>
      </c>
      <c r="G125" s="1139">
        <f t="shared" si="27"/>
        <v>11984</v>
      </c>
      <c r="H125" s="1139">
        <f t="shared" si="27"/>
        <v>0</v>
      </c>
      <c r="I125" s="1139">
        <f t="shared" si="27"/>
        <v>3311201.4800000004</v>
      </c>
      <c r="J125" s="1139">
        <f t="shared" si="27"/>
        <v>676814.5199999999</v>
      </c>
      <c r="K125" s="93"/>
    </row>
    <row r="126" spans="1:11" x14ac:dyDescent="0.55000000000000004">
      <c r="A126" s="117"/>
      <c r="B126" s="118" t="s">
        <v>19</v>
      </c>
      <c r="C126" s="351"/>
      <c r="D126" s="1200"/>
      <c r="E126" s="1201"/>
      <c r="F126" s="55">
        <f>SUM(G126:J126)</f>
        <v>100.00000000000001</v>
      </c>
      <c r="G126" s="1202">
        <f>+G125*100/F125</f>
        <v>0.29959999999999998</v>
      </c>
      <c r="H126" s="1203">
        <v>0</v>
      </c>
      <c r="I126" s="1200">
        <f>+I125*100/F125</f>
        <v>82.780037000000021</v>
      </c>
      <c r="J126" s="1204">
        <f>+J125*100/F125</f>
        <v>16.920362999999995</v>
      </c>
      <c r="K126" s="119"/>
    </row>
    <row r="127" spans="1:11" x14ac:dyDescent="0.55000000000000004">
      <c r="A127" s="120"/>
      <c r="B127" s="121"/>
      <c r="C127" s="352"/>
      <c r="D127" s="1205"/>
      <c r="E127" s="1205"/>
      <c r="F127" s="1206" t="s">
        <v>162</v>
      </c>
      <c r="G127" s="1206"/>
      <c r="H127" s="1206"/>
      <c r="I127" s="1206"/>
      <c r="J127" s="1207"/>
      <c r="K127" s="1208"/>
    </row>
    <row r="128" spans="1:11" x14ac:dyDescent="0.55000000000000004">
      <c r="A128" s="120"/>
      <c r="B128" s="121"/>
      <c r="C128" s="352"/>
      <c r="D128" s="1205"/>
      <c r="E128" s="1205"/>
      <c r="F128" s="1205"/>
      <c r="G128" s="124"/>
      <c r="H128" s="124"/>
      <c r="I128" s="124"/>
      <c r="J128" s="124"/>
      <c r="K128" s="1208"/>
    </row>
    <row r="129" spans="1:11" x14ac:dyDescent="0.55000000000000004">
      <c r="A129" s="1209" t="s">
        <v>109</v>
      </c>
      <c r="B129" s="1210"/>
      <c r="C129" s="1211"/>
      <c r="D129" s="1205"/>
      <c r="E129" s="124"/>
      <c r="F129" s="124"/>
      <c r="G129" s="124"/>
      <c r="H129" s="124"/>
      <c r="I129" s="154"/>
      <c r="J129" s="124"/>
      <c r="K129" s="1208"/>
    </row>
    <row r="130" spans="1:11" x14ac:dyDescent="0.55000000000000004">
      <c r="A130" s="1212" t="s">
        <v>21</v>
      </c>
      <c r="B130" s="1212"/>
      <c r="C130" s="1213"/>
      <c r="D130" s="1214"/>
      <c r="E130" s="156"/>
      <c r="F130" s="1215" t="s">
        <v>20</v>
      </c>
      <c r="G130" s="157" t="s">
        <v>148</v>
      </c>
      <c r="H130" s="124" t="s">
        <v>154</v>
      </c>
      <c r="I130" s="156"/>
      <c r="J130" s="124"/>
      <c r="K130" s="1208"/>
    </row>
    <row r="131" spans="1:11" x14ac:dyDescent="0.55000000000000004">
      <c r="A131" s="517"/>
      <c r="B131" s="517"/>
      <c r="C131" s="354"/>
      <c r="D131" s="155"/>
      <c r="E131" s="518" t="s">
        <v>75</v>
      </c>
      <c r="F131" s="518"/>
      <c r="G131" s="518"/>
      <c r="H131" s="518"/>
      <c r="I131" s="490"/>
      <c r="J131" s="491"/>
      <c r="K131" s="123"/>
    </row>
    <row r="132" spans="1:11" x14ac:dyDescent="0.55000000000000004">
      <c r="A132" s="126"/>
      <c r="B132" s="125"/>
      <c r="C132" s="353"/>
      <c r="D132" s="519" t="s">
        <v>147</v>
      </c>
      <c r="E132" s="519"/>
      <c r="F132" s="519"/>
      <c r="G132" s="519"/>
      <c r="H132" s="519"/>
      <c r="I132" s="519"/>
      <c r="J132" s="124"/>
      <c r="K132" s="123"/>
    </row>
    <row r="133" spans="1:11" ht="24.6" x14ac:dyDescent="0.7">
      <c r="A133" s="168"/>
      <c r="B133" s="169"/>
      <c r="C133" s="352"/>
      <c r="D133" s="122"/>
      <c r="E133" s="522" t="s">
        <v>153</v>
      </c>
      <c r="F133" s="522"/>
      <c r="G133" s="522"/>
      <c r="H133" s="522"/>
      <c r="I133" s="522"/>
      <c r="J133" s="522"/>
      <c r="K133" s="171"/>
    </row>
    <row r="134" spans="1:11" ht="24.6" x14ac:dyDescent="0.7">
      <c r="A134" s="168"/>
      <c r="B134" s="169"/>
      <c r="C134" s="170"/>
      <c r="D134" s="122"/>
      <c r="E134" s="520"/>
      <c r="F134" s="520"/>
      <c r="G134" s="520"/>
      <c r="H134" s="520"/>
      <c r="I134" s="520"/>
      <c r="J134" s="520"/>
      <c r="K134" s="172"/>
    </row>
    <row r="135" spans="1:11" x14ac:dyDescent="0.55000000000000004">
      <c r="D135" s="23"/>
      <c r="E135" s="23"/>
      <c r="F135" s="23"/>
      <c r="G135" s="23"/>
      <c r="H135" s="23"/>
      <c r="I135" s="23"/>
    </row>
    <row r="136" spans="1:11" x14ac:dyDescent="0.55000000000000004">
      <c r="D136" s="23"/>
      <c r="E136" s="23"/>
      <c r="F136" s="23"/>
      <c r="G136" s="23"/>
      <c r="H136" s="23"/>
      <c r="I136" s="23"/>
    </row>
    <row r="137" spans="1:11" x14ac:dyDescent="0.55000000000000004">
      <c r="D137" s="23"/>
      <c r="E137" s="23"/>
      <c r="F137" s="23"/>
      <c r="G137" s="23"/>
      <c r="H137" s="23"/>
      <c r="I137" s="23"/>
    </row>
    <row r="138" spans="1:11" x14ac:dyDescent="0.55000000000000004">
      <c r="D138" s="23"/>
      <c r="E138" s="23"/>
      <c r="F138" s="23"/>
      <c r="G138" s="23"/>
      <c r="H138" s="23"/>
      <c r="I138" s="23"/>
    </row>
    <row r="139" spans="1:11" x14ac:dyDescent="0.55000000000000004">
      <c r="D139" s="23"/>
      <c r="E139" s="23"/>
      <c r="F139" s="23"/>
      <c r="G139" s="23"/>
      <c r="H139" s="23"/>
      <c r="I139" s="23"/>
    </row>
    <row r="140" spans="1:11" x14ac:dyDescent="0.55000000000000004">
      <c r="D140" s="23"/>
      <c r="E140" s="23"/>
      <c r="F140" s="23"/>
      <c r="G140" s="23"/>
      <c r="H140" s="23"/>
      <c r="I140" s="23"/>
    </row>
    <row r="141" spans="1:11" x14ac:dyDescent="0.55000000000000004">
      <c r="D141" s="23"/>
      <c r="E141" s="23"/>
      <c r="F141" s="23"/>
      <c r="G141" s="23"/>
      <c r="H141" s="23"/>
      <c r="I141" s="23"/>
    </row>
    <row r="142" spans="1:11" x14ac:dyDescent="0.55000000000000004">
      <c r="D142" s="23"/>
      <c r="E142" s="23"/>
      <c r="F142" s="23"/>
      <c r="G142" s="23"/>
      <c r="H142" s="23"/>
      <c r="I142" s="23"/>
    </row>
    <row r="143" spans="1:11" x14ac:dyDescent="0.55000000000000004">
      <c r="D143" s="23"/>
      <c r="E143" s="23"/>
      <c r="F143" s="23"/>
      <c r="G143" s="23"/>
      <c r="H143" s="23"/>
      <c r="I143" s="23"/>
    </row>
    <row r="144" spans="1:11" x14ac:dyDescent="0.55000000000000004">
      <c r="D144" s="23"/>
      <c r="E144" s="23"/>
      <c r="F144" s="23"/>
      <c r="G144" s="23"/>
      <c r="H144" s="23"/>
      <c r="I144" s="23"/>
    </row>
    <row r="145" spans="4:9" x14ac:dyDescent="0.55000000000000004">
      <c r="D145" s="23"/>
      <c r="E145" s="23"/>
      <c r="F145" s="23"/>
      <c r="G145" s="23"/>
      <c r="H145" s="23"/>
      <c r="I145" s="23"/>
    </row>
    <row r="146" spans="4:9" x14ac:dyDescent="0.55000000000000004">
      <c r="D146" s="23"/>
      <c r="E146" s="23"/>
      <c r="F146" s="23"/>
      <c r="G146" s="23"/>
      <c r="H146" s="23"/>
      <c r="I146" s="23"/>
    </row>
    <row r="147" spans="4:9" x14ac:dyDescent="0.55000000000000004">
      <c r="D147" s="23"/>
      <c r="E147" s="23"/>
      <c r="F147" s="23"/>
      <c r="G147" s="23"/>
      <c r="H147" s="23"/>
      <c r="I147" s="23"/>
    </row>
    <row r="148" spans="4:9" x14ac:dyDescent="0.55000000000000004">
      <c r="D148" s="23"/>
      <c r="E148" s="23"/>
      <c r="F148" s="23"/>
      <c r="G148" s="23"/>
      <c r="H148" s="23"/>
      <c r="I148" s="23"/>
    </row>
    <row r="149" spans="4:9" x14ac:dyDescent="0.55000000000000004">
      <c r="D149" s="23"/>
      <c r="E149" s="23"/>
      <c r="F149" s="23"/>
      <c r="G149" s="23"/>
      <c r="H149" s="23"/>
      <c r="I149" s="23"/>
    </row>
    <row r="150" spans="4:9" x14ac:dyDescent="0.55000000000000004">
      <c r="D150" s="23"/>
      <c r="E150" s="23"/>
      <c r="F150" s="23"/>
      <c r="G150" s="23"/>
      <c r="H150" s="23"/>
      <c r="I150" s="23"/>
    </row>
    <row r="151" spans="4:9" x14ac:dyDescent="0.55000000000000004">
      <c r="D151" s="23"/>
      <c r="E151" s="23"/>
      <c r="F151" s="23"/>
      <c r="G151" s="23"/>
      <c r="H151" s="23"/>
      <c r="I151" s="23"/>
    </row>
    <row r="152" spans="4:9" x14ac:dyDescent="0.55000000000000004">
      <c r="D152" s="23"/>
      <c r="E152" s="23"/>
      <c r="F152" s="23"/>
      <c r="G152" s="23"/>
      <c r="H152" s="23"/>
      <c r="I152" s="23"/>
    </row>
    <row r="153" spans="4:9" x14ac:dyDescent="0.55000000000000004">
      <c r="D153" s="23"/>
      <c r="E153" s="23"/>
      <c r="F153" s="23"/>
      <c r="G153" s="23"/>
      <c r="H153" s="23"/>
      <c r="I153" s="23"/>
    </row>
    <row r="154" spans="4:9" x14ac:dyDescent="0.55000000000000004">
      <c r="D154" s="23"/>
      <c r="E154" s="23"/>
      <c r="F154" s="23"/>
      <c r="G154" s="23"/>
      <c r="H154" s="23"/>
      <c r="I154" s="23"/>
    </row>
    <row r="155" spans="4:9" x14ac:dyDescent="0.55000000000000004">
      <c r="D155" s="23"/>
      <c r="E155" s="23"/>
      <c r="F155" s="23"/>
      <c r="G155" s="23"/>
      <c r="H155" s="23"/>
      <c r="I155" s="23"/>
    </row>
    <row r="156" spans="4:9" x14ac:dyDescent="0.55000000000000004">
      <c r="D156" s="23"/>
      <c r="E156" s="23"/>
      <c r="F156" s="23"/>
      <c r="G156" s="23"/>
      <c r="H156" s="23"/>
      <c r="I156" s="23"/>
    </row>
    <row r="157" spans="4:9" x14ac:dyDescent="0.55000000000000004">
      <c r="D157" s="23"/>
      <c r="E157" s="23"/>
      <c r="F157" s="23"/>
      <c r="G157" s="23"/>
      <c r="H157" s="23"/>
      <c r="I157" s="23"/>
    </row>
    <row r="158" spans="4:9" x14ac:dyDescent="0.55000000000000004">
      <c r="D158" s="23"/>
      <c r="E158" s="23"/>
      <c r="F158" s="23"/>
      <c r="G158" s="23"/>
      <c r="H158" s="23"/>
      <c r="I158" s="23"/>
    </row>
    <row r="159" spans="4:9" x14ac:dyDescent="0.55000000000000004">
      <c r="D159" s="23"/>
      <c r="E159" s="23"/>
      <c r="F159" s="23"/>
      <c r="G159" s="23"/>
      <c r="H159" s="23"/>
      <c r="I159" s="23"/>
    </row>
    <row r="160" spans="4:9" x14ac:dyDescent="0.55000000000000004">
      <c r="D160" s="23"/>
      <c r="E160" s="23"/>
      <c r="F160" s="23"/>
      <c r="G160" s="23"/>
      <c r="H160" s="23"/>
      <c r="I160" s="23"/>
    </row>
    <row r="161" spans="4:9" x14ac:dyDescent="0.55000000000000004">
      <c r="D161" s="23"/>
      <c r="E161" s="23"/>
      <c r="F161" s="23"/>
      <c r="G161" s="23"/>
      <c r="H161" s="23"/>
      <c r="I161" s="23"/>
    </row>
    <row r="162" spans="4:9" x14ac:dyDescent="0.55000000000000004">
      <c r="D162" s="23"/>
      <c r="E162" s="23"/>
      <c r="F162" s="23"/>
      <c r="G162" s="23"/>
      <c r="H162" s="23"/>
      <c r="I162" s="23"/>
    </row>
    <row r="163" spans="4:9" x14ac:dyDescent="0.55000000000000004">
      <c r="D163" s="23"/>
      <c r="E163" s="23"/>
      <c r="F163" s="23"/>
      <c r="G163" s="23"/>
      <c r="H163" s="23"/>
      <c r="I163" s="23"/>
    </row>
    <row r="164" spans="4:9" x14ac:dyDescent="0.55000000000000004">
      <c r="D164" s="23"/>
      <c r="E164" s="23"/>
      <c r="F164" s="23"/>
      <c r="G164" s="23"/>
      <c r="H164" s="23"/>
      <c r="I164" s="23"/>
    </row>
    <row r="165" spans="4:9" x14ac:dyDescent="0.55000000000000004">
      <c r="D165" s="23"/>
      <c r="E165" s="23"/>
      <c r="F165" s="23"/>
      <c r="G165" s="23"/>
      <c r="H165" s="23"/>
      <c r="I165" s="23"/>
    </row>
    <row r="166" spans="4:9" x14ac:dyDescent="0.55000000000000004">
      <c r="D166" s="23"/>
      <c r="E166" s="23"/>
      <c r="F166" s="23"/>
      <c r="G166" s="23"/>
      <c r="H166" s="23"/>
      <c r="I166" s="23"/>
    </row>
    <row r="167" spans="4:9" x14ac:dyDescent="0.55000000000000004">
      <c r="D167" s="23"/>
      <c r="E167" s="23"/>
      <c r="F167" s="23"/>
      <c r="G167" s="23"/>
      <c r="H167" s="23"/>
      <c r="I167" s="23"/>
    </row>
    <row r="168" spans="4:9" x14ac:dyDescent="0.55000000000000004">
      <c r="D168" s="23"/>
      <c r="E168" s="23"/>
      <c r="F168" s="23"/>
      <c r="G168" s="23"/>
      <c r="H168" s="23"/>
      <c r="I168" s="23"/>
    </row>
    <row r="169" spans="4:9" x14ac:dyDescent="0.55000000000000004">
      <c r="D169" s="23"/>
      <c r="E169" s="23"/>
      <c r="F169" s="23"/>
      <c r="G169" s="23"/>
      <c r="H169" s="23"/>
      <c r="I169" s="23"/>
    </row>
    <row r="170" spans="4:9" x14ac:dyDescent="0.55000000000000004">
      <c r="D170" s="23"/>
      <c r="E170" s="23"/>
      <c r="F170" s="23"/>
      <c r="G170" s="23"/>
      <c r="H170" s="23"/>
      <c r="I170" s="23"/>
    </row>
    <row r="171" spans="4:9" x14ac:dyDescent="0.55000000000000004">
      <c r="D171" s="23"/>
      <c r="E171" s="23"/>
      <c r="F171" s="23"/>
      <c r="G171" s="23"/>
      <c r="H171" s="23"/>
      <c r="I171" s="23"/>
    </row>
    <row r="172" spans="4:9" x14ac:dyDescent="0.55000000000000004">
      <c r="D172" s="23"/>
      <c r="E172" s="23"/>
      <c r="F172" s="23"/>
      <c r="G172" s="23"/>
      <c r="H172" s="23"/>
      <c r="I172" s="23"/>
    </row>
    <row r="173" spans="4:9" x14ac:dyDescent="0.55000000000000004">
      <c r="D173" s="23"/>
      <c r="E173" s="23"/>
      <c r="F173" s="23"/>
      <c r="G173" s="23"/>
      <c r="H173" s="23"/>
      <c r="I173" s="23"/>
    </row>
    <row r="174" spans="4:9" x14ac:dyDescent="0.55000000000000004">
      <c r="D174" s="23"/>
      <c r="E174" s="23"/>
      <c r="F174" s="23"/>
      <c r="G174" s="23"/>
      <c r="H174" s="23"/>
      <c r="I174" s="23"/>
    </row>
    <row r="175" spans="4:9" x14ac:dyDescent="0.55000000000000004">
      <c r="D175" s="23"/>
      <c r="E175" s="23"/>
      <c r="F175" s="23"/>
      <c r="G175" s="23"/>
      <c r="H175" s="23"/>
      <c r="I175" s="23"/>
    </row>
    <row r="176" spans="4:9" x14ac:dyDescent="0.55000000000000004">
      <c r="D176" s="23"/>
      <c r="E176" s="23"/>
      <c r="F176" s="23"/>
      <c r="G176" s="23"/>
      <c r="H176" s="23"/>
      <c r="I176" s="23"/>
    </row>
    <row r="177" spans="4:9" x14ac:dyDescent="0.55000000000000004">
      <c r="D177" s="23"/>
      <c r="E177" s="23"/>
      <c r="F177" s="23"/>
      <c r="G177" s="23"/>
      <c r="H177" s="23"/>
      <c r="I177" s="23"/>
    </row>
    <row r="178" spans="4:9" x14ac:dyDescent="0.55000000000000004">
      <c r="D178" s="23"/>
      <c r="E178" s="23"/>
      <c r="F178" s="23"/>
      <c r="G178" s="23"/>
      <c r="H178" s="23"/>
      <c r="I178" s="23"/>
    </row>
    <row r="179" spans="4:9" x14ac:dyDescent="0.55000000000000004">
      <c r="D179" s="23"/>
      <c r="E179" s="23"/>
      <c r="F179" s="23"/>
      <c r="G179" s="23"/>
      <c r="H179" s="23"/>
      <c r="I179" s="23"/>
    </row>
    <row r="180" spans="4:9" x14ac:dyDescent="0.55000000000000004">
      <c r="D180" s="23"/>
      <c r="E180" s="23"/>
      <c r="F180" s="23"/>
      <c r="G180" s="23"/>
      <c r="H180" s="23"/>
      <c r="I180" s="23"/>
    </row>
    <row r="181" spans="4:9" x14ac:dyDescent="0.55000000000000004">
      <c r="D181" s="23"/>
      <c r="E181" s="23"/>
      <c r="F181" s="23"/>
      <c r="G181" s="23"/>
      <c r="H181" s="23"/>
      <c r="I181" s="23"/>
    </row>
    <row r="182" spans="4:9" x14ac:dyDescent="0.55000000000000004">
      <c r="D182" s="23"/>
      <c r="E182" s="23"/>
      <c r="F182" s="23"/>
      <c r="G182" s="23"/>
      <c r="H182" s="23"/>
      <c r="I182" s="23"/>
    </row>
    <row r="183" spans="4:9" x14ac:dyDescent="0.55000000000000004">
      <c r="D183" s="23"/>
      <c r="E183" s="23"/>
      <c r="F183" s="23"/>
      <c r="G183" s="23"/>
      <c r="H183" s="23"/>
      <c r="I183" s="23"/>
    </row>
    <row r="184" spans="4:9" x14ac:dyDescent="0.55000000000000004">
      <c r="D184" s="23"/>
      <c r="E184" s="23"/>
      <c r="F184" s="23"/>
      <c r="G184" s="23"/>
      <c r="H184" s="23"/>
      <c r="I184" s="23"/>
    </row>
    <row r="185" spans="4:9" x14ac:dyDescent="0.55000000000000004">
      <c r="D185" s="23"/>
      <c r="E185" s="23"/>
      <c r="F185" s="23"/>
      <c r="G185" s="23"/>
      <c r="H185" s="23"/>
      <c r="I185" s="23"/>
    </row>
    <row r="186" spans="4:9" x14ac:dyDescent="0.55000000000000004">
      <c r="D186" s="23"/>
      <c r="E186" s="23"/>
      <c r="F186" s="23"/>
      <c r="G186" s="23"/>
      <c r="H186" s="23"/>
      <c r="I186" s="23"/>
    </row>
    <row r="187" spans="4:9" x14ac:dyDescent="0.55000000000000004">
      <c r="D187" s="23"/>
      <c r="E187" s="23"/>
      <c r="F187" s="23"/>
      <c r="G187" s="23"/>
      <c r="H187" s="23"/>
      <c r="I187" s="23"/>
    </row>
    <row r="188" spans="4:9" x14ac:dyDescent="0.55000000000000004">
      <c r="D188" s="23"/>
      <c r="E188" s="23"/>
      <c r="F188" s="23"/>
      <c r="G188" s="23"/>
      <c r="H188" s="23"/>
      <c r="I188" s="23"/>
    </row>
    <row r="189" spans="4:9" x14ac:dyDescent="0.55000000000000004">
      <c r="D189" s="23"/>
      <c r="E189" s="23"/>
      <c r="F189" s="23"/>
      <c r="G189" s="23"/>
      <c r="H189" s="23"/>
      <c r="I189" s="23"/>
    </row>
    <row r="190" spans="4:9" x14ac:dyDescent="0.55000000000000004">
      <c r="D190" s="23"/>
      <c r="E190" s="23"/>
      <c r="F190" s="23"/>
      <c r="G190" s="23"/>
      <c r="H190" s="23"/>
      <c r="I190" s="23"/>
    </row>
    <row r="191" spans="4:9" x14ac:dyDescent="0.55000000000000004">
      <c r="D191" s="23"/>
      <c r="E191" s="23"/>
      <c r="F191" s="23"/>
      <c r="G191" s="23"/>
      <c r="H191" s="23"/>
      <c r="I191" s="23"/>
    </row>
    <row r="192" spans="4:9" x14ac:dyDescent="0.55000000000000004">
      <c r="D192" s="23"/>
      <c r="E192" s="23"/>
      <c r="F192" s="23"/>
      <c r="G192" s="23"/>
      <c r="H192" s="23"/>
      <c r="I192" s="23"/>
    </row>
    <row r="193" spans="4:9" x14ac:dyDescent="0.55000000000000004">
      <c r="D193" s="23"/>
      <c r="E193" s="23"/>
      <c r="F193" s="23"/>
      <c r="G193" s="23"/>
      <c r="H193" s="23"/>
      <c r="I193" s="23"/>
    </row>
    <row r="194" spans="4:9" x14ac:dyDescent="0.55000000000000004">
      <c r="D194" s="23"/>
      <c r="E194" s="23"/>
      <c r="F194" s="23"/>
      <c r="G194" s="23"/>
      <c r="H194" s="23"/>
      <c r="I194" s="23"/>
    </row>
    <row r="195" spans="4:9" x14ac:dyDescent="0.55000000000000004">
      <c r="D195" s="23"/>
      <c r="E195" s="23"/>
      <c r="F195" s="23"/>
      <c r="G195" s="23"/>
      <c r="H195" s="23"/>
      <c r="I195" s="23"/>
    </row>
    <row r="196" spans="4:9" x14ac:dyDescent="0.55000000000000004">
      <c r="D196" s="23"/>
      <c r="E196" s="23"/>
      <c r="F196" s="23"/>
      <c r="G196" s="23"/>
      <c r="H196" s="23"/>
      <c r="I196" s="23"/>
    </row>
    <row r="197" spans="4:9" x14ac:dyDescent="0.55000000000000004">
      <c r="D197" s="23"/>
      <c r="E197" s="23"/>
      <c r="F197" s="23"/>
      <c r="G197" s="23"/>
      <c r="H197" s="23"/>
      <c r="I197" s="23"/>
    </row>
    <row r="198" spans="4:9" x14ac:dyDescent="0.55000000000000004">
      <c r="D198" s="23"/>
      <c r="E198" s="23"/>
      <c r="F198" s="23"/>
      <c r="G198" s="23"/>
      <c r="H198" s="23"/>
      <c r="I198" s="23"/>
    </row>
    <row r="199" spans="4:9" x14ac:dyDescent="0.55000000000000004">
      <c r="D199" s="23"/>
      <c r="E199" s="23"/>
      <c r="F199" s="23"/>
      <c r="G199" s="23"/>
      <c r="H199" s="23"/>
      <c r="I199" s="23"/>
    </row>
    <row r="200" spans="4:9" x14ac:dyDescent="0.55000000000000004">
      <c r="D200" s="23"/>
      <c r="E200" s="23"/>
      <c r="F200" s="23"/>
      <c r="G200" s="23"/>
      <c r="H200" s="23"/>
      <c r="I200" s="23"/>
    </row>
    <row r="201" spans="4:9" x14ac:dyDescent="0.55000000000000004">
      <c r="D201" s="23"/>
      <c r="E201" s="23"/>
      <c r="F201" s="23"/>
      <c r="G201" s="23"/>
      <c r="H201" s="23"/>
      <c r="I201" s="23"/>
    </row>
    <row r="202" spans="4:9" x14ac:dyDescent="0.55000000000000004">
      <c r="D202" s="23"/>
      <c r="E202" s="23"/>
      <c r="F202" s="23"/>
      <c r="G202" s="23"/>
      <c r="H202" s="23"/>
      <c r="I202" s="23"/>
    </row>
    <row r="203" spans="4:9" x14ac:dyDescent="0.55000000000000004">
      <c r="D203" s="23"/>
      <c r="E203" s="23"/>
      <c r="F203" s="23"/>
      <c r="G203" s="23"/>
      <c r="H203" s="23"/>
      <c r="I203" s="23"/>
    </row>
    <row r="204" spans="4:9" x14ac:dyDescent="0.55000000000000004">
      <c r="D204" s="23"/>
      <c r="E204" s="23"/>
      <c r="F204" s="23"/>
      <c r="G204" s="23"/>
      <c r="H204" s="23"/>
      <c r="I204" s="23"/>
    </row>
    <row r="205" spans="4:9" x14ac:dyDescent="0.55000000000000004">
      <c r="D205" s="23"/>
      <c r="E205" s="23"/>
      <c r="F205" s="23"/>
      <c r="G205" s="23"/>
      <c r="H205" s="23"/>
      <c r="I205" s="23"/>
    </row>
    <row r="206" spans="4:9" x14ac:dyDescent="0.55000000000000004">
      <c r="D206" s="23"/>
      <c r="E206" s="23"/>
      <c r="F206" s="23"/>
      <c r="G206" s="23"/>
      <c r="H206" s="23"/>
      <c r="I206" s="23"/>
    </row>
    <row r="207" spans="4:9" x14ac:dyDescent="0.55000000000000004">
      <c r="D207" s="23"/>
      <c r="E207" s="23"/>
      <c r="F207" s="23"/>
      <c r="G207" s="23"/>
      <c r="H207" s="23"/>
      <c r="I207" s="23"/>
    </row>
    <row r="208" spans="4:9" x14ac:dyDescent="0.55000000000000004">
      <c r="D208" s="23"/>
      <c r="E208" s="23"/>
      <c r="F208" s="23"/>
      <c r="G208" s="23"/>
      <c r="H208" s="23"/>
      <c r="I208" s="23"/>
    </row>
    <row r="209" spans="4:9" x14ac:dyDescent="0.55000000000000004">
      <c r="D209" s="23"/>
      <c r="E209" s="23"/>
      <c r="F209" s="23"/>
      <c r="G209" s="23"/>
      <c r="H209" s="23"/>
      <c r="I209" s="23"/>
    </row>
    <row r="210" spans="4:9" x14ac:dyDescent="0.55000000000000004">
      <c r="D210" s="23"/>
      <c r="E210" s="23"/>
      <c r="F210" s="23"/>
      <c r="G210" s="23"/>
      <c r="H210" s="23"/>
      <c r="I210" s="23"/>
    </row>
    <row r="211" spans="4:9" x14ac:dyDescent="0.55000000000000004">
      <c r="D211" s="23"/>
      <c r="E211" s="23"/>
      <c r="F211" s="23"/>
      <c r="G211" s="23"/>
      <c r="H211" s="23"/>
      <c r="I211" s="23"/>
    </row>
    <row r="212" spans="4:9" x14ac:dyDescent="0.55000000000000004">
      <c r="D212" s="23"/>
      <c r="E212" s="23"/>
      <c r="F212" s="23"/>
      <c r="G212" s="23"/>
      <c r="H212" s="23"/>
      <c r="I212" s="23"/>
    </row>
    <row r="213" spans="4:9" x14ac:dyDescent="0.55000000000000004">
      <c r="D213" s="23"/>
      <c r="E213" s="23"/>
      <c r="F213" s="23"/>
      <c r="G213" s="23"/>
      <c r="H213" s="23"/>
      <c r="I213" s="23"/>
    </row>
    <row r="214" spans="4:9" x14ac:dyDescent="0.55000000000000004">
      <c r="D214" s="23"/>
      <c r="E214" s="23"/>
      <c r="F214" s="23"/>
      <c r="G214" s="23"/>
      <c r="H214" s="23"/>
      <c r="I214" s="23"/>
    </row>
    <row r="215" spans="4:9" x14ac:dyDescent="0.55000000000000004">
      <c r="D215" s="23"/>
      <c r="E215" s="23"/>
      <c r="F215" s="23"/>
      <c r="G215" s="23"/>
      <c r="H215" s="23"/>
      <c r="I215" s="23"/>
    </row>
    <row r="216" spans="4:9" x14ac:dyDescent="0.55000000000000004">
      <c r="D216" s="23"/>
      <c r="E216" s="23"/>
      <c r="F216" s="23"/>
      <c r="G216" s="23"/>
      <c r="H216" s="23"/>
      <c r="I216" s="23"/>
    </row>
    <row r="217" spans="4:9" x14ac:dyDescent="0.55000000000000004">
      <c r="D217" s="23"/>
      <c r="E217" s="23"/>
      <c r="F217" s="23"/>
      <c r="G217" s="23"/>
      <c r="H217" s="23"/>
      <c r="I217" s="23"/>
    </row>
    <row r="218" spans="4:9" x14ac:dyDescent="0.55000000000000004">
      <c r="D218" s="23"/>
      <c r="E218" s="23"/>
      <c r="F218" s="23"/>
      <c r="G218" s="23"/>
      <c r="H218" s="23"/>
      <c r="I218" s="23"/>
    </row>
    <row r="219" spans="4:9" x14ac:dyDescent="0.55000000000000004">
      <c r="D219" s="23"/>
      <c r="E219" s="23"/>
      <c r="F219" s="23"/>
      <c r="G219" s="23"/>
      <c r="H219" s="23"/>
      <c r="I219" s="23"/>
    </row>
    <row r="220" spans="4:9" x14ac:dyDescent="0.55000000000000004">
      <c r="D220" s="23"/>
      <c r="E220" s="23"/>
      <c r="F220" s="23"/>
      <c r="G220" s="23"/>
      <c r="H220" s="23"/>
      <c r="I220" s="23"/>
    </row>
    <row r="221" spans="4:9" x14ac:dyDescent="0.55000000000000004">
      <c r="D221" s="23"/>
      <c r="E221" s="23"/>
      <c r="F221" s="23"/>
      <c r="G221" s="23"/>
      <c r="H221" s="23"/>
      <c r="I221" s="23"/>
    </row>
    <row r="222" spans="4:9" x14ac:dyDescent="0.55000000000000004">
      <c r="D222" s="23"/>
      <c r="E222" s="23"/>
      <c r="F222" s="23"/>
      <c r="G222" s="23"/>
      <c r="H222" s="23"/>
      <c r="I222" s="23"/>
    </row>
    <row r="223" spans="4:9" x14ac:dyDescent="0.55000000000000004">
      <c r="D223" s="23"/>
      <c r="E223" s="23"/>
      <c r="F223" s="23"/>
      <c r="G223" s="23"/>
      <c r="H223" s="23"/>
      <c r="I223" s="23"/>
    </row>
    <row r="224" spans="4:9" x14ac:dyDescent="0.55000000000000004">
      <c r="D224" s="23"/>
      <c r="E224" s="23"/>
      <c r="F224" s="23"/>
      <c r="G224" s="23"/>
      <c r="H224" s="23"/>
      <c r="I224" s="23"/>
    </row>
    <row r="225" spans="4:9" x14ac:dyDescent="0.55000000000000004">
      <c r="D225" s="23"/>
      <c r="E225" s="23"/>
      <c r="F225" s="23"/>
      <c r="G225" s="23"/>
      <c r="H225" s="23"/>
      <c r="I225" s="23"/>
    </row>
    <row r="226" spans="4:9" x14ac:dyDescent="0.55000000000000004">
      <c r="D226" s="23"/>
      <c r="E226" s="23"/>
      <c r="F226" s="23"/>
      <c r="G226" s="23"/>
      <c r="H226" s="23"/>
      <c r="I226" s="23"/>
    </row>
    <row r="227" spans="4:9" x14ac:dyDescent="0.55000000000000004">
      <c r="D227" s="23"/>
      <c r="E227" s="23"/>
      <c r="F227" s="23"/>
      <c r="G227" s="23"/>
      <c r="H227" s="23"/>
      <c r="I227" s="23"/>
    </row>
    <row r="228" spans="4:9" x14ac:dyDescent="0.55000000000000004">
      <c r="D228" s="23"/>
      <c r="E228" s="23"/>
      <c r="F228" s="23"/>
      <c r="G228" s="23"/>
      <c r="H228" s="23"/>
      <c r="I228" s="23"/>
    </row>
    <row r="229" spans="4:9" x14ac:dyDescent="0.55000000000000004">
      <c r="D229" s="23"/>
      <c r="E229" s="23"/>
      <c r="F229" s="23"/>
      <c r="G229" s="23"/>
      <c r="H229" s="23"/>
      <c r="I229" s="23"/>
    </row>
    <row r="230" spans="4:9" x14ac:dyDescent="0.55000000000000004">
      <c r="D230" s="23"/>
      <c r="E230" s="23"/>
      <c r="F230" s="23"/>
      <c r="G230" s="23"/>
      <c r="H230" s="23"/>
      <c r="I230" s="23"/>
    </row>
    <row r="231" spans="4:9" x14ac:dyDescent="0.55000000000000004">
      <c r="D231" s="23"/>
      <c r="E231" s="23"/>
      <c r="F231" s="23"/>
      <c r="G231" s="23"/>
      <c r="H231" s="23"/>
      <c r="I231" s="23"/>
    </row>
    <row r="232" spans="4:9" x14ac:dyDescent="0.55000000000000004">
      <c r="D232" s="23"/>
      <c r="E232" s="23"/>
      <c r="F232" s="23"/>
      <c r="G232" s="23"/>
      <c r="H232" s="23"/>
      <c r="I232" s="23"/>
    </row>
    <row r="233" spans="4:9" x14ac:dyDescent="0.55000000000000004">
      <c r="D233" s="23"/>
      <c r="E233" s="23"/>
      <c r="F233" s="23"/>
      <c r="G233" s="23"/>
      <c r="H233" s="23"/>
      <c r="I233" s="23"/>
    </row>
    <row r="234" spans="4:9" x14ac:dyDescent="0.55000000000000004">
      <c r="D234" s="23"/>
      <c r="E234" s="23"/>
      <c r="F234" s="23"/>
      <c r="G234" s="23"/>
      <c r="H234" s="23"/>
      <c r="I234" s="23"/>
    </row>
    <row r="235" spans="4:9" x14ac:dyDescent="0.55000000000000004">
      <c r="D235" s="23"/>
      <c r="E235" s="23"/>
      <c r="F235" s="23"/>
      <c r="G235" s="23"/>
      <c r="H235" s="23"/>
      <c r="I235" s="23"/>
    </row>
    <row r="236" spans="4:9" x14ac:dyDescent="0.55000000000000004">
      <c r="D236" s="23"/>
      <c r="E236" s="23"/>
      <c r="F236" s="23"/>
      <c r="G236" s="23"/>
      <c r="H236" s="23"/>
      <c r="I236" s="23"/>
    </row>
    <row r="237" spans="4:9" x14ac:dyDescent="0.55000000000000004">
      <c r="D237" s="23"/>
      <c r="E237" s="23"/>
      <c r="F237" s="23"/>
      <c r="G237" s="23"/>
      <c r="H237" s="23"/>
      <c r="I237" s="23"/>
    </row>
    <row r="238" spans="4:9" x14ac:dyDescent="0.55000000000000004">
      <c r="D238" s="23"/>
      <c r="E238" s="23"/>
      <c r="F238" s="23"/>
      <c r="G238" s="23"/>
      <c r="H238" s="23"/>
      <c r="I238" s="23"/>
    </row>
    <row r="239" spans="4:9" x14ac:dyDescent="0.55000000000000004">
      <c r="D239" s="23"/>
      <c r="E239" s="23"/>
      <c r="F239" s="23"/>
      <c r="G239" s="23"/>
      <c r="H239" s="23"/>
      <c r="I239" s="23"/>
    </row>
    <row r="240" spans="4:9" x14ac:dyDescent="0.55000000000000004">
      <c r="D240" s="23"/>
      <c r="E240" s="23"/>
      <c r="F240" s="23"/>
      <c r="G240" s="23"/>
      <c r="H240" s="23"/>
      <c r="I240" s="23"/>
    </row>
    <row r="241" spans="4:9" x14ac:dyDescent="0.55000000000000004">
      <c r="D241" s="23"/>
      <c r="E241" s="23"/>
      <c r="F241" s="23"/>
      <c r="G241" s="23"/>
      <c r="H241" s="23"/>
      <c r="I241" s="23"/>
    </row>
    <row r="242" spans="4:9" x14ac:dyDescent="0.55000000000000004">
      <c r="D242" s="23"/>
      <c r="E242" s="23"/>
      <c r="F242" s="23"/>
      <c r="G242" s="23"/>
      <c r="H242" s="23"/>
      <c r="I242" s="23"/>
    </row>
    <row r="243" spans="4:9" x14ac:dyDescent="0.55000000000000004">
      <c r="D243" s="23"/>
      <c r="E243" s="23"/>
      <c r="F243" s="23"/>
      <c r="G243" s="23"/>
      <c r="H243" s="23"/>
      <c r="I243" s="23"/>
    </row>
    <row r="244" spans="4:9" x14ac:dyDescent="0.55000000000000004">
      <c r="D244" s="23"/>
      <c r="E244" s="23"/>
      <c r="F244" s="23"/>
      <c r="G244" s="23"/>
      <c r="H244" s="23"/>
      <c r="I244" s="23"/>
    </row>
    <row r="245" spans="4:9" x14ac:dyDescent="0.55000000000000004">
      <c r="D245" s="23"/>
      <c r="E245" s="23"/>
      <c r="F245" s="23"/>
      <c r="G245" s="23"/>
      <c r="H245" s="23"/>
      <c r="I245" s="23"/>
    </row>
    <row r="246" spans="4:9" x14ac:dyDescent="0.55000000000000004">
      <c r="D246" s="23"/>
      <c r="E246" s="23"/>
      <c r="F246" s="23"/>
      <c r="G246" s="23"/>
      <c r="H246" s="23"/>
      <c r="I246" s="23"/>
    </row>
    <row r="247" spans="4:9" x14ac:dyDescent="0.55000000000000004">
      <c r="D247" s="23"/>
      <c r="E247" s="23"/>
      <c r="F247" s="23"/>
      <c r="G247" s="23"/>
      <c r="H247" s="23"/>
      <c r="I247" s="23"/>
    </row>
    <row r="248" spans="4:9" x14ac:dyDescent="0.55000000000000004">
      <c r="D248" s="23"/>
      <c r="E248" s="23"/>
      <c r="F248" s="23"/>
      <c r="G248" s="23"/>
      <c r="H248" s="23"/>
      <c r="I248" s="23"/>
    </row>
    <row r="249" spans="4:9" x14ac:dyDescent="0.55000000000000004">
      <c r="D249" s="23"/>
      <c r="E249" s="23"/>
      <c r="F249" s="23"/>
      <c r="G249" s="23"/>
      <c r="H249" s="23"/>
      <c r="I249" s="23"/>
    </row>
    <row r="250" spans="4:9" x14ac:dyDescent="0.55000000000000004">
      <c r="D250" s="23"/>
      <c r="E250" s="23"/>
      <c r="F250" s="23"/>
      <c r="G250" s="23"/>
      <c r="H250" s="23"/>
      <c r="I250" s="23"/>
    </row>
    <row r="251" spans="4:9" x14ac:dyDescent="0.55000000000000004">
      <c r="D251" s="23"/>
      <c r="E251" s="23"/>
      <c r="F251" s="23"/>
      <c r="G251" s="23"/>
      <c r="H251" s="23"/>
      <c r="I251" s="23"/>
    </row>
    <row r="252" spans="4:9" x14ac:dyDescent="0.55000000000000004">
      <c r="D252" s="23"/>
      <c r="E252" s="23"/>
      <c r="F252" s="23"/>
      <c r="G252" s="23"/>
      <c r="H252" s="23"/>
      <c r="I252" s="23"/>
    </row>
    <row r="253" spans="4:9" x14ac:dyDescent="0.55000000000000004">
      <c r="D253" s="23"/>
      <c r="E253" s="23"/>
      <c r="F253" s="23"/>
      <c r="G253" s="23"/>
      <c r="H253" s="23"/>
      <c r="I253" s="23"/>
    </row>
    <row r="254" spans="4:9" x14ac:dyDescent="0.55000000000000004">
      <c r="D254" s="23"/>
      <c r="E254" s="23"/>
      <c r="F254" s="23"/>
      <c r="G254" s="23"/>
      <c r="H254" s="23"/>
      <c r="I254" s="23"/>
    </row>
    <row r="255" spans="4:9" x14ac:dyDescent="0.55000000000000004">
      <c r="D255" s="23"/>
      <c r="E255" s="23"/>
      <c r="F255" s="23"/>
      <c r="G255" s="23"/>
      <c r="H255" s="23"/>
      <c r="I255" s="23"/>
    </row>
    <row r="256" spans="4:9" x14ac:dyDescent="0.55000000000000004">
      <c r="D256" s="23"/>
      <c r="E256" s="23"/>
      <c r="F256" s="23"/>
      <c r="G256" s="23"/>
      <c r="H256" s="23"/>
      <c r="I256" s="23"/>
    </row>
    <row r="257" spans="4:9" x14ac:dyDescent="0.55000000000000004">
      <c r="D257" s="23"/>
      <c r="E257" s="23"/>
      <c r="F257" s="23"/>
      <c r="G257" s="23"/>
      <c r="H257" s="23"/>
      <c r="I257" s="23"/>
    </row>
    <row r="258" spans="4:9" x14ac:dyDescent="0.55000000000000004">
      <c r="D258" s="23"/>
      <c r="E258" s="23"/>
      <c r="F258" s="23"/>
      <c r="G258" s="23"/>
      <c r="H258" s="23"/>
      <c r="I258" s="23"/>
    </row>
    <row r="259" spans="4:9" x14ac:dyDescent="0.55000000000000004">
      <c r="D259" s="23"/>
      <c r="E259" s="23"/>
      <c r="F259" s="23"/>
      <c r="G259" s="23"/>
      <c r="H259" s="23"/>
      <c r="I259" s="23"/>
    </row>
    <row r="260" spans="4:9" x14ac:dyDescent="0.55000000000000004">
      <c r="D260" s="23"/>
      <c r="E260" s="23"/>
      <c r="F260" s="23"/>
      <c r="G260" s="23"/>
      <c r="H260" s="23"/>
      <c r="I260" s="23"/>
    </row>
    <row r="261" spans="4:9" x14ac:dyDescent="0.55000000000000004">
      <c r="D261" s="23"/>
      <c r="E261" s="23"/>
      <c r="F261" s="23"/>
      <c r="G261" s="23"/>
      <c r="H261" s="23"/>
      <c r="I261" s="23"/>
    </row>
    <row r="262" spans="4:9" x14ac:dyDescent="0.55000000000000004">
      <c r="D262" s="23"/>
      <c r="E262" s="23"/>
      <c r="F262" s="23"/>
      <c r="G262" s="23"/>
      <c r="H262" s="23"/>
      <c r="I262" s="23"/>
    </row>
    <row r="263" spans="4:9" x14ac:dyDescent="0.55000000000000004">
      <c r="D263" s="23"/>
      <c r="E263" s="23"/>
      <c r="F263" s="23"/>
      <c r="G263" s="23"/>
      <c r="H263" s="23"/>
      <c r="I263" s="23"/>
    </row>
    <row r="264" spans="4:9" x14ac:dyDescent="0.55000000000000004">
      <c r="D264" s="23"/>
      <c r="E264" s="23"/>
      <c r="F264" s="23"/>
      <c r="G264" s="23"/>
      <c r="H264" s="23"/>
      <c r="I264" s="23"/>
    </row>
    <row r="265" spans="4:9" x14ac:dyDescent="0.55000000000000004">
      <c r="D265" s="23"/>
      <c r="E265" s="23"/>
      <c r="F265" s="23"/>
      <c r="G265" s="23"/>
      <c r="H265" s="23"/>
      <c r="I265" s="23"/>
    </row>
    <row r="266" spans="4:9" x14ac:dyDescent="0.55000000000000004">
      <c r="D266" s="23"/>
      <c r="E266" s="23"/>
      <c r="F266" s="23"/>
      <c r="G266" s="23"/>
      <c r="H266" s="23"/>
      <c r="I266" s="23"/>
    </row>
    <row r="267" spans="4:9" x14ac:dyDescent="0.55000000000000004">
      <c r="D267" s="23"/>
      <c r="E267" s="23"/>
      <c r="F267" s="23"/>
      <c r="G267" s="23"/>
      <c r="H267" s="23"/>
      <c r="I267" s="23"/>
    </row>
    <row r="268" spans="4:9" x14ac:dyDescent="0.55000000000000004">
      <c r="D268" s="23"/>
      <c r="E268" s="23"/>
      <c r="F268" s="23"/>
      <c r="G268" s="23"/>
      <c r="H268" s="23"/>
      <c r="I268" s="23"/>
    </row>
    <row r="269" spans="4:9" x14ac:dyDescent="0.55000000000000004">
      <c r="D269" s="23"/>
      <c r="E269" s="23"/>
      <c r="F269" s="23"/>
      <c r="G269" s="23"/>
      <c r="H269" s="23"/>
      <c r="I269" s="23"/>
    </row>
    <row r="270" spans="4:9" x14ac:dyDescent="0.55000000000000004">
      <c r="D270" s="23"/>
      <c r="E270" s="23"/>
      <c r="F270" s="23"/>
      <c r="G270" s="23"/>
      <c r="H270" s="23"/>
      <c r="I270" s="23"/>
    </row>
    <row r="271" spans="4:9" x14ac:dyDescent="0.55000000000000004">
      <c r="D271" s="23"/>
      <c r="E271" s="23"/>
      <c r="F271" s="23"/>
      <c r="G271" s="23"/>
      <c r="H271" s="23"/>
      <c r="I271" s="23"/>
    </row>
    <row r="272" spans="4:9" x14ac:dyDescent="0.55000000000000004">
      <c r="D272" s="23"/>
      <c r="E272" s="23"/>
      <c r="F272" s="23"/>
      <c r="G272" s="23"/>
      <c r="H272" s="23"/>
      <c r="I272" s="23"/>
    </row>
    <row r="273" spans="4:9" x14ac:dyDescent="0.55000000000000004">
      <c r="D273" s="23"/>
      <c r="E273" s="23"/>
      <c r="F273" s="23"/>
      <c r="G273" s="23"/>
      <c r="H273" s="23"/>
      <c r="I273" s="23"/>
    </row>
    <row r="274" spans="4:9" x14ac:dyDescent="0.55000000000000004">
      <c r="D274" s="23"/>
      <c r="E274" s="23"/>
      <c r="F274" s="23"/>
      <c r="G274" s="23"/>
      <c r="H274" s="23"/>
      <c r="I274" s="23"/>
    </row>
    <row r="275" spans="4:9" x14ac:dyDescent="0.55000000000000004">
      <c r="D275" s="23"/>
      <c r="E275" s="23"/>
      <c r="F275" s="23"/>
      <c r="G275" s="23"/>
      <c r="H275" s="23"/>
      <c r="I275" s="23"/>
    </row>
    <row r="276" spans="4:9" x14ac:dyDescent="0.55000000000000004">
      <c r="D276" s="23"/>
      <c r="E276" s="23"/>
      <c r="F276" s="23"/>
      <c r="G276" s="23"/>
      <c r="H276" s="23"/>
      <c r="I276" s="23"/>
    </row>
    <row r="277" spans="4:9" x14ac:dyDescent="0.55000000000000004">
      <c r="D277" s="23"/>
      <c r="E277" s="23"/>
      <c r="F277" s="23"/>
      <c r="G277" s="23"/>
      <c r="H277" s="23"/>
      <c r="I277" s="23"/>
    </row>
    <row r="278" spans="4:9" x14ac:dyDescent="0.55000000000000004">
      <c r="D278" s="23"/>
      <c r="E278" s="23"/>
      <c r="F278" s="23"/>
      <c r="G278" s="23"/>
      <c r="H278" s="23"/>
      <c r="I278" s="23"/>
    </row>
    <row r="279" spans="4:9" x14ac:dyDescent="0.55000000000000004">
      <c r="D279" s="23"/>
      <c r="E279" s="23"/>
      <c r="F279" s="23"/>
      <c r="G279" s="23"/>
      <c r="H279" s="23"/>
      <c r="I279" s="23"/>
    </row>
    <row r="280" spans="4:9" x14ac:dyDescent="0.55000000000000004">
      <c r="D280" s="23"/>
      <c r="E280" s="23"/>
      <c r="F280" s="23"/>
      <c r="G280" s="23"/>
      <c r="H280" s="23"/>
      <c r="I280" s="23"/>
    </row>
    <row r="281" spans="4:9" x14ac:dyDescent="0.55000000000000004">
      <c r="D281" s="23"/>
      <c r="E281" s="23"/>
      <c r="F281" s="23"/>
      <c r="G281" s="23"/>
      <c r="H281" s="23"/>
      <c r="I281" s="23"/>
    </row>
    <row r="282" spans="4:9" x14ac:dyDescent="0.55000000000000004">
      <c r="D282" s="23"/>
      <c r="E282" s="23"/>
      <c r="F282" s="23"/>
      <c r="G282" s="23"/>
      <c r="H282" s="23"/>
      <c r="I282" s="23"/>
    </row>
    <row r="283" spans="4:9" x14ac:dyDescent="0.55000000000000004">
      <c r="D283" s="23"/>
      <c r="E283" s="23"/>
      <c r="F283" s="23"/>
      <c r="G283" s="23"/>
      <c r="H283" s="23"/>
      <c r="I283" s="23"/>
    </row>
    <row r="284" spans="4:9" x14ac:dyDescent="0.55000000000000004">
      <c r="D284" s="23"/>
      <c r="E284" s="23"/>
      <c r="F284" s="23"/>
      <c r="G284" s="23"/>
      <c r="H284" s="23"/>
      <c r="I284" s="23"/>
    </row>
    <row r="285" spans="4:9" x14ac:dyDescent="0.55000000000000004">
      <c r="D285" s="23"/>
      <c r="E285" s="23"/>
      <c r="F285" s="23"/>
      <c r="G285" s="23"/>
      <c r="H285" s="23"/>
      <c r="I285" s="23"/>
    </row>
    <row r="286" spans="4:9" x14ac:dyDescent="0.55000000000000004">
      <c r="D286" s="23"/>
      <c r="E286" s="23"/>
      <c r="F286" s="23"/>
      <c r="G286" s="23"/>
      <c r="H286" s="23"/>
      <c r="I286" s="23"/>
    </row>
    <row r="287" spans="4:9" x14ac:dyDescent="0.55000000000000004">
      <c r="D287" s="23"/>
      <c r="E287" s="23"/>
      <c r="F287" s="23"/>
      <c r="G287" s="23"/>
      <c r="H287" s="23"/>
      <c r="I287" s="23"/>
    </row>
    <row r="288" spans="4:9" x14ac:dyDescent="0.55000000000000004">
      <c r="D288" s="23"/>
      <c r="E288" s="23"/>
      <c r="F288" s="23"/>
      <c r="G288" s="23"/>
      <c r="H288" s="23"/>
      <c r="I288" s="23"/>
    </row>
    <row r="289" spans="4:9" x14ac:dyDescent="0.55000000000000004">
      <c r="D289" s="23"/>
      <c r="E289" s="23"/>
      <c r="F289" s="23"/>
      <c r="G289" s="23"/>
      <c r="H289" s="23"/>
      <c r="I289" s="23"/>
    </row>
    <row r="290" spans="4:9" x14ac:dyDescent="0.55000000000000004">
      <c r="D290" s="23"/>
      <c r="E290" s="23"/>
      <c r="F290" s="23"/>
      <c r="G290" s="23"/>
      <c r="H290" s="23"/>
      <c r="I290" s="23"/>
    </row>
    <row r="291" spans="4:9" x14ac:dyDescent="0.55000000000000004">
      <c r="D291" s="23"/>
      <c r="E291" s="23"/>
      <c r="F291" s="23"/>
      <c r="G291" s="23"/>
      <c r="H291" s="23"/>
      <c r="I291" s="23"/>
    </row>
    <row r="292" spans="4:9" x14ac:dyDescent="0.55000000000000004">
      <c r="D292" s="23"/>
      <c r="E292" s="23"/>
      <c r="F292" s="23"/>
      <c r="G292" s="23"/>
      <c r="H292" s="23"/>
      <c r="I292" s="23"/>
    </row>
    <row r="293" spans="4:9" x14ac:dyDescent="0.55000000000000004">
      <c r="D293" s="23"/>
      <c r="E293" s="23"/>
      <c r="F293" s="23"/>
      <c r="G293" s="23"/>
      <c r="H293" s="23"/>
      <c r="I293" s="23"/>
    </row>
    <row r="294" spans="4:9" x14ac:dyDescent="0.55000000000000004">
      <c r="D294" s="23"/>
      <c r="E294" s="23"/>
      <c r="F294" s="23"/>
      <c r="G294" s="23"/>
      <c r="H294" s="23"/>
      <c r="I294" s="23"/>
    </row>
    <row r="295" spans="4:9" x14ac:dyDescent="0.55000000000000004">
      <c r="D295" s="23"/>
      <c r="E295" s="23"/>
      <c r="F295" s="23"/>
      <c r="G295" s="23"/>
      <c r="H295" s="23"/>
      <c r="I295" s="23"/>
    </row>
    <row r="296" spans="4:9" x14ac:dyDescent="0.55000000000000004">
      <c r="D296" s="23"/>
      <c r="E296" s="23"/>
      <c r="F296" s="23"/>
      <c r="G296" s="23"/>
      <c r="H296" s="23"/>
      <c r="I296" s="23"/>
    </row>
    <row r="297" spans="4:9" x14ac:dyDescent="0.55000000000000004">
      <c r="D297" s="23"/>
      <c r="E297" s="23"/>
      <c r="F297" s="23"/>
      <c r="G297" s="23"/>
      <c r="H297" s="23"/>
      <c r="I297" s="23"/>
    </row>
    <row r="298" spans="4:9" x14ac:dyDescent="0.55000000000000004">
      <c r="D298" s="23"/>
      <c r="E298" s="23"/>
      <c r="F298" s="23"/>
      <c r="G298" s="23"/>
      <c r="H298" s="23"/>
      <c r="I298" s="23"/>
    </row>
    <row r="299" spans="4:9" x14ac:dyDescent="0.55000000000000004">
      <c r="D299" s="23"/>
      <c r="E299" s="23"/>
      <c r="F299" s="23"/>
      <c r="G299" s="23"/>
      <c r="H299" s="23"/>
      <c r="I299" s="23"/>
    </row>
    <row r="300" spans="4:9" x14ac:dyDescent="0.55000000000000004">
      <c r="D300" s="23"/>
      <c r="E300" s="23"/>
      <c r="F300" s="23"/>
      <c r="G300" s="23"/>
      <c r="H300" s="23"/>
      <c r="I300" s="23"/>
    </row>
    <row r="301" spans="4:9" x14ac:dyDescent="0.55000000000000004">
      <c r="D301" s="23"/>
      <c r="E301" s="23"/>
      <c r="F301" s="23"/>
      <c r="G301" s="23"/>
      <c r="H301" s="23"/>
      <c r="I301" s="23"/>
    </row>
    <row r="302" spans="4:9" x14ac:dyDescent="0.55000000000000004">
      <c r="D302" s="23"/>
      <c r="E302" s="23"/>
      <c r="F302" s="23"/>
      <c r="G302" s="23"/>
      <c r="H302" s="23"/>
      <c r="I302" s="23"/>
    </row>
    <row r="303" spans="4:9" x14ac:dyDescent="0.55000000000000004">
      <c r="D303" s="23"/>
      <c r="E303" s="23"/>
      <c r="F303" s="23"/>
      <c r="G303" s="23"/>
      <c r="H303" s="23"/>
      <c r="I303" s="23"/>
    </row>
    <row r="304" spans="4:9" x14ac:dyDescent="0.55000000000000004">
      <c r="D304" s="23"/>
      <c r="E304" s="23"/>
      <c r="F304" s="23"/>
      <c r="G304" s="23"/>
      <c r="H304" s="23"/>
      <c r="I304" s="23"/>
    </row>
    <row r="305" spans="4:9" x14ac:dyDescent="0.55000000000000004">
      <c r="D305" s="23"/>
      <c r="E305" s="23"/>
      <c r="F305" s="23"/>
      <c r="G305" s="23"/>
      <c r="H305" s="23"/>
      <c r="I305" s="23"/>
    </row>
    <row r="306" spans="4:9" x14ac:dyDescent="0.55000000000000004">
      <c r="D306" s="23"/>
      <c r="E306" s="23"/>
      <c r="F306" s="23"/>
      <c r="G306" s="23"/>
      <c r="H306" s="23"/>
      <c r="I306" s="23"/>
    </row>
    <row r="307" spans="4:9" x14ac:dyDescent="0.55000000000000004">
      <c r="D307" s="23"/>
      <c r="E307" s="23"/>
      <c r="F307" s="23"/>
      <c r="G307" s="23"/>
      <c r="H307" s="23"/>
      <c r="I307" s="23"/>
    </row>
    <row r="308" spans="4:9" x14ac:dyDescent="0.55000000000000004">
      <c r="D308" s="23"/>
      <c r="E308" s="23"/>
      <c r="F308" s="23"/>
      <c r="G308" s="23"/>
      <c r="H308" s="23"/>
      <c r="I308" s="23"/>
    </row>
    <row r="309" spans="4:9" x14ac:dyDescent="0.55000000000000004">
      <c r="D309" s="23"/>
      <c r="E309" s="23"/>
      <c r="F309" s="23"/>
      <c r="G309" s="23"/>
      <c r="H309" s="23"/>
      <c r="I309" s="23"/>
    </row>
    <row r="310" spans="4:9" x14ac:dyDescent="0.55000000000000004">
      <c r="D310" s="23"/>
      <c r="E310" s="23"/>
      <c r="F310" s="23"/>
      <c r="G310" s="23"/>
      <c r="H310" s="23"/>
      <c r="I310" s="23"/>
    </row>
    <row r="311" spans="4:9" x14ac:dyDescent="0.55000000000000004">
      <c r="D311" s="23"/>
      <c r="E311" s="23"/>
      <c r="F311" s="23"/>
      <c r="G311" s="23"/>
      <c r="H311" s="23"/>
      <c r="I311" s="23"/>
    </row>
    <row r="312" spans="4:9" x14ac:dyDescent="0.55000000000000004">
      <c r="D312" s="23"/>
      <c r="E312" s="23"/>
      <c r="F312" s="23"/>
      <c r="G312" s="23"/>
      <c r="H312" s="23"/>
      <c r="I312" s="23"/>
    </row>
    <row r="313" spans="4:9" x14ac:dyDescent="0.55000000000000004">
      <c r="D313" s="23"/>
      <c r="E313" s="23"/>
      <c r="F313" s="23"/>
      <c r="G313" s="23"/>
      <c r="H313" s="23"/>
      <c r="I313" s="23"/>
    </row>
    <row r="314" spans="4:9" x14ac:dyDescent="0.55000000000000004">
      <c r="D314" s="23"/>
      <c r="E314" s="23"/>
      <c r="F314" s="23"/>
      <c r="G314" s="23"/>
      <c r="H314" s="23"/>
      <c r="I314" s="23"/>
    </row>
    <row r="315" spans="4:9" x14ac:dyDescent="0.55000000000000004">
      <c r="D315" s="23"/>
      <c r="E315" s="23"/>
      <c r="F315" s="23"/>
      <c r="G315" s="23"/>
      <c r="H315" s="23"/>
      <c r="I315" s="23"/>
    </row>
    <row r="316" spans="4:9" x14ac:dyDescent="0.55000000000000004">
      <c r="D316" s="23"/>
      <c r="E316" s="23"/>
      <c r="F316" s="23"/>
      <c r="G316" s="23"/>
      <c r="H316" s="23"/>
      <c r="I316" s="23"/>
    </row>
    <row r="317" spans="4:9" x14ac:dyDescent="0.55000000000000004">
      <c r="D317" s="23"/>
      <c r="E317" s="23"/>
      <c r="F317" s="23"/>
      <c r="G317" s="23"/>
      <c r="H317" s="23"/>
      <c r="I317" s="23"/>
    </row>
    <row r="318" spans="4:9" x14ac:dyDescent="0.55000000000000004">
      <c r="D318" s="23"/>
      <c r="E318" s="23"/>
      <c r="F318" s="23"/>
      <c r="G318" s="23"/>
      <c r="H318" s="23"/>
      <c r="I318" s="23"/>
    </row>
    <row r="319" spans="4:9" x14ac:dyDescent="0.55000000000000004">
      <c r="D319" s="23"/>
      <c r="E319" s="23"/>
      <c r="F319" s="23"/>
      <c r="G319" s="23"/>
      <c r="H319" s="23"/>
      <c r="I319" s="23"/>
    </row>
    <row r="320" spans="4:9" x14ac:dyDescent="0.55000000000000004">
      <c r="D320" s="23"/>
      <c r="E320" s="23"/>
      <c r="F320" s="23"/>
      <c r="G320" s="23"/>
      <c r="H320" s="23"/>
      <c r="I320" s="23"/>
    </row>
    <row r="321" spans="4:9" x14ac:dyDescent="0.55000000000000004">
      <c r="D321" s="23"/>
      <c r="E321" s="23"/>
      <c r="F321" s="23"/>
      <c r="G321" s="23"/>
      <c r="H321" s="23"/>
      <c r="I321" s="23"/>
    </row>
    <row r="322" spans="4:9" x14ac:dyDescent="0.55000000000000004">
      <c r="D322" s="23"/>
      <c r="E322" s="23"/>
      <c r="F322" s="23"/>
      <c r="G322" s="23"/>
      <c r="H322" s="23"/>
      <c r="I322" s="23"/>
    </row>
    <row r="323" spans="4:9" x14ac:dyDescent="0.55000000000000004">
      <c r="D323" s="23"/>
      <c r="E323" s="23"/>
      <c r="F323" s="23"/>
      <c r="G323" s="23"/>
      <c r="H323" s="23"/>
      <c r="I323" s="23"/>
    </row>
    <row r="324" spans="4:9" x14ac:dyDescent="0.55000000000000004">
      <c r="D324" s="23"/>
      <c r="E324" s="23"/>
      <c r="F324" s="23"/>
      <c r="G324" s="23"/>
      <c r="H324" s="23"/>
      <c r="I324" s="23"/>
    </row>
    <row r="325" spans="4:9" x14ac:dyDescent="0.55000000000000004">
      <c r="D325" s="23"/>
      <c r="E325" s="23"/>
      <c r="F325" s="23"/>
      <c r="G325" s="23"/>
      <c r="H325" s="23"/>
      <c r="I325" s="23"/>
    </row>
    <row r="326" spans="4:9" x14ac:dyDescent="0.55000000000000004">
      <c r="D326" s="23"/>
      <c r="E326" s="23"/>
      <c r="F326" s="23"/>
      <c r="G326" s="23"/>
      <c r="H326" s="23"/>
      <c r="I326" s="23"/>
    </row>
    <row r="327" spans="4:9" x14ac:dyDescent="0.55000000000000004">
      <c r="D327" s="23"/>
      <c r="E327" s="23"/>
      <c r="F327" s="23"/>
      <c r="G327" s="23"/>
      <c r="H327" s="23"/>
      <c r="I327" s="23"/>
    </row>
    <row r="328" spans="4:9" x14ac:dyDescent="0.55000000000000004">
      <c r="D328" s="23"/>
      <c r="E328" s="23"/>
      <c r="F328" s="23"/>
      <c r="G328" s="23"/>
      <c r="H328" s="23"/>
      <c r="I328" s="23"/>
    </row>
    <row r="329" spans="4:9" x14ac:dyDescent="0.55000000000000004">
      <c r="D329" s="23"/>
      <c r="E329" s="23"/>
      <c r="F329" s="23"/>
      <c r="G329" s="23"/>
      <c r="H329" s="23"/>
      <c r="I329" s="23"/>
    </row>
    <row r="330" spans="4:9" x14ac:dyDescent="0.55000000000000004">
      <c r="D330" s="23"/>
      <c r="E330" s="23"/>
      <c r="F330" s="23"/>
      <c r="G330" s="23"/>
      <c r="H330" s="23"/>
      <c r="I330" s="23"/>
    </row>
    <row r="331" spans="4:9" x14ac:dyDescent="0.55000000000000004">
      <c r="D331" s="23"/>
      <c r="E331" s="23"/>
      <c r="F331" s="23"/>
      <c r="G331" s="23"/>
      <c r="H331" s="23"/>
      <c r="I331" s="23"/>
    </row>
    <row r="332" spans="4:9" x14ac:dyDescent="0.55000000000000004">
      <c r="D332" s="23"/>
      <c r="E332" s="23"/>
      <c r="F332" s="23"/>
      <c r="G332" s="23"/>
      <c r="H332" s="23"/>
      <c r="I332" s="23"/>
    </row>
    <row r="333" spans="4:9" x14ac:dyDescent="0.55000000000000004">
      <c r="D333" s="23"/>
      <c r="E333" s="23"/>
      <c r="F333" s="23"/>
      <c r="G333" s="23"/>
      <c r="H333" s="23"/>
      <c r="I333" s="23"/>
    </row>
    <row r="334" spans="4:9" x14ac:dyDescent="0.55000000000000004">
      <c r="D334" s="23"/>
      <c r="E334" s="23"/>
      <c r="F334" s="23"/>
      <c r="G334" s="23"/>
      <c r="H334" s="23"/>
      <c r="I334" s="23"/>
    </row>
    <row r="335" spans="4:9" x14ac:dyDescent="0.55000000000000004">
      <c r="D335" s="23"/>
      <c r="E335" s="23"/>
      <c r="F335" s="23"/>
      <c r="G335" s="23"/>
      <c r="H335" s="23"/>
      <c r="I335" s="23"/>
    </row>
    <row r="336" spans="4:9" x14ac:dyDescent="0.55000000000000004">
      <c r="D336" s="23"/>
      <c r="E336" s="23"/>
      <c r="F336" s="23"/>
      <c r="G336" s="23"/>
      <c r="H336" s="23"/>
      <c r="I336" s="23"/>
    </row>
    <row r="337" spans="4:9" x14ac:dyDescent="0.55000000000000004">
      <c r="D337" s="23"/>
      <c r="E337" s="23"/>
      <c r="F337" s="23"/>
      <c r="G337" s="23"/>
      <c r="H337" s="23"/>
      <c r="I337" s="23"/>
    </row>
    <row r="338" spans="4:9" x14ac:dyDescent="0.55000000000000004">
      <c r="D338" s="23"/>
      <c r="E338" s="23"/>
      <c r="F338" s="23"/>
      <c r="G338" s="23"/>
      <c r="H338" s="23"/>
      <c r="I338" s="23"/>
    </row>
    <row r="339" spans="4:9" x14ac:dyDescent="0.55000000000000004">
      <c r="D339" s="23"/>
      <c r="E339" s="23"/>
      <c r="F339" s="23"/>
      <c r="G339" s="23"/>
      <c r="H339" s="23"/>
      <c r="I339" s="23"/>
    </row>
    <row r="340" spans="4:9" x14ac:dyDescent="0.55000000000000004">
      <c r="D340" s="23"/>
      <c r="E340" s="23"/>
      <c r="F340" s="23"/>
      <c r="G340" s="23"/>
      <c r="H340" s="23"/>
      <c r="I340" s="23"/>
    </row>
    <row r="341" spans="4:9" x14ac:dyDescent="0.55000000000000004">
      <c r="D341" s="23"/>
      <c r="E341" s="23"/>
      <c r="F341" s="23"/>
      <c r="G341" s="23"/>
      <c r="H341" s="23"/>
      <c r="I341" s="23"/>
    </row>
    <row r="342" spans="4:9" x14ac:dyDescent="0.55000000000000004">
      <c r="D342" s="23"/>
      <c r="E342" s="23"/>
      <c r="F342" s="23"/>
      <c r="G342" s="23"/>
      <c r="H342" s="23"/>
      <c r="I342" s="23"/>
    </row>
    <row r="343" spans="4:9" x14ac:dyDescent="0.55000000000000004">
      <c r="D343" s="23"/>
      <c r="E343" s="23"/>
      <c r="F343" s="23"/>
      <c r="G343" s="23"/>
      <c r="H343" s="23"/>
      <c r="I343" s="23"/>
    </row>
    <row r="344" spans="4:9" x14ac:dyDescent="0.55000000000000004">
      <c r="D344" s="23"/>
      <c r="E344" s="23"/>
      <c r="F344" s="23"/>
      <c r="G344" s="23"/>
      <c r="H344" s="23"/>
      <c r="I344" s="23"/>
    </row>
    <row r="345" spans="4:9" x14ac:dyDescent="0.55000000000000004">
      <c r="D345" s="23"/>
      <c r="E345" s="23"/>
      <c r="F345" s="23"/>
      <c r="G345" s="23"/>
      <c r="H345" s="23"/>
      <c r="I345" s="23"/>
    </row>
    <row r="346" spans="4:9" x14ac:dyDescent="0.55000000000000004">
      <c r="D346" s="23"/>
      <c r="E346" s="23"/>
      <c r="F346" s="23"/>
      <c r="G346" s="23"/>
      <c r="H346" s="23"/>
      <c r="I346" s="23"/>
    </row>
    <row r="347" spans="4:9" x14ac:dyDescent="0.55000000000000004">
      <c r="D347" s="23"/>
      <c r="E347" s="23"/>
      <c r="F347" s="23"/>
      <c r="G347" s="23"/>
      <c r="H347" s="23"/>
      <c r="I347" s="23"/>
    </row>
    <row r="348" spans="4:9" x14ac:dyDescent="0.55000000000000004">
      <c r="D348" s="23"/>
      <c r="E348" s="23"/>
      <c r="F348" s="23"/>
      <c r="G348" s="23"/>
      <c r="H348" s="23"/>
      <c r="I348" s="23"/>
    </row>
    <row r="349" spans="4:9" x14ac:dyDescent="0.55000000000000004">
      <c r="D349" s="23"/>
      <c r="E349" s="23"/>
      <c r="F349" s="23"/>
      <c r="G349" s="23"/>
      <c r="H349" s="23"/>
      <c r="I349" s="23"/>
    </row>
    <row r="350" spans="4:9" x14ac:dyDescent="0.55000000000000004">
      <c r="D350" s="23"/>
      <c r="E350" s="23"/>
      <c r="F350" s="23"/>
      <c r="G350" s="23"/>
      <c r="H350" s="23"/>
      <c r="I350" s="23"/>
    </row>
    <row r="351" spans="4:9" x14ac:dyDescent="0.55000000000000004">
      <c r="D351" s="23"/>
      <c r="E351" s="23"/>
      <c r="F351" s="23"/>
      <c r="G351" s="23"/>
      <c r="H351" s="23"/>
      <c r="I351" s="23"/>
    </row>
    <row r="352" spans="4:9" x14ac:dyDescent="0.55000000000000004">
      <c r="D352" s="23"/>
      <c r="E352" s="23"/>
      <c r="F352" s="23"/>
      <c r="G352" s="23"/>
      <c r="H352" s="23"/>
      <c r="I352" s="23"/>
    </row>
    <row r="353" spans="4:9" x14ac:dyDescent="0.55000000000000004">
      <c r="D353" s="23"/>
      <c r="E353" s="23"/>
      <c r="F353" s="23"/>
      <c r="G353" s="23"/>
      <c r="H353" s="23"/>
      <c r="I353" s="23"/>
    </row>
    <row r="354" spans="4:9" x14ac:dyDescent="0.55000000000000004">
      <c r="D354" s="23"/>
      <c r="E354" s="23"/>
      <c r="F354" s="23"/>
      <c r="G354" s="23"/>
      <c r="H354" s="23"/>
      <c r="I354" s="23"/>
    </row>
    <row r="355" spans="4:9" x14ac:dyDescent="0.55000000000000004">
      <c r="D355" s="23"/>
      <c r="E355" s="23"/>
      <c r="F355" s="23"/>
      <c r="G355" s="23"/>
      <c r="H355" s="23"/>
      <c r="I355" s="23"/>
    </row>
    <row r="356" spans="4:9" x14ac:dyDescent="0.55000000000000004">
      <c r="D356" s="23"/>
      <c r="E356" s="23"/>
      <c r="F356" s="23"/>
      <c r="G356" s="23"/>
      <c r="H356" s="23"/>
      <c r="I356" s="23"/>
    </row>
    <row r="357" spans="4:9" x14ac:dyDescent="0.55000000000000004">
      <c r="D357" s="23"/>
      <c r="E357" s="23"/>
      <c r="F357" s="23"/>
      <c r="G357" s="23"/>
      <c r="H357" s="23"/>
      <c r="I357" s="23"/>
    </row>
    <row r="358" spans="4:9" x14ac:dyDescent="0.55000000000000004">
      <c r="D358" s="23"/>
      <c r="E358" s="23"/>
      <c r="F358" s="23"/>
      <c r="G358" s="23"/>
      <c r="H358" s="23"/>
      <c r="I358" s="23"/>
    </row>
    <row r="359" spans="4:9" x14ac:dyDescent="0.55000000000000004">
      <c r="D359" s="23"/>
      <c r="E359" s="23"/>
      <c r="F359" s="23"/>
      <c r="G359" s="23"/>
      <c r="H359" s="23"/>
      <c r="I359" s="23"/>
    </row>
    <row r="360" spans="4:9" x14ac:dyDescent="0.55000000000000004">
      <c r="D360" s="23"/>
      <c r="E360" s="23"/>
      <c r="F360" s="23"/>
      <c r="G360" s="23"/>
      <c r="H360" s="23"/>
      <c r="I360" s="23"/>
    </row>
    <row r="361" spans="4:9" x14ac:dyDescent="0.55000000000000004">
      <c r="D361" s="23"/>
      <c r="E361" s="23"/>
      <c r="F361" s="23"/>
      <c r="G361" s="23"/>
      <c r="H361" s="23"/>
      <c r="I361" s="23"/>
    </row>
    <row r="362" spans="4:9" x14ac:dyDescent="0.55000000000000004">
      <c r="D362" s="23"/>
      <c r="E362" s="23"/>
      <c r="F362" s="23"/>
      <c r="G362" s="23"/>
      <c r="H362" s="23"/>
      <c r="I362" s="23"/>
    </row>
    <row r="363" spans="4:9" x14ac:dyDescent="0.55000000000000004">
      <c r="D363" s="23"/>
      <c r="E363" s="23"/>
      <c r="F363" s="23"/>
      <c r="G363" s="23"/>
      <c r="H363" s="23"/>
      <c r="I363" s="23"/>
    </row>
    <row r="364" spans="4:9" x14ac:dyDescent="0.55000000000000004">
      <c r="D364" s="23"/>
      <c r="E364" s="23"/>
      <c r="F364" s="23"/>
      <c r="G364" s="23"/>
      <c r="H364" s="23"/>
      <c r="I364" s="23"/>
    </row>
    <row r="365" spans="4:9" x14ac:dyDescent="0.55000000000000004">
      <c r="D365" s="23"/>
      <c r="E365" s="23"/>
      <c r="F365" s="23"/>
      <c r="G365" s="23"/>
      <c r="H365" s="23"/>
      <c r="I365" s="23"/>
    </row>
    <row r="366" spans="4:9" x14ac:dyDescent="0.55000000000000004">
      <c r="D366" s="23"/>
      <c r="E366" s="23"/>
      <c r="F366" s="23"/>
      <c r="G366" s="23"/>
      <c r="H366" s="23"/>
      <c r="I366" s="23"/>
    </row>
    <row r="367" spans="4:9" x14ac:dyDescent="0.55000000000000004">
      <c r="D367" s="23"/>
      <c r="E367" s="23"/>
      <c r="F367" s="23"/>
      <c r="G367" s="23"/>
      <c r="H367" s="23"/>
      <c r="I367" s="23"/>
    </row>
    <row r="368" spans="4:9" x14ac:dyDescent="0.55000000000000004">
      <c r="D368" s="23"/>
      <c r="E368" s="23"/>
      <c r="F368" s="23"/>
      <c r="G368" s="23"/>
      <c r="H368" s="23"/>
      <c r="I368" s="23"/>
    </row>
    <row r="369" spans="4:9" x14ac:dyDescent="0.55000000000000004">
      <c r="D369" s="23"/>
      <c r="E369" s="23"/>
      <c r="F369" s="23"/>
      <c r="G369" s="23"/>
      <c r="H369" s="23"/>
      <c r="I369" s="23"/>
    </row>
    <row r="370" spans="4:9" x14ac:dyDescent="0.55000000000000004">
      <c r="D370" s="23"/>
      <c r="E370" s="23"/>
      <c r="F370" s="23"/>
      <c r="G370" s="23"/>
      <c r="H370" s="23"/>
      <c r="I370" s="23"/>
    </row>
    <row r="371" spans="4:9" x14ac:dyDescent="0.55000000000000004">
      <c r="D371" s="23"/>
      <c r="E371" s="23"/>
      <c r="F371" s="23"/>
      <c r="G371" s="23"/>
      <c r="H371" s="23"/>
      <c r="I371" s="23"/>
    </row>
    <row r="372" spans="4:9" x14ac:dyDescent="0.55000000000000004">
      <c r="D372" s="23"/>
      <c r="E372" s="23"/>
      <c r="F372" s="23"/>
      <c r="G372" s="23"/>
      <c r="H372" s="23"/>
      <c r="I372" s="23"/>
    </row>
    <row r="373" spans="4:9" x14ac:dyDescent="0.55000000000000004">
      <c r="D373" s="23"/>
      <c r="E373" s="23"/>
      <c r="F373" s="23"/>
      <c r="G373" s="23"/>
      <c r="H373" s="23"/>
      <c r="I373" s="23"/>
    </row>
    <row r="374" spans="4:9" x14ac:dyDescent="0.55000000000000004">
      <c r="D374" s="23"/>
      <c r="E374" s="23"/>
      <c r="F374" s="23"/>
      <c r="G374" s="23"/>
      <c r="H374" s="23"/>
      <c r="I374" s="23"/>
    </row>
    <row r="375" spans="4:9" x14ac:dyDescent="0.55000000000000004">
      <c r="D375" s="23"/>
      <c r="E375" s="23"/>
      <c r="F375" s="23"/>
      <c r="G375" s="23"/>
      <c r="H375" s="23"/>
      <c r="I375" s="23"/>
    </row>
    <row r="376" spans="4:9" x14ac:dyDescent="0.55000000000000004">
      <c r="D376" s="23"/>
      <c r="E376" s="23"/>
      <c r="F376" s="23"/>
      <c r="G376" s="23"/>
      <c r="H376" s="23"/>
      <c r="I376" s="23"/>
    </row>
    <row r="377" spans="4:9" x14ac:dyDescent="0.55000000000000004">
      <c r="D377" s="23"/>
      <c r="E377" s="23"/>
      <c r="F377" s="23"/>
      <c r="G377" s="23"/>
      <c r="H377" s="23"/>
      <c r="I377" s="23"/>
    </row>
    <row r="378" spans="4:9" x14ac:dyDescent="0.55000000000000004">
      <c r="D378" s="23"/>
      <c r="E378" s="23"/>
      <c r="F378" s="23"/>
      <c r="G378" s="23"/>
      <c r="H378" s="23"/>
      <c r="I378" s="23"/>
    </row>
    <row r="379" spans="4:9" x14ac:dyDescent="0.55000000000000004">
      <c r="D379" s="23"/>
      <c r="E379" s="23"/>
      <c r="F379" s="23"/>
      <c r="G379" s="23"/>
      <c r="H379" s="23"/>
      <c r="I379" s="23"/>
    </row>
    <row r="380" spans="4:9" x14ac:dyDescent="0.55000000000000004">
      <c r="D380" s="23"/>
      <c r="E380" s="23"/>
      <c r="F380" s="23"/>
      <c r="G380" s="23"/>
      <c r="H380" s="23"/>
      <c r="I380" s="23"/>
    </row>
    <row r="381" spans="4:9" x14ac:dyDescent="0.55000000000000004">
      <c r="D381" s="23"/>
      <c r="E381" s="23"/>
      <c r="F381" s="23"/>
      <c r="G381" s="23"/>
      <c r="H381" s="23"/>
      <c r="I381" s="23"/>
    </row>
    <row r="382" spans="4:9" x14ac:dyDescent="0.55000000000000004">
      <c r="D382" s="23"/>
      <c r="E382" s="23"/>
      <c r="F382" s="23"/>
      <c r="G382" s="23"/>
      <c r="H382" s="23"/>
      <c r="I382" s="23"/>
    </row>
    <row r="383" spans="4:9" x14ac:dyDescent="0.55000000000000004">
      <c r="D383" s="23"/>
      <c r="E383" s="23"/>
      <c r="F383" s="23"/>
      <c r="G383" s="23"/>
      <c r="H383" s="23"/>
      <c r="I383" s="23"/>
    </row>
    <row r="384" spans="4:9" x14ac:dyDescent="0.55000000000000004">
      <c r="D384" s="23"/>
      <c r="E384" s="23"/>
      <c r="F384" s="23"/>
      <c r="G384" s="23"/>
      <c r="H384" s="23"/>
      <c r="I384" s="23"/>
    </row>
    <row r="385" spans="4:9" x14ac:dyDescent="0.55000000000000004">
      <c r="D385" s="23"/>
      <c r="E385" s="23"/>
      <c r="F385" s="23"/>
      <c r="G385" s="23"/>
      <c r="H385" s="23"/>
      <c r="I385" s="23"/>
    </row>
    <row r="386" spans="4:9" x14ac:dyDescent="0.55000000000000004">
      <c r="D386" s="23"/>
      <c r="E386" s="23"/>
      <c r="F386" s="23"/>
      <c r="G386" s="23"/>
      <c r="H386" s="23"/>
      <c r="I386" s="23"/>
    </row>
    <row r="387" spans="4:9" x14ac:dyDescent="0.55000000000000004">
      <c r="D387" s="23"/>
      <c r="E387" s="23"/>
      <c r="F387" s="23"/>
      <c r="G387" s="23"/>
      <c r="H387" s="23"/>
      <c r="I387" s="23"/>
    </row>
    <row r="388" spans="4:9" x14ac:dyDescent="0.55000000000000004">
      <c r="D388" s="23"/>
      <c r="E388" s="23"/>
      <c r="F388" s="23"/>
      <c r="G388" s="23"/>
      <c r="H388" s="23"/>
      <c r="I388" s="23"/>
    </row>
    <row r="389" spans="4:9" x14ac:dyDescent="0.55000000000000004">
      <c r="D389" s="23"/>
      <c r="E389" s="23"/>
      <c r="F389" s="23"/>
      <c r="G389" s="23"/>
      <c r="H389" s="23"/>
      <c r="I389" s="23"/>
    </row>
    <row r="390" spans="4:9" x14ac:dyDescent="0.55000000000000004">
      <c r="D390" s="23"/>
      <c r="E390" s="23"/>
      <c r="F390" s="23"/>
      <c r="G390" s="23"/>
      <c r="H390" s="23"/>
      <c r="I390" s="23"/>
    </row>
    <row r="391" spans="4:9" x14ac:dyDescent="0.55000000000000004">
      <c r="D391" s="23"/>
      <c r="E391" s="23"/>
      <c r="F391" s="23"/>
      <c r="G391" s="23"/>
      <c r="H391" s="23"/>
      <c r="I391" s="23"/>
    </row>
    <row r="392" spans="4:9" x14ac:dyDescent="0.55000000000000004">
      <c r="D392" s="23"/>
      <c r="E392" s="23"/>
      <c r="F392" s="23"/>
      <c r="G392" s="23"/>
      <c r="H392" s="23"/>
      <c r="I392" s="23"/>
    </row>
    <row r="393" spans="4:9" x14ac:dyDescent="0.55000000000000004">
      <c r="D393" s="23"/>
      <c r="E393" s="23"/>
      <c r="F393" s="23"/>
      <c r="G393" s="23"/>
      <c r="H393" s="23"/>
      <c r="I393" s="23"/>
    </row>
    <row r="394" spans="4:9" x14ac:dyDescent="0.55000000000000004">
      <c r="D394" s="23"/>
      <c r="E394" s="23"/>
      <c r="F394" s="23"/>
      <c r="G394" s="23"/>
      <c r="H394" s="23"/>
      <c r="I394" s="23"/>
    </row>
    <row r="395" spans="4:9" x14ac:dyDescent="0.55000000000000004">
      <c r="D395" s="23"/>
      <c r="E395" s="23"/>
      <c r="F395" s="23"/>
      <c r="G395" s="23"/>
      <c r="H395" s="23"/>
      <c r="I395" s="23"/>
    </row>
    <row r="396" spans="4:9" x14ac:dyDescent="0.55000000000000004">
      <c r="D396" s="23"/>
      <c r="E396" s="23"/>
      <c r="F396" s="23"/>
      <c r="G396" s="23"/>
      <c r="H396" s="23"/>
      <c r="I396" s="23"/>
    </row>
    <row r="397" spans="4:9" x14ac:dyDescent="0.55000000000000004">
      <c r="D397" s="23"/>
      <c r="E397" s="23"/>
      <c r="F397" s="23"/>
      <c r="G397" s="23"/>
      <c r="H397" s="23"/>
      <c r="I397" s="23"/>
    </row>
    <row r="398" spans="4:9" x14ac:dyDescent="0.55000000000000004">
      <c r="D398" s="23"/>
      <c r="E398" s="23"/>
      <c r="F398" s="23"/>
      <c r="G398" s="23"/>
      <c r="H398" s="23"/>
      <c r="I398" s="23"/>
    </row>
    <row r="399" spans="4:9" x14ac:dyDescent="0.55000000000000004">
      <c r="D399" s="23"/>
      <c r="E399" s="23"/>
      <c r="F399" s="23"/>
      <c r="G399" s="23"/>
      <c r="H399" s="23"/>
      <c r="I399" s="23"/>
    </row>
    <row r="400" spans="4:9" x14ac:dyDescent="0.55000000000000004">
      <c r="D400" s="23"/>
      <c r="E400" s="23"/>
      <c r="F400" s="23"/>
      <c r="G400" s="23"/>
      <c r="H400" s="23"/>
      <c r="I400" s="23"/>
    </row>
    <row r="401" spans="4:9" x14ac:dyDescent="0.55000000000000004">
      <c r="D401" s="23"/>
      <c r="E401" s="23"/>
      <c r="F401" s="23"/>
      <c r="G401" s="23"/>
      <c r="H401" s="23"/>
      <c r="I401" s="23"/>
    </row>
    <row r="402" spans="4:9" x14ac:dyDescent="0.55000000000000004">
      <c r="D402" s="23"/>
      <c r="E402" s="23"/>
      <c r="F402" s="23"/>
      <c r="G402" s="23"/>
      <c r="H402" s="23"/>
      <c r="I402" s="23"/>
    </row>
    <row r="403" spans="4:9" x14ac:dyDescent="0.55000000000000004">
      <c r="D403" s="23"/>
      <c r="E403" s="23"/>
      <c r="F403" s="23"/>
      <c r="G403" s="23"/>
      <c r="H403" s="23"/>
      <c r="I403" s="23"/>
    </row>
    <row r="404" spans="4:9" x14ac:dyDescent="0.55000000000000004">
      <c r="D404" s="23"/>
      <c r="E404" s="23"/>
      <c r="F404" s="23"/>
      <c r="G404" s="23"/>
      <c r="H404" s="23"/>
      <c r="I404" s="23"/>
    </row>
    <row r="405" spans="4:9" x14ac:dyDescent="0.55000000000000004">
      <c r="D405" s="23"/>
      <c r="E405" s="23"/>
      <c r="F405" s="23"/>
      <c r="G405" s="23"/>
      <c r="H405" s="23"/>
      <c r="I405" s="23"/>
    </row>
    <row r="406" spans="4:9" x14ac:dyDescent="0.55000000000000004">
      <c r="D406" s="23"/>
      <c r="E406" s="23"/>
      <c r="F406" s="23"/>
      <c r="G406" s="23"/>
      <c r="H406" s="23"/>
      <c r="I406" s="23"/>
    </row>
    <row r="407" spans="4:9" x14ac:dyDescent="0.55000000000000004">
      <c r="D407" s="23"/>
      <c r="E407" s="23"/>
      <c r="F407" s="23"/>
      <c r="G407" s="23"/>
      <c r="H407" s="23"/>
      <c r="I407" s="23"/>
    </row>
    <row r="408" spans="4:9" x14ac:dyDescent="0.55000000000000004">
      <c r="D408" s="23"/>
      <c r="E408" s="23"/>
      <c r="F408" s="23"/>
      <c r="G408" s="23"/>
      <c r="H408" s="23"/>
      <c r="I408" s="23"/>
    </row>
    <row r="409" spans="4:9" x14ac:dyDescent="0.55000000000000004">
      <c r="D409" s="23"/>
      <c r="E409" s="23"/>
      <c r="F409" s="23"/>
      <c r="G409" s="23"/>
      <c r="H409" s="23"/>
      <c r="I409" s="23"/>
    </row>
    <row r="410" spans="4:9" x14ac:dyDescent="0.55000000000000004">
      <c r="D410" s="23"/>
      <c r="E410" s="23"/>
      <c r="F410" s="23"/>
      <c r="G410" s="23"/>
      <c r="H410" s="23"/>
      <c r="I410" s="23"/>
    </row>
    <row r="411" spans="4:9" x14ac:dyDescent="0.55000000000000004">
      <c r="D411" s="23"/>
      <c r="E411" s="23"/>
      <c r="F411" s="23"/>
      <c r="G411" s="23"/>
      <c r="H411" s="23"/>
      <c r="I411" s="23"/>
    </row>
    <row r="412" spans="4:9" x14ac:dyDescent="0.55000000000000004">
      <c r="D412" s="23"/>
      <c r="E412" s="23"/>
      <c r="F412" s="23"/>
      <c r="G412" s="23"/>
      <c r="H412" s="23"/>
      <c r="I412" s="23"/>
    </row>
    <row r="413" spans="4:9" x14ac:dyDescent="0.55000000000000004">
      <c r="D413" s="23"/>
      <c r="E413" s="23"/>
      <c r="F413" s="23"/>
      <c r="G413" s="23"/>
      <c r="H413" s="23"/>
      <c r="I413" s="23"/>
    </row>
    <row r="414" spans="4:9" x14ac:dyDescent="0.55000000000000004">
      <c r="D414" s="23"/>
      <c r="E414" s="23"/>
      <c r="F414" s="23"/>
      <c r="G414" s="23"/>
      <c r="H414" s="23"/>
      <c r="I414" s="23"/>
    </row>
    <row r="415" spans="4:9" x14ac:dyDescent="0.55000000000000004">
      <c r="D415" s="23"/>
      <c r="E415" s="23"/>
      <c r="F415" s="23"/>
      <c r="G415" s="23"/>
      <c r="H415" s="23"/>
      <c r="I415" s="23"/>
    </row>
    <row r="416" spans="4:9" x14ac:dyDescent="0.55000000000000004">
      <c r="D416" s="23"/>
      <c r="E416" s="23"/>
      <c r="F416" s="23"/>
      <c r="G416" s="23"/>
      <c r="H416" s="23"/>
      <c r="I416" s="23"/>
    </row>
    <row r="417" spans="4:9" x14ac:dyDescent="0.55000000000000004">
      <c r="D417" s="23"/>
      <c r="E417" s="23"/>
      <c r="F417" s="23"/>
      <c r="G417" s="23"/>
      <c r="H417" s="23"/>
      <c r="I417" s="23"/>
    </row>
    <row r="418" spans="4:9" x14ac:dyDescent="0.55000000000000004">
      <c r="D418" s="23"/>
      <c r="E418" s="23"/>
      <c r="F418" s="23"/>
      <c r="G418" s="23"/>
      <c r="H418" s="23"/>
      <c r="I418" s="23"/>
    </row>
    <row r="419" spans="4:9" x14ac:dyDescent="0.55000000000000004">
      <c r="D419" s="23"/>
      <c r="E419" s="23"/>
      <c r="F419" s="23"/>
      <c r="G419" s="23"/>
      <c r="H419" s="23"/>
      <c r="I419" s="23"/>
    </row>
    <row r="420" spans="4:9" x14ac:dyDescent="0.55000000000000004">
      <c r="D420" s="23"/>
      <c r="E420" s="23"/>
      <c r="F420" s="23"/>
      <c r="G420" s="23"/>
      <c r="H420" s="23"/>
      <c r="I420" s="23"/>
    </row>
    <row r="421" spans="4:9" x14ac:dyDescent="0.55000000000000004">
      <c r="D421" s="23"/>
      <c r="E421" s="23"/>
      <c r="F421" s="23"/>
      <c r="G421" s="23"/>
      <c r="H421" s="23"/>
      <c r="I421" s="23"/>
    </row>
    <row r="422" spans="4:9" x14ac:dyDescent="0.55000000000000004">
      <c r="D422" s="23"/>
      <c r="E422" s="23"/>
      <c r="F422" s="23"/>
      <c r="G422" s="23"/>
      <c r="H422" s="23"/>
      <c r="I422" s="23"/>
    </row>
    <row r="423" spans="4:9" x14ac:dyDescent="0.55000000000000004">
      <c r="D423" s="23"/>
      <c r="E423" s="23"/>
      <c r="F423" s="23"/>
      <c r="G423" s="23"/>
      <c r="H423" s="23"/>
      <c r="I423" s="23"/>
    </row>
    <row r="424" spans="4:9" x14ac:dyDescent="0.55000000000000004">
      <c r="D424" s="23"/>
      <c r="E424" s="23"/>
      <c r="F424" s="23"/>
      <c r="G424" s="23"/>
      <c r="H424" s="23"/>
      <c r="I424" s="23"/>
    </row>
    <row r="425" spans="4:9" x14ac:dyDescent="0.55000000000000004">
      <c r="D425" s="23"/>
      <c r="E425" s="23"/>
      <c r="F425" s="23"/>
      <c r="G425" s="23"/>
      <c r="H425" s="23"/>
      <c r="I425" s="23"/>
    </row>
    <row r="426" spans="4:9" x14ac:dyDescent="0.55000000000000004">
      <c r="D426" s="23"/>
      <c r="E426" s="23"/>
      <c r="F426" s="23"/>
      <c r="G426" s="23"/>
      <c r="H426" s="23"/>
      <c r="I426" s="23"/>
    </row>
    <row r="427" spans="4:9" x14ac:dyDescent="0.55000000000000004">
      <c r="D427" s="23"/>
      <c r="E427" s="23"/>
      <c r="F427" s="23"/>
      <c r="G427" s="23"/>
      <c r="H427" s="23"/>
      <c r="I427" s="23"/>
    </row>
    <row r="428" spans="4:9" x14ac:dyDescent="0.55000000000000004">
      <c r="D428" s="23"/>
      <c r="E428" s="23"/>
      <c r="F428" s="23"/>
      <c r="G428" s="23"/>
      <c r="H428" s="23"/>
      <c r="I428" s="23"/>
    </row>
    <row r="429" spans="4:9" x14ac:dyDescent="0.55000000000000004">
      <c r="D429" s="23"/>
      <c r="E429" s="23"/>
      <c r="F429" s="23"/>
      <c r="G429" s="23"/>
      <c r="H429" s="23"/>
      <c r="I429" s="23"/>
    </row>
    <row r="430" spans="4:9" x14ac:dyDescent="0.55000000000000004">
      <c r="D430" s="23"/>
      <c r="E430" s="23"/>
      <c r="F430" s="23"/>
      <c r="G430" s="23"/>
      <c r="H430" s="23"/>
      <c r="I430" s="23"/>
    </row>
    <row r="431" spans="4:9" x14ac:dyDescent="0.55000000000000004">
      <c r="D431" s="23"/>
      <c r="E431" s="23"/>
      <c r="F431" s="23"/>
      <c r="G431" s="23"/>
      <c r="H431" s="23"/>
      <c r="I431" s="23"/>
    </row>
    <row r="432" spans="4:9" x14ac:dyDescent="0.55000000000000004">
      <c r="D432" s="23"/>
      <c r="E432" s="23"/>
      <c r="F432" s="23"/>
      <c r="G432" s="23"/>
      <c r="H432" s="23"/>
      <c r="I432" s="23"/>
    </row>
    <row r="433" spans="4:9" x14ac:dyDescent="0.55000000000000004">
      <c r="D433" s="23"/>
      <c r="E433" s="23"/>
      <c r="F433" s="23"/>
      <c r="G433" s="23"/>
      <c r="H433" s="23"/>
      <c r="I433" s="23"/>
    </row>
    <row r="434" spans="4:9" x14ac:dyDescent="0.55000000000000004">
      <c r="D434" s="23"/>
      <c r="E434" s="23"/>
      <c r="F434" s="23"/>
      <c r="G434" s="23"/>
      <c r="H434" s="23"/>
      <c r="I434" s="23"/>
    </row>
    <row r="435" spans="4:9" x14ac:dyDescent="0.55000000000000004">
      <c r="D435" s="23"/>
      <c r="E435" s="23"/>
      <c r="F435" s="23"/>
      <c r="G435" s="23"/>
      <c r="H435" s="23"/>
      <c r="I435" s="23"/>
    </row>
    <row r="436" spans="4:9" x14ac:dyDescent="0.55000000000000004">
      <c r="D436" s="23"/>
      <c r="E436" s="23"/>
      <c r="F436" s="23"/>
      <c r="G436" s="23"/>
      <c r="H436" s="23"/>
      <c r="I436" s="23"/>
    </row>
    <row r="437" spans="4:9" x14ac:dyDescent="0.55000000000000004">
      <c r="D437" s="23"/>
      <c r="E437" s="23"/>
      <c r="F437" s="23"/>
      <c r="G437" s="23"/>
      <c r="H437" s="23"/>
      <c r="I437" s="23"/>
    </row>
    <row r="438" spans="4:9" x14ac:dyDescent="0.55000000000000004">
      <c r="D438" s="23"/>
      <c r="E438" s="23"/>
      <c r="F438" s="23"/>
      <c r="G438" s="23"/>
      <c r="H438" s="23"/>
      <c r="I438" s="23"/>
    </row>
    <row r="439" spans="4:9" x14ac:dyDescent="0.55000000000000004">
      <c r="D439" s="23"/>
      <c r="E439" s="23"/>
      <c r="F439" s="23"/>
      <c r="G439" s="23"/>
      <c r="H439" s="23"/>
      <c r="I439" s="23"/>
    </row>
    <row r="440" spans="4:9" x14ac:dyDescent="0.55000000000000004">
      <c r="D440" s="23"/>
      <c r="E440" s="23"/>
      <c r="F440" s="23"/>
      <c r="G440" s="23"/>
      <c r="H440" s="23"/>
      <c r="I440" s="23"/>
    </row>
    <row r="441" spans="4:9" x14ac:dyDescent="0.55000000000000004">
      <c r="D441" s="23"/>
      <c r="E441" s="23"/>
      <c r="F441" s="23"/>
      <c r="G441" s="23"/>
      <c r="H441" s="23"/>
      <c r="I441" s="23"/>
    </row>
    <row r="442" spans="4:9" x14ac:dyDescent="0.55000000000000004">
      <c r="D442" s="23"/>
      <c r="E442" s="23"/>
      <c r="F442" s="23"/>
      <c r="G442" s="23"/>
      <c r="H442" s="23"/>
      <c r="I442" s="23"/>
    </row>
    <row r="443" spans="4:9" x14ac:dyDescent="0.55000000000000004">
      <c r="D443" s="23"/>
      <c r="E443" s="23"/>
      <c r="F443" s="23"/>
      <c r="G443" s="23"/>
      <c r="H443" s="23"/>
      <c r="I443" s="23"/>
    </row>
    <row r="444" spans="4:9" x14ac:dyDescent="0.55000000000000004">
      <c r="D444" s="23"/>
      <c r="E444" s="23"/>
      <c r="F444" s="23"/>
      <c r="G444" s="23"/>
      <c r="H444" s="23"/>
      <c r="I444" s="23"/>
    </row>
    <row r="445" spans="4:9" x14ac:dyDescent="0.55000000000000004">
      <c r="D445" s="23"/>
      <c r="E445" s="23"/>
      <c r="F445" s="23"/>
      <c r="G445" s="23"/>
      <c r="H445" s="23"/>
      <c r="I445" s="23"/>
    </row>
    <row r="446" spans="4:9" x14ac:dyDescent="0.55000000000000004">
      <c r="D446" s="23"/>
      <c r="E446" s="23"/>
      <c r="F446" s="23"/>
      <c r="G446" s="23"/>
      <c r="H446" s="23"/>
      <c r="I446" s="23"/>
    </row>
    <row r="447" spans="4:9" x14ac:dyDescent="0.55000000000000004">
      <c r="D447" s="23"/>
      <c r="E447" s="23"/>
      <c r="F447" s="23"/>
      <c r="G447" s="23"/>
      <c r="H447" s="23"/>
      <c r="I447" s="23"/>
    </row>
    <row r="448" spans="4:9" x14ac:dyDescent="0.55000000000000004">
      <c r="D448" s="23"/>
      <c r="E448" s="23"/>
      <c r="F448" s="23"/>
      <c r="G448" s="23"/>
      <c r="H448" s="23"/>
      <c r="I448" s="23"/>
    </row>
    <row r="449" spans="4:9" x14ac:dyDescent="0.55000000000000004">
      <c r="D449" s="23"/>
      <c r="E449" s="23"/>
      <c r="F449" s="23"/>
      <c r="G449" s="23"/>
      <c r="H449" s="23"/>
      <c r="I449" s="23"/>
    </row>
    <row r="450" spans="4:9" x14ac:dyDescent="0.55000000000000004">
      <c r="D450" s="23"/>
      <c r="E450" s="23"/>
      <c r="F450" s="23"/>
      <c r="G450" s="23"/>
      <c r="H450" s="23"/>
      <c r="I450" s="23"/>
    </row>
    <row r="451" spans="4:9" x14ac:dyDescent="0.55000000000000004">
      <c r="D451" s="23"/>
      <c r="E451" s="23"/>
      <c r="F451" s="23"/>
      <c r="G451" s="23"/>
      <c r="H451" s="23"/>
      <c r="I451" s="23"/>
    </row>
    <row r="452" spans="4:9" x14ac:dyDescent="0.55000000000000004">
      <c r="D452" s="23"/>
      <c r="E452" s="23"/>
      <c r="F452" s="23"/>
      <c r="G452" s="23"/>
      <c r="H452" s="23"/>
      <c r="I452" s="23"/>
    </row>
    <row r="453" spans="4:9" x14ac:dyDescent="0.55000000000000004">
      <c r="D453" s="23"/>
      <c r="E453" s="23"/>
      <c r="F453" s="23"/>
      <c r="G453" s="23"/>
      <c r="H453" s="23"/>
      <c r="I453" s="23"/>
    </row>
    <row r="454" spans="4:9" x14ac:dyDescent="0.55000000000000004">
      <c r="D454" s="23"/>
      <c r="E454" s="23"/>
      <c r="F454" s="23"/>
      <c r="G454" s="23"/>
      <c r="H454" s="23"/>
      <c r="I454" s="23"/>
    </row>
    <row r="455" spans="4:9" x14ac:dyDescent="0.55000000000000004">
      <c r="D455" s="23"/>
      <c r="E455" s="23"/>
      <c r="F455" s="23"/>
      <c r="G455" s="23"/>
      <c r="H455" s="23"/>
      <c r="I455" s="23"/>
    </row>
    <row r="456" spans="4:9" x14ac:dyDescent="0.55000000000000004">
      <c r="D456" s="23"/>
      <c r="E456" s="23"/>
      <c r="F456" s="23"/>
      <c r="G456" s="23"/>
      <c r="H456" s="23"/>
      <c r="I456" s="23"/>
    </row>
    <row r="457" spans="4:9" x14ac:dyDescent="0.55000000000000004">
      <c r="D457" s="23"/>
      <c r="E457" s="23"/>
      <c r="F457" s="23"/>
      <c r="G457" s="23"/>
      <c r="H457" s="23"/>
      <c r="I457" s="23"/>
    </row>
    <row r="458" spans="4:9" x14ac:dyDescent="0.55000000000000004">
      <c r="D458" s="23"/>
      <c r="E458" s="23"/>
      <c r="F458" s="23"/>
      <c r="G458" s="23"/>
      <c r="H458" s="23"/>
      <c r="I458" s="23"/>
    </row>
    <row r="459" spans="4:9" x14ac:dyDescent="0.55000000000000004">
      <c r="D459" s="23"/>
      <c r="E459" s="23"/>
      <c r="F459" s="23"/>
      <c r="G459" s="23"/>
      <c r="H459" s="23"/>
      <c r="I459" s="23"/>
    </row>
    <row r="460" spans="4:9" x14ac:dyDescent="0.55000000000000004">
      <c r="D460" s="23"/>
      <c r="E460" s="23"/>
      <c r="F460" s="23"/>
      <c r="G460" s="23"/>
      <c r="H460" s="23"/>
      <c r="I460" s="23"/>
    </row>
    <row r="461" spans="4:9" x14ac:dyDescent="0.55000000000000004">
      <c r="D461" s="23"/>
      <c r="E461" s="23"/>
      <c r="F461" s="23"/>
      <c r="G461" s="23"/>
      <c r="H461" s="23"/>
      <c r="I461" s="23"/>
    </row>
    <row r="462" spans="4:9" x14ac:dyDescent="0.55000000000000004">
      <c r="D462" s="23"/>
      <c r="E462" s="23"/>
      <c r="F462" s="23"/>
      <c r="G462" s="23"/>
      <c r="H462" s="23"/>
      <c r="I462" s="23"/>
    </row>
    <row r="463" spans="4:9" x14ac:dyDescent="0.55000000000000004">
      <c r="D463" s="23"/>
      <c r="E463" s="23"/>
      <c r="F463" s="23"/>
      <c r="G463" s="23"/>
      <c r="H463" s="23"/>
      <c r="I463" s="23"/>
    </row>
    <row r="464" spans="4:9" x14ac:dyDescent="0.55000000000000004">
      <c r="D464" s="23"/>
      <c r="E464" s="23"/>
      <c r="F464" s="23"/>
      <c r="G464" s="23"/>
      <c r="H464" s="23"/>
      <c r="I464" s="23"/>
    </row>
    <row r="465" spans="4:9" x14ac:dyDescent="0.55000000000000004">
      <c r="D465" s="23"/>
      <c r="E465" s="23"/>
      <c r="F465" s="23"/>
      <c r="G465" s="23"/>
      <c r="H465" s="23"/>
      <c r="I465" s="23"/>
    </row>
    <row r="466" spans="4:9" x14ac:dyDescent="0.55000000000000004">
      <c r="D466" s="23"/>
      <c r="E466" s="23"/>
      <c r="F466" s="23"/>
      <c r="G466" s="23"/>
      <c r="H466" s="23"/>
      <c r="I466" s="23"/>
    </row>
    <row r="467" spans="4:9" x14ac:dyDescent="0.55000000000000004">
      <c r="D467" s="23"/>
      <c r="E467" s="23"/>
      <c r="F467" s="23"/>
      <c r="G467" s="23"/>
      <c r="H467" s="23"/>
      <c r="I467" s="23"/>
    </row>
    <row r="468" spans="4:9" x14ac:dyDescent="0.55000000000000004">
      <c r="D468" s="23"/>
      <c r="E468" s="23"/>
      <c r="F468" s="23"/>
      <c r="G468" s="23"/>
      <c r="H468" s="23"/>
      <c r="I468" s="23"/>
    </row>
    <row r="469" spans="4:9" x14ac:dyDescent="0.55000000000000004">
      <c r="D469" s="23"/>
      <c r="E469" s="23"/>
      <c r="F469" s="23"/>
      <c r="G469" s="23"/>
      <c r="H469" s="23"/>
      <c r="I469" s="23"/>
    </row>
    <row r="470" spans="4:9" x14ac:dyDescent="0.55000000000000004">
      <c r="D470" s="23"/>
      <c r="E470" s="23"/>
      <c r="F470" s="23"/>
      <c r="G470" s="23"/>
      <c r="H470" s="23"/>
      <c r="I470" s="23"/>
    </row>
    <row r="471" spans="4:9" x14ac:dyDescent="0.55000000000000004">
      <c r="D471" s="23"/>
      <c r="E471" s="23"/>
      <c r="F471" s="23"/>
      <c r="G471" s="23"/>
      <c r="H471" s="23"/>
      <c r="I471" s="23"/>
    </row>
    <row r="472" spans="4:9" x14ac:dyDescent="0.55000000000000004">
      <c r="D472" s="23"/>
      <c r="E472" s="23"/>
      <c r="F472" s="23"/>
      <c r="G472" s="23"/>
      <c r="H472" s="23"/>
      <c r="I472" s="23"/>
    </row>
    <row r="473" spans="4:9" x14ac:dyDescent="0.55000000000000004">
      <c r="D473" s="23"/>
      <c r="E473" s="23"/>
      <c r="F473" s="23"/>
      <c r="G473" s="23"/>
      <c r="H473" s="23"/>
      <c r="I473" s="23"/>
    </row>
    <row r="474" spans="4:9" x14ac:dyDescent="0.55000000000000004">
      <c r="D474" s="23"/>
      <c r="E474" s="23"/>
      <c r="F474" s="23"/>
      <c r="G474" s="23"/>
      <c r="H474" s="23"/>
      <c r="I474" s="23"/>
    </row>
    <row r="475" spans="4:9" x14ac:dyDescent="0.55000000000000004">
      <c r="D475" s="23"/>
      <c r="E475" s="23"/>
      <c r="F475" s="23"/>
      <c r="G475" s="23"/>
      <c r="H475" s="23"/>
      <c r="I475" s="23"/>
    </row>
    <row r="476" spans="4:9" x14ac:dyDescent="0.55000000000000004">
      <c r="D476" s="23"/>
      <c r="E476" s="23"/>
      <c r="F476" s="23"/>
      <c r="G476" s="23"/>
      <c r="H476" s="23"/>
      <c r="I476" s="23"/>
    </row>
    <row r="477" spans="4:9" x14ac:dyDescent="0.55000000000000004">
      <c r="D477" s="23"/>
      <c r="E477" s="23"/>
      <c r="F477" s="23"/>
      <c r="G477" s="23"/>
      <c r="H477" s="23"/>
      <c r="I477" s="23"/>
    </row>
    <row r="478" spans="4:9" x14ac:dyDescent="0.55000000000000004">
      <c r="D478" s="23"/>
      <c r="E478" s="23"/>
      <c r="F478" s="23"/>
      <c r="G478" s="23"/>
      <c r="H478" s="23"/>
      <c r="I478" s="23"/>
    </row>
    <row r="479" spans="4:9" x14ac:dyDescent="0.55000000000000004">
      <c r="D479" s="23"/>
      <c r="E479" s="23"/>
      <c r="F479" s="23"/>
      <c r="G479" s="23"/>
      <c r="H479" s="23"/>
      <c r="I479" s="23"/>
    </row>
    <row r="480" spans="4:9" x14ac:dyDescent="0.55000000000000004">
      <c r="D480" s="23"/>
      <c r="E480" s="23"/>
      <c r="F480" s="23"/>
      <c r="G480" s="23"/>
      <c r="H480" s="23"/>
      <c r="I480" s="23"/>
    </row>
    <row r="481" spans="4:9" x14ac:dyDescent="0.55000000000000004">
      <c r="D481" s="23"/>
      <c r="E481" s="23"/>
      <c r="F481" s="23"/>
      <c r="G481" s="23"/>
      <c r="H481" s="23"/>
      <c r="I481" s="23"/>
    </row>
    <row r="482" spans="4:9" x14ac:dyDescent="0.55000000000000004">
      <c r="D482" s="23"/>
      <c r="E482" s="23"/>
      <c r="F482" s="23"/>
      <c r="G482" s="23"/>
      <c r="H482" s="23"/>
      <c r="I482" s="23"/>
    </row>
    <row r="483" spans="4:9" x14ac:dyDescent="0.55000000000000004">
      <c r="D483" s="23"/>
      <c r="E483" s="23"/>
      <c r="F483" s="23"/>
      <c r="G483" s="23"/>
      <c r="H483" s="23"/>
      <c r="I483" s="23"/>
    </row>
    <row r="484" spans="4:9" x14ac:dyDescent="0.55000000000000004">
      <c r="D484" s="23"/>
      <c r="E484" s="23"/>
      <c r="F484" s="23"/>
      <c r="G484" s="23"/>
      <c r="H484" s="23"/>
      <c r="I484" s="23"/>
    </row>
    <row r="485" spans="4:9" x14ac:dyDescent="0.55000000000000004">
      <c r="D485" s="23"/>
      <c r="E485" s="23"/>
      <c r="F485" s="23"/>
      <c r="G485" s="23"/>
      <c r="H485" s="23"/>
      <c r="I485" s="23"/>
    </row>
    <row r="486" spans="4:9" x14ac:dyDescent="0.55000000000000004">
      <c r="D486" s="23"/>
      <c r="E486" s="23"/>
      <c r="F486" s="23"/>
      <c r="G486" s="23"/>
      <c r="H486" s="23"/>
      <c r="I486" s="23"/>
    </row>
    <row r="487" spans="4:9" x14ac:dyDescent="0.55000000000000004">
      <c r="D487" s="23"/>
      <c r="E487" s="23"/>
      <c r="F487" s="23"/>
      <c r="G487" s="23"/>
      <c r="H487" s="23"/>
      <c r="I487" s="23"/>
    </row>
    <row r="488" spans="4:9" x14ac:dyDescent="0.55000000000000004">
      <c r="D488" s="23"/>
      <c r="E488" s="23"/>
      <c r="F488" s="23"/>
      <c r="G488" s="23"/>
      <c r="H488" s="23"/>
      <c r="I488" s="23"/>
    </row>
    <row r="489" spans="4:9" x14ac:dyDescent="0.55000000000000004">
      <c r="D489" s="23"/>
      <c r="E489" s="23"/>
      <c r="F489" s="23"/>
      <c r="G489" s="23"/>
      <c r="H489" s="23"/>
      <c r="I489" s="23"/>
    </row>
    <row r="490" spans="4:9" x14ac:dyDescent="0.55000000000000004">
      <c r="D490" s="23"/>
      <c r="E490" s="23"/>
      <c r="F490" s="23"/>
      <c r="G490" s="23"/>
      <c r="H490" s="23"/>
      <c r="I490" s="23"/>
    </row>
    <row r="491" spans="4:9" x14ac:dyDescent="0.55000000000000004">
      <c r="D491" s="23"/>
      <c r="E491" s="23"/>
      <c r="F491" s="23"/>
      <c r="G491" s="23"/>
      <c r="H491" s="23"/>
      <c r="I491" s="23"/>
    </row>
    <row r="492" spans="4:9" x14ac:dyDescent="0.55000000000000004">
      <c r="D492" s="23"/>
      <c r="E492" s="23"/>
      <c r="F492" s="23"/>
      <c r="G492" s="23"/>
      <c r="H492" s="23"/>
      <c r="I492" s="23"/>
    </row>
    <row r="493" spans="4:9" x14ac:dyDescent="0.55000000000000004">
      <c r="D493" s="23"/>
      <c r="E493" s="23"/>
      <c r="F493" s="23"/>
      <c r="G493" s="23"/>
      <c r="H493" s="23"/>
      <c r="I493" s="23"/>
    </row>
    <row r="494" spans="4:9" x14ac:dyDescent="0.55000000000000004">
      <c r="D494" s="23"/>
      <c r="E494" s="23"/>
      <c r="F494" s="23"/>
      <c r="G494" s="23"/>
      <c r="H494" s="23"/>
      <c r="I494" s="23"/>
    </row>
    <row r="495" spans="4:9" x14ac:dyDescent="0.55000000000000004">
      <c r="D495" s="23"/>
      <c r="E495" s="23"/>
      <c r="F495" s="23"/>
      <c r="G495" s="23"/>
      <c r="H495" s="23"/>
      <c r="I495" s="23"/>
    </row>
    <row r="496" spans="4:9" x14ac:dyDescent="0.55000000000000004">
      <c r="D496" s="23"/>
      <c r="E496" s="23"/>
      <c r="F496" s="23"/>
      <c r="G496" s="23"/>
      <c r="H496" s="23"/>
      <c r="I496" s="23"/>
    </row>
    <row r="497" spans="4:9" x14ac:dyDescent="0.55000000000000004">
      <c r="D497" s="23"/>
      <c r="E497" s="23"/>
      <c r="F497" s="23"/>
      <c r="G497" s="23"/>
      <c r="H497" s="23"/>
      <c r="I497" s="23"/>
    </row>
    <row r="498" spans="4:9" x14ac:dyDescent="0.55000000000000004">
      <c r="D498" s="23"/>
      <c r="E498" s="23"/>
      <c r="F498" s="23"/>
      <c r="G498" s="23"/>
      <c r="H498" s="23"/>
      <c r="I498" s="23"/>
    </row>
    <row r="499" spans="4:9" x14ac:dyDescent="0.55000000000000004">
      <c r="D499" s="23"/>
      <c r="E499" s="23"/>
      <c r="F499" s="23"/>
      <c r="G499" s="23"/>
      <c r="H499" s="23"/>
      <c r="I499" s="23"/>
    </row>
    <row r="500" spans="4:9" x14ac:dyDescent="0.55000000000000004">
      <c r="D500" s="23"/>
      <c r="E500" s="23"/>
      <c r="F500" s="23"/>
      <c r="G500" s="23"/>
      <c r="H500" s="23"/>
      <c r="I500" s="23"/>
    </row>
    <row r="501" spans="4:9" x14ac:dyDescent="0.55000000000000004">
      <c r="D501" s="23"/>
      <c r="E501" s="23"/>
      <c r="F501" s="23"/>
      <c r="G501" s="23"/>
      <c r="H501" s="23"/>
      <c r="I501" s="23"/>
    </row>
    <row r="502" spans="4:9" x14ac:dyDescent="0.55000000000000004">
      <c r="D502" s="23"/>
      <c r="E502" s="23"/>
      <c r="F502" s="23"/>
      <c r="G502" s="23"/>
      <c r="H502" s="23"/>
      <c r="I502" s="23"/>
    </row>
    <row r="503" spans="4:9" x14ac:dyDescent="0.55000000000000004">
      <c r="D503" s="23"/>
      <c r="E503" s="23"/>
      <c r="F503" s="23"/>
      <c r="G503" s="23"/>
      <c r="H503" s="23"/>
      <c r="I503" s="23"/>
    </row>
    <row r="504" spans="4:9" x14ac:dyDescent="0.55000000000000004">
      <c r="D504" s="23"/>
      <c r="E504" s="23"/>
      <c r="F504" s="23"/>
      <c r="G504" s="23"/>
      <c r="H504" s="23"/>
      <c r="I504" s="23"/>
    </row>
    <row r="505" spans="4:9" x14ac:dyDescent="0.55000000000000004">
      <c r="D505" s="23"/>
      <c r="E505" s="23"/>
      <c r="F505" s="23"/>
      <c r="G505" s="23"/>
      <c r="H505" s="23"/>
      <c r="I505" s="23"/>
    </row>
    <row r="506" spans="4:9" x14ac:dyDescent="0.55000000000000004">
      <c r="D506" s="23"/>
      <c r="E506" s="23"/>
      <c r="F506" s="23"/>
      <c r="G506" s="23"/>
      <c r="H506" s="23"/>
      <c r="I506" s="23"/>
    </row>
    <row r="507" spans="4:9" x14ac:dyDescent="0.55000000000000004">
      <c r="D507" s="23"/>
      <c r="E507" s="23"/>
      <c r="F507" s="23"/>
      <c r="G507" s="23"/>
      <c r="H507" s="23"/>
      <c r="I507" s="23"/>
    </row>
    <row r="508" spans="4:9" x14ac:dyDescent="0.55000000000000004">
      <c r="D508" s="23"/>
      <c r="E508" s="23"/>
      <c r="F508" s="23"/>
      <c r="G508" s="23"/>
      <c r="H508" s="23"/>
      <c r="I508" s="23"/>
    </row>
    <row r="509" spans="4:9" x14ac:dyDescent="0.55000000000000004">
      <c r="D509" s="23"/>
      <c r="E509" s="23"/>
      <c r="F509" s="23"/>
      <c r="G509" s="23"/>
      <c r="H509" s="23"/>
      <c r="I509" s="23"/>
    </row>
    <row r="510" spans="4:9" x14ac:dyDescent="0.55000000000000004">
      <c r="D510" s="23"/>
      <c r="E510" s="23"/>
      <c r="F510" s="23"/>
      <c r="G510" s="23"/>
      <c r="H510" s="23"/>
      <c r="I510" s="23"/>
    </row>
    <row r="511" spans="4:9" x14ac:dyDescent="0.55000000000000004">
      <c r="D511" s="23"/>
      <c r="E511" s="23"/>
      <c r="F511" s="23"/>
      <c r="G511" s="23"/>
      <c r="H511" s="23"/>
      <c r="I511" s="23"/>
    </row>
    <row r="512" spans="4:9" x14ac:dyDescent="0.55000000000000004">
      <c r="D512" s="23"/>
      <c r="E512" s="23"/>
      <c r="F512" s="23"/>
      <c r="G512" s="23"/>
      <c r="H512" s="23"/>
      <c r="I512" s="23"/>
    </row>
    <row r="513" spans="4:9" x14ac:dyDescent="0.55000000000000004">
      <c r="D513" s="23"/>
      <c r="E513" s="23"/>
      <c r="F513" s="23"/>
      <c r="G513" s="23"/>
      <c r="H513" s="23"/>
      <c r="I513" s="23"/>
    </row>
    <row r="514" spans="4:9" x14ac:dyDescent="0.55000000000000004">
      <c r="D514" s="23"/>
      <c r="E514" s="23"/>
      <c r="F514" s="23"/>
      <c r="G514" s="23"/>
      <c r="H514" s="23"/>
      <c r="I514" s="23"/>
    </row>
    <row r="515" spans="4:9" x14ac:dyDescent="0.55000000000000004">
      <c r="D515" s="23"/>
      <c r="E515" s="23"/>
      <c r="F515" s="23"/>
      <c r="G515" s="23"/>
      <c r="H515" s="23"/>
      <c r="I515" s="23"/>
    </row>
    <row r="516" spans="4:9" x14ac:dyDescent="0.55000000000000004">
      <c r="D516" s="23"/>
      <c r="E516" s="23"/>
      <c r="F516" s="23"/>
      <c r="G516" s="23"/>
      <c r="H516" s="23"/>
      <c r="I516" s="23"/>
    </row>
    <row r="517" spans="4:9" x14ac:dyDescent="0.55000000000000004">
      <c r="D517" s="23"/>
      <c r="E517" s="23"/>
      <c r="F517" s="23"/>
      <c r="G517" s="23"/>
      <c r="H517" s="23"/>
      <c r="I517" s="23"/>
    </row>
    <row r="518" spans="4:9" x14ac:dyDescent="0.55000000000000004">
      <c r="D518" s="23"/>
      <c r="E518" s="23"/>
      <c r="F518" s="23"/>
      <c r="G518" s="23"/>
      <c r="H518" s="23"/>
      <c r="I518" s="23"/>
    </row>
    <row r="519" spans="4:9" x14ac:dyDescent="0.55000000000000004">
      <c r="D519" s="23"/>
      <c r="E519" s="23"/>
      <c r="F519" s="23"/>
      <c r="G519" s="23"/>
      <c r="H519" s="23"/>
      <c r="I519" s="23"/>
    </row>
    <row r="520" spans="4:9" x14ac:dyDescent="0.55000000000000004">
      <c r="D520" s="23"/>
      <c r="E520" s="23"/>
      <c r="F520" s="23"/>
      <c r="G520" s="23"/>
      <c r="H520" s="23"/>
      <c r="I520" s="23"/>
    </row>
    <row r="521" spans="4:9" x14ac:dyDescent="0.55000000000000004">
      <c r="D521" s="23"/>
      <c r="E521" s="23"/>
      <c r="F521" s="23"/>
      <c r="G521" s="23"/>
      <c r="H521" s="23"/>
      <c r="I521" s="23"/>
    </row>
    <row r="522" spans="4:9" x14ac:dyDescent="0.55000000000000004">
      <c r="D522" s="23"/>
      <c r="E522" s="23"/>
      <c r="F522" s="23"/>
      <c r="G522" s="23"/>
      <c r="H522" s="23"/>
      <c r="I522" s="23"/>
    </row>
    <row r="523" spans="4:9" x14ac:dyDescent="0.55000000000000004">
      <c r="D523" s="23"/>
      <c r="E523" s="23"/>
      <c r="F523" s="23"/>
      <c r="G523" s="23"/>
      <c r="H523" s="23"/>
      <c r="I523" s="23"/>
    </row>
    <row r="524" spans="4:9" x14ac:dyDescent="0.55000000000000004">
      <c r="D524" s="23"/>
      <c r="E524" s="23"/>
      <c r="F524" s="23"/>
      <c r="G524" s="23"/>
      <c r="H524" s="23"/>
      <c r="I524" s="23"/>
    </row>
    <row r="525" spans="4:9" x14ac:dyDescent="0.55000000000000004">
      <c r="D525" s="23"/>
      <c r="E525" s="23"/>
      <c r="F525" s="23"/>
      <c r="G525" s="23"/>
      <c r="H525" s="23"/>
      <c r="I525" s="23"/>
    </row>
    <row r="526" spans="4:9" x14ac:dyDescent="0.55000000000000004">
      <c r="D526" s="23"/>
      <c r="E526" s="23"/>
      <c r="F526" s="23"/>
      <c r="G526" s="23"/>
      <c r="H526" s="23"/>
      <c r="I526" s="23"/>
    </row>
    <row r="527" spans="4:9" x14ac:dyDescent="0.55000000000000004">
      <c r="D527" s="23"/>
      <c r="E527" s="23"/>
      <c r="F527" s="23"/>
      <c r="G527" s="23"/>
      <c r="H527" s="23"/>
      <c r="I527" s="23"/>
    </row>
    <row r="528" spans="4:9" x14ac:dyDescent="0.55000000000000004">
      <c r="D528" s="23"/>
      <c r="E528" s="23"/>
      <c r="F528" s="23"/>
      <c r="G528" s="23"/>
      <c r="H528" s="23"/>
      <c r="I528" s="23"/>
    </row>
    <row r="529" spans="4:9" x14ac:dyDescent="0.55000000000000004">
      <c r="D529" s="23"/>
      <c r="E529" s="23"/>
      <c r="F529" s="23"/>
      <c r="G529" s="23"/>
      <c r="H529" s="23"/>
      <c r="I529" s="23"/>
    </row>
    <row r="530" spans="4:9" x14ac:dyDescent="0.55000000000000004">
      <c r="D530" s="23"/>
      <c r="E530" s="23"/>
      <c r="F530" s="23"/>
      <c r="G530" s="23"/>
      <c r="H530" s="23"/>
      <c r="I530" s="23"/>
    </row>
    <row r="531" spans="4:9" x14ac:dyDescent="0.55000000000000004">
      <c r="D531" s="23"/>
      <c r="E531" s="23"/>
      <c r="F531" s="23"/>
      <c r="G531" s="23"/>
      <c r="H531" s="23"/>
      <c r="I531" s="23"/>
    </row>
    <row r="532" spans="4:9" x14ac:dyDescent="0.55000000000000004">
      <c r="D532" s="23"/>
      <c r="E532" s="23"/>
      <c r="F532" s="23"/>
      <c r="G532" s="23"/>
      <c r="H532" s="23"/>
      <c r="I532" s="23"/>
    </row>
    <row r="533" spans="4:9" x14ac:dyDescent="0.55000000000000004">
      <c r="D533" s="23"/>
      <c r="E533" s="23"/>
      <c r="F533" s="23"/>
      <c r="G533" s="23"/>
      <c r="H533" s="23"/>
      <c r="I533" s="23"/>
    </row>
    <row r="534" spans="4:9" x14ac:dyDescent="0.55000000000000004">
      <c r="D534" s="23"/>
      <c r="E534" s="23"/>
      <c r="F534" s="23"/>
      <c r="G534" s="23"/>
      <c r="H534" s="23"/>
      <c r="I534" s="23"/>
    </row>
    <row r="535" spans="4:9" x14ac:dyDescent="0.55000000000000004">
      <c r="D535" s="23"/>
      <c r="E535" s="23"/>
      <c r="F535" s="23"/>
      <c r="G535" s="23"/>
      <c r="H535" s="23"/>
      <c r="I535" s="23"/>
    </row>
    <row r="536" spans="4:9" x14ac:dyDescent="0.55000000000000004">
      <c r="D536" s="23"/>
      <c r="E536" s="23"/>
      <c r="F536" s="23"/>
      <c r="G536" s="23"/>
      <c r="H536" s="23"/>
      <c r="I536" s="23"/>
    </row>
    <row r="537" spans="4:9" x14ac:dyDescent="0.55000000000000004">
      <c r="D537" s="23"/>
      <c r="E537" s="23"/>
      <c r="F537" s="23"/>
      <c r="G537" s="23"/>
      <c r="H537" s="23"/>
      <c r="I537" s="23"/>
    </row>
    <row r="538" spans="4:9" x14ac:dyDescent="0.55000000000000004">
      <c r="D538" s="23"/>
      <c r="E538" s="23"/>
      <c r="F538" s="23"/>
      <c r="G538" s="23"/>
      <c r="H538" s="23"/>
      <c r="I538" s="23"/>
    </row>
    <row r="539" spans="4:9" x14ac:dyDescent="0.55000000000000004">
      <c r="D539" s="23"/>
      <c r="E539" s="23"/>
      <c r="F539" s="23"/>
      <c r="G539" s="23"/>
      <c r="H539" s="23"/>
      <c r="I539" s="23"/>
    </row>
    <row r="540" spans="4:9" x14ac:dyDescent="0.55000000000000004">
      <c r="D540" s="23"/>
      <c r="E540" s="23"/>
      <c r="F540" s="23"/>
      <c r="G540" s="23"/>
      <c r="H540" s="23"/>
      <c r="I540" s="23"/>
    </row>
    <row r="541" spans="4:9" x14ac:dyDescent="0.55000000000000004">
      <c r="D541" s="23"/>
      <c r="E541" s="23"/>
      <c r="F541" s="23"/>
      <c r="G541" s="23"/>
      <c r="H541" s="23"/>
      <c r="I541" s="23"/>
    </row>
    <row r="542" spans="4:9" x14ac:dyDescent="0.55000000000000004">
      <c r="D542" s="23"/>
      <c r="E542" s="23"/>
      <c r="F542" s="23"/>
      <c r="G542" s="23"/>
      <c r="H542" s="23"/>
      <c r="I542" s="23"/>
    </row>
    <row r="543" spans="4:9" x14ac:dyDescent="0.55000000000000004">
      <c r="D543" s="23"/>
      <c r="E543" s="23"/>
      <c r="F543" s="23"/>
      <c r="G543" s="23"/>
      <c r="H543" s="23"/>
      <c r="I543" s="23"/>
    </row>
    <row r="544" spans="4:9" x14ac:dyDescent="0.55000000000000004">
      <c r="D544" s="23"/>
      <c r="E544" s="23"/>
      <c r="F544" s="23"/>
      <c r="G544" s="23"/>
      <c r="H544" s="23"/>
      <c r="I544" s="23"/>
    </row>
    <row r="545" spans="4:9" x14ac:dyDescent="0.55000000000000004">
      <c r="D545" s="23"/>
      <c r="E545" s="23"/>
      <c r="F545" s="23"/>
      <c r="G545" s="23"/>
      <c r="H545" s="23"/>
      <c r="I545" s="23"/>
    </row>
    <row r="546" spans="4:9" x14ac:dyDescent="0.55000000000000004">
      <c r="D546" s="23"/>
      <c r="E546" s="23"/>
      <c r="F546" s="23"/>
      <c r="G546" s="23"/>
      <c r="H546" s="23"/>
      <c r="I546" s="23"/>
    </row>
    <row r="547" spans="4:9" x14ac:dyDescent="0.55000000000000004">
      <c r="D547" s="23"/>
      <c r="E547" s="23"/>
      <c r="F547" s="23"/>
      <c r="G547" s="23"/>
      <c r="H547" s="23"/>
      <c r="I547" s="23"/>
    </row>
    <row r="548" spans="4:9" x14ac:dyDescent="0.55000000000000004">
      <c r="D548" s="23"/>
      <c r="E548" s="23"/>
      <c r="F548" s="23"/>
      <c r="G548" s="23"/>
      <c r="H548" s="23"/>
      <c r="I548" s="23"/>
    </row>
    <row r="549" spans="4:9" x14ac:dyDescent="0.55000000000000004">
      <c r="D549" s="23"/>
      <c r="E549" s="23"/>
      <c r="F549" s="23"/>
      <c r="G549" s="23"/>
      <c r="H549" s="23"/>
      <c r="I549" s="23"/>
    </row>
    <row r="550" spans="4:9" x14ac:dyDescent="0.55000000000000004">
      <c r="D550" s="23"/>
      <c r="E550" s="23"/>
      <c r="F550" s="23"/>
      <c r="G550" s="23"/>
      <c r="H550" s="23"/>
      <c r="I550" s="23"/>
    </row>
    <row r="551" spans="4:9" x14ac:dyDescent="0.55000000000000004">
      <c r="D551" s="23"/>
      <c r="E551" s="23"/>
      <c r="F551" s="23"/>
      <c r="G551" s="23"/>
      <c r="H551" s="23"/>
      <c r="I551" s="23"/>
    </row>
    <row r="552" spans="4:9" x14ac:dyDescent="0.55000000000000004">
      <c r="D552" s="23"/>
      <c r="E552" s="23"/>
      <c r="F552" s="23"/>
      <c r="G552" s="23"/>
      <c r="H552" s="23"/>
      <c r="I552" s="23"/>
    </row>
    <row r="553" spans="4:9" x14ac:dyDescent="0.55000000000000004">
      <c r="D553" s="23"/>
      <c r="E553" s="23"/>
      <c r="F553" s="23"/>
      <c r="G553" s="23"/>
      <c r="H553" s="23"/>
      <c r="I553" s="23"/>
    </row>
    <row r="554" spans="4:9" x14ac:dyDescent="0.55000000000000004">
      <c r="D554" s="23"/>
      <c r="E554" s="23"/>
      <c r="F554" s="23"/>
      <c r="G554" s="23"/>
      <c r="H554" s="23"/>
      <c r="I554" s="23"/>
    </row>
    <row r="555" spans="4:9" x14ac:dyDescent="0.55000000000000004">
      <c r="D555" s="23"/>
      <c r="E555" s="23"/>
      <c r="F555" s="23"/>
      <c r="G555" s="23"/>
      <c r="H555" s="23"/>
      <c r="I555" s="23"/>
    </row>
    <row r="556" spans="4:9" x14ac:dyDescent="0.55000000000000004">
      <c r="D556" s="23"/>
      <c r="E556" s="23"/>
      <c r="F556" s="23"/>
      <c r="G556" s="23"/>
      <c r="H556" s="23"/>
      <c r="I556" s="23"/>
    </row>
    <row r="557" spans="4:9" x14ac:dyDescent="0.55000000000000004">
      <c r="D557" s="23"/>
      <c r="E557" s="23"/>
      <c r="F557" s="23"/>
      <c r="G557" s="23"/>
      <c r="H557" s="23"/>
      <c r="I557" s="23"/>
    </row>
    <row r="558" spans="4:9" x14ac:dyDescent="0.55000000000000004">
      <c r="D558" s="23"/>
      <c r="E558" s="23"/>
      <c r="F558" s="23"/>
      <c r="G558" s="23"/>
      <c r="H558" s="23"/>
      <c r="I558" s="23"/>
    </row>
    <row r="559" spans="4:9" x14ac:dyDescent="0.55000000000000004">
      <c r="D559" s="23"/>
      <c r="E559" s="23"/>
      <c r="F559" s="23"/>
      <c r="G559" s="23"/>
      <c r="H559" s="23"/>
      <c r="I559" s="23"/>
    </row>
    <row r="560" spans="4:9" x14ac:dyDescent="0.55000000000000004">
      <c r="D560" s="23"/>
      <c r="E560" s="23"/>
      <c r="F560" s="23"/>
      <c r="G560" s="23"/>
      <c r="H560" s="23"/>
      <c r="I560" s="23"/>
    </row>
    <row r="561" spans="4:9" x14ac:dyDescent="0.55000000000000004">
      <c r="D561" s="23"/>
      <c r="E561" s="23"/>
      <c r="F561" s="23"/>
      <c r="G561" s="23"/>
      <c r="H561" s="23"/>
      <c r="I561" s="23"/>
    </row>
    <row r="562" spans="4:9" x14ac:dyDescent="0.55000000000000004">
      <c r="D562" s="23"/>
      <c r="E562" s="23"/>
      <c r="F562" s="23"/>
      <c r="G562" s="23"/>
      <c r="H562" s="23"/>
      <c r="I562" s="23"/>
    </row>
    <row r="563" spans="4:9" x14ac:dyDescent="0.55000000000000004">
      <c r="D563" s="23"/>
      <c r="E563" s="23"/>
      <c r="F563" s="23"/>
      <c r="G563" s="23"/>
      <c r="H563" s="23"/>
      <c r="I563" s="23"/>
    </row>
    <row r="564" spans="4:9" x14ac:dyDescent="0.55000000000000004">
      <c r="D564" s="23"/>
      <c r="E564" s="23"/>
      <c r="F564" s="23"/>
      <c r="G564" s="23"/>
      <c r="H564" s="23"/>
      <c r="I564" s="23"/>
    </row>
    <row r="565" spans="4:9" x14ac:dyDescent="0.55000000000000004">
      <c r="D565" s="23"/>
      <c r="E565" s="23"/>
      <c r="F565" s="23"/>
      <c r="G565" s="23"/>
      <c r="H565" s="23"/>
      <c r="I565" s="23"/>
    </row>
    <row r="566" spans="4:9" x14ac:dyDescent="0.55000000000000004">
      <c r="D566" s="23"/>
      <c r="E566" s="23"/>
      <c r="F566" s="23"/>
      <c r="G566" s="23"/>
      <c r="H566" s="23"/>
      <c r="I566" s="23"/>
    </row>
    <row r="567" spans="4:9" x14ac:dyDescent="0.55000000000000004">
      <c r="D567" s="23"/>
      <c r="E567" s="23"/>
      <c r="F567" s="23"/>
      <c r="G567" s="23"/>
      <c r="H567" s="23"/>
      <c r="I567" s="23"/>
    </row>
    <row r="568" spans="4:9" x14ac:dyDescent="0.55000000000000004">
      <c r="D568" s="23"/>
      <c r="E568" s="23"/>
      <c r="F568" s="23"/>
      <c r="G568" s="23"/>
      <c r="H568" s="23"/>
      <c r="I568" s="23"/>
    </row>
    <row r="569" spans="4:9" x14ac:dyDescent="0.55000000000000004">
      <c r="D569" s="23"/>
      <c r="E569" s="23"/>
      <c r="F569" s="23"/>
      <c r="G569" s="23"/>
      <c r="H569" s="23"/>
      <c r="I569" s="23"/>
    </row>
    <row r="570" spans="4:9" x14ac:dyDescent="0.55000000000000004">
      <c r="D570" s="23"/>
      <c r="E570" s="23"/>
      <c r="F570" s="23"/>
      <c r="G570" s="23"/>
      <c r="H570" s="23"/>
      <c r="I570" s="23"/>
    </row>
    <row r="571" spans="4:9" x14ac:dyDescent="0.55000000000000004">
      <c r="D571" s="23"/>
      <c r="E571" s="23"/>
      <c r="F571" s="23"/>
      <c r="G571" s="23"/>
      <c r="H571" s="23"/>
      <c r="I571" s="23"/>
    </row>
    <row r="572" spans="4:9" x14ac:dyDescent="0.55000000000000004">
      <c r="D572" s="23"/>
      <c r="E572" s="23"/>
      <c r="F572" s="23"/>
      <c r="G572" s="23"/>
      <c r="H572" s="23"/>
      <c r="I572" s="23"/>
    </row>
    <row r="573" spans="4:9" x14ac:dyDescent="0.55000000000000004">
      <c r="D573" s="23"/>
      <c r="E573" s="23"/>
      <c r="F573" s="23"/>
      <c r="G573" s="23"/>
      <c r="H573" s="23"/>
      <c r="I573" s="23"/>
    </row>
    <row r="574" spans="4:9" x14ac:dyDescent="0.55000000000000004">
      <c r="D574" s="23"/>
      <c r="E574" s="23"/>
      <c r="F574" s="23"/>
      <c r="G574" s="23"/>
      <c r="H574" s="23"/>
      <c r="I574" s="23"/>
    </row>
    <row r="575" spans="4:9" x14ac:dyDescent="0.55000000000000004">
      <c r="D575" s="23"/>
      <c r="E575" s="23"/>
      <c r="F575" s="23"/>
      <c r="G575" s="23"/>
      <c r="H575" s="23"/>
      <c r="I575" s="23"/>
    </row>
    <row r="576" spans="4:9" x14ac:dyDescent="0.55000000000000004">
      <c r="D576" s="23"/>
      <c r="E576" s="23"/>
      <c r="F576" s="23"/>
      <c r="G576" s="23"/>
      <c r="H576" s="23"/>
      <c r="I576" s="23"/>
    </row>
    <row r="577" spans="4:9" x14ac:dyDescent="0.55000000000000004">
      <c r="D577" s="23"/>
      <c r="E577" s="23"/>
      <c r="F577" s="23"/>
      <c r="G577" s="23"/>
      <c r="H577" s="23"/>
      <c r="I577" s="23"/>
    </row>
    <row r="578" spans="4:9" x14ac:dyDescent="0.55000000000000004">
      <c r="D578" s="23"/>
      <c r="E578" s="23"/>
      <c r="F578" s="23"/>
      <c r="G578" s="23"/>
      <c r="H578" s="23"/>
      <c r="I578" s="23"/>
    </row>
    <row r="579" spans="4:9" x14ac:dyDescent="0.55000000000000004">
      <c r="D579" s="23"/>
      <c r="E579" s="23"/>
      <c r="F579" s="23"/>
      <c r="G579" s="23"/>
      <c r="H579" s="23"/>
      <c r="I579" s="23"/>
    </row>
    <row r="580" spans="4:9" x14ac:dyDescent="0.55000000000000004">
      <c r="D580" s="23"/>
      <c r="E580" s="23"/>
      <c r="F580" s="23"/>
      <c r="G580" s="23"/>
      <c r="H580" s="23"/>
      <c r="I580" s="23"/>
    </row>
    <row r="581" spans="4:9" x14ac:dyDescent="0.55000000000000004">
      <c r="D581" s="23"/>
      <c r="E581" s="23"/>
      <c r="F581" s="23"/>
      <c r="G581" s="23"/>
      <c r="H581" s="23"/>
      <c r="I581" s="23"/>
    </row>
    <row r="582" spans="4:9" x14ac:dyDescent="0.55000000000000004">
      <c r="D582" s="23"/>
      <c r="E582" s="23"/>
      <c r="F582" s="23"/>
      <c r="G582" s="23"/>
      <c r="H582" s="23"/>
      <c r="I582" s="23"/>
    </row>
    <row r="583" spans="4:9" x14ac:dyDescent="0.55000000000000004">
      <c r="D583" s="23"/>
      <c r="E583" s="23"/>
      <c r="F583" s="23"/>
      <c r="G583" s="23"/>
      <c r="H583" s="23"/>
      <c r="I583" s="23"/>
    </row>
    <row r="584" spans="4:9" x14ac:dyDescent="0.55000000000000004">
      <c r="D584" s="23"/>
      <c r="E584" s="23"/>
      <c r="F584" s="23"/>
      <c r="G584" s="23"/>
      <c r="H584" s="23"/>
      <c r="I584" s="23"/>
    </row>
    <row r="585" spans="4:9" x14ac:dyDescent="0.55000000000000004">
      <c r="D585" s="23"/>
      <c r="E585" s="23"/>
      <c r="F585" s="23"/>
      <c r="G585" s="23"/>
      <c r="H585" s="23"/>
      <c r="I585" s="23"/>
    </row>
    <row r="586" spans="4:9" x14ac:dyDescent="0.55000000000000004">
      <c r="D586" s="23"/>
      <c r="E586" s="23"/>
      <c r="F586" s="23"/>
      <c r="G586" s="23"/>
      <c r="H586" s="23"/>
      <c r="I586" s="23"/>
    </row>
    <row r="587" spans="4:9" x14ac:dyDescent="0.55000000000000004">
      <c r="D587" s="23"/>
      <c r="E587" s="23"/>
      <c r="F587" s="23"/>
      <c r="G587" s="23"/>
      <c r="H587" s="23"/>
      <c r="I587" s="23"/>
    </row>
    <row r="588" spans="4:9" x14ac:dyDescent="0.55000000000000004">
      <c r="D588" s="23"/>
      <c r="E588" s="23"/>
      <c r="F588" s="23"/>
      <c r="G588" s="23"/>
      <c r="H588" s="23"/>
      <c r="I588" s="23"/>
    </row>
    <row r="589" spans="4:9" x14ac:dyDescent="0.55000000000000004">
      <c r="D589" s="23"/>
      <c r="E589" s="23"/>
      <c r="F589" s="23"/>
      <c r="G589" s="23"/>
      <c r="H589" s="23"/>
      <c r="I589" s="23"/>
    </row>
    <row r="590" spans="4:9" x14ac:dyDescent="0.55000000000000004">
      <c r="D590" s="23"/>
      <c r="E590" s="23"/>
      <c r="F590" s="23"/>
      <c r="G590" s="23"/>
      <c r="H590" s="23"/>
      <c r="I590" s="23"/>
    </row>
    <row r="591" spans="4:9" x14ac:dyDescent="0.55000000000000004">
      <c r="D591" s="23"/>
      <c r="E591" s="23"/>
      <c r="F591" s="23"/>
      <c r="G591" s="23"/>
      <c r="H591" s="23"/>
      <c r="I591" s="23"/>
    </row>
    <row r="592" spans="4:9" x14ac:dyDescent="0.55000000000000004">
      <c r="D592" s="23"/>
      <c r="E592" s="23"/>
      <c r="F592" s="23"/>
      <c r="G592" s="23"/>
      <c r="H592" s="23"/>
      <c r="I592" s="23"/>
    </row>
    <row r="593" spans="4:9" x14ac:dyDescent="0.55000000000000004">
      <c r="D593" s="23"/>
      <c r="E593" s="23"/>
      <c r="F593" s="23"/>
      <c r="G593" s="23"/>
      <c r="H593" s="23"/>
      <c r="I593" s="23"/>
    </row>
    <row r="594" spans="4:9" x14ac:dyDescent="0.55000000000000004">
      <c r="D594" s="23"/>
      <c r="E594" s="23"/>
      <c r="F594" s="23"/>
      <c r="G594" s="23"/>
      <c r="H594" s="23"/>
      <c r="I594" s="23"/>
    </row>
    <row r="595" spans="4:9" x14ac:dyDescent="0.55000000000000004">
      <c r="D595" s="23"/>
      <c r="E595" s="23"/>
      <c r="F595" s="23"/>
      <c r="G595" s="23"/>
      <c r="H595" s="23"/>
      <c r="I595" s="23"/>
    </row>
    <row r="596" spans="4:9" x14ac:dyDescent="0.55000000000000004">
      <c r="D596" s="23"/>
      <c r="E596" s="23"/>
      <c r="F596" s="23"/>
      <c r="G596" s="23"/>
      <c r="H596" s="23"/>
      <c r="I596" s="23"/>
    </row>
    <row r="597" spans="4:9" x14ac:dyDescent="0.55000000000000004">
      <c r="D597" s="23"/>
      <c r="E597" s="23"/>
      <c r="F597" s="23"/>
      <c r="G597" s="23"/>
      <c r="H597" s="23"/>
      <c r="I597" s="23"/>
    </row>
    <row r="598" spans="4:9" x14ac:dyDescent="0.55000000000000004">
      <c r="D598" s="23"/>
      <c r="E598" s="23"/>
      <c r="F598" s="23"/>
      <c r="G598" s="23"/>
      <c r="H598" s="23"/>
      <c r="I598" s="23"/>
    </row>
    <row r="599" spans="4:9" x14ac:dyDescent="0.55000000000000004">
      <c r="D599" s="23"/>
      <c r="E599" s="23"/>
      <c r="F599" s="23"/>
      <c r="G599" s="23"/>
      <c r="H599" s="23"/>
      <c r="I599" s="23"/>
    </row>
    <row r="600" spans="4:9" x14ac:dyDescent="0.55000000000000004">
      <c r="D600" s="23"/>
      <c r="E600" s="23"/>
      <c r="F600" s="23"/>
      <c r="G600" s="23"/>
      <c r="H600" s="23"/>
      <c r="I600" s="23"/>
    </row>
    <row r="601" spans="4:9" x14ac:dyDescent="0.55000000000000004">
      <c r="D601" s="23"/>
      <c r="E601" s="23"/>
      <c r="F601" s="23"/>
      <c r="G601" s="23"/>
      <c r="H601" s="23"/>
      <c r="I601" s="23"/>
    </row>
    <row r="602" spans="4:9" x14ac:dyDescent="0.55000000000000004">
      <c r="D602" s="23"/>
      <c r="E602" s="23"/>
      <c r="F602" s="23"/>
      <c r="G602" s="23"/>
      <c r="H602" s="23"/>
      <c r="I602" s="23"/>
    </row>
    <row r="603" spans="4:9" x14ac:dyDescent="0.55000000000000004">
      <c r="D603" s="23"/>
      <c r="E603" s="23"/>
      <c r="F603" s="23"/>
      <c r="G603" s="23"/>
      <c r="H603" s="23"/>
      <c r="I603" s="23"/>
    </row>
    <row r="604" spans="4:9" x14ac:dyDescent="0.55000000000000004">
      <c r="D604" s="23"/>
      <c r="E604" s="23"/>
      <c r="F604" s="23"/>
      <c r="G604" s="23"/>
      <c r="H604" s="23"/>
      <c r="I604" s="23"/>
    </row>
    <row r="605" spans="4:9" x14ac:dyDescent="0.55000000000000004">
      <c r="D605" s="23"/>
      <c r="E605" s="23"/>
      <c r="F605" s="23"/>
      <c r="G605" s="23"/>
      <c r="H605" s="23"/>
      <c r="I605" s="23"/>
    </row>
    <row r="606" spans="4:9" x14ac:dyDescent="0.55000000000000004">
      <c r="D606" s="23"/>
      <c r="E606" s="23"/>
      <c r="F606" s="23"/>
      <c r="G606" s="23"/>
      <c r="H606" s="23"/>
      <c r="I606" s="23"/>
    </row>
    <row r="607" spans="4:9" x14ac:dyDescent="0.55000000000000004">
      <c r="D607" s="23"/>
      <c r="E607" s="23"/>
      <c r="F607" s="23"/>
      <c r="G607" s="23"/>
      <c r="H607" s="23"/>
      <c r="I607" s="23"/>
    </row>
    <row r="608" spans="4:9" x14ac:dyDescent="0.55000000000000004">
      <c r="D608" s="23"/>
      <c r="E608" s="23"/>
      <c r="F608" s="23"/>
      <c r="G608" s="23"/>
      <c r="H608" s="23"/>
      <c r="I608" s="23"/>
    </row>
    <row r="609" spans="4:9" x14ac:dyDescent="0.55000000000000004">
      <c r="D609" s="23"/>
      <c r="E609" s="23"/>
      <c r="F609" s="23"/>
      <c r="G609" s="23"/>
      <c r="H609" s="23"/>
      <c r="I609" s="23"/>
    </row>
    <row r="610" spans="4:9" x14ac:dyDescent="0.55000000000000004">
      <c r="D610" s="23"/>
      <c r="E610" s="23"/>
      <c r="F610" s="23"/>
      <c r="G610" s="23"/>
      <c r="H610" s="23"/>
      <c r="I610" s="23"/>
    </row>
    <row r="611" spans="4:9" x14ac:dyDescent="0.55000000000000004">
      <c r="D611" s="23"/>
      <c r="E611" s="23"/>
      <c r="F611" s="23"/>
      <c r="G611" s="23"/>
      <c r="H611" s="23"/>
      <c r="I611" s="23"/>
    </row>
    <row r="612" spans="4:9" x14ac:dyDescent="0.55000000000000004">
      <c r="D612" s="23"/>
      <c r="E612" s="23"/>
      <c r="F612" s="23"/>
      <c r="G612" s="23"/>
      <c r="H612" s="23"/>
      <c r="I612" s="23"/>
    </row>
    <row r="613" spans="4:9" x14ac:dyDescent="0.55000000000000004">
      <c r="D613" s="23"/>
      <c r="E613" s="23"/>
      <c r="F613" s="23"/>
      <c r="G613" s="23"/>
      <c r="H613" s="23"/>
      <c r="I613" s="23"/>
    </row>
    <row r="614" spans="4:9" x14ac:dyDescent="0.55000000000000004">
      <c r="D614" s="23"/>
      <c r="E614" s="23"/>
      <c r="F614" s="23"/>
      <c r="G614" s="23"/>
      <c r="H614" s="23"/>
      <c r="I614" s="23"/>
    </row>
    <row r="615" spans="4:9" x14ac:dyDescent="0.55000000000000004">
      <c r="D615" s="23"/>
      <c r="E615" s="23"/>
      <c r="F615" s="23"/>
      <c r="G615" s="23"/>
      <c r="H615" s="23"/>
      <c r="I615" s="23"/>
    </row>
    <row r="616" spans="4:9" x14ac:dyDescent="0.55000000000000004">
      <c r="D616" s="23"/>
      <c r="E616" s="23"/>
      <c r="F616" s="23"/>
      <c r="G616" s="23"/>
      <c r="H616" s="23"/>
      <c r="I616" s="23"/>
    </row>
    <row r="617" spans="4:9" x14ac:dyDescent="0.55000000000000004">
      <c r="D617" s="23"/>
      <c r="E617" s="23"/>
      <c r="F617" s="23"/>
      <c r="G617" s="23"/>
      <c r="H617" s="23"/>
      <c r="I617" s="23"/>
    </row>
    <row r="618" spans="4:9" x14ac:dyDescent="0.55000000000000004">
      <c r="D618" s="23"/>
      <c r="E618" s="23"/>
      <c r="F618" s="23"/>
      <c r="G618" s="23"/>
      <c r="H618" s="23"/>
      <c r="I618" s="23"/>
    </row>
    <row r="619" spans="4:9" x14ac:dyDescent="0.55000000000000004">
      <c r="D619" s="23"/>
      <c r="E619" s="23"/>
      <c r="F619" s="23"/>
      <c r="G619" s="23"/>
      <c r="H619" s="23"/>
      <c r="I619" s="23"/>
    </row>
    <row r="620" spans="4:9" x14ac:dyDescent="0.55000000000000004">
      <c r="D620" s="23"/>
      <c r="E620" s="23"/>
      <c r="F620" s="23"/>
      <c r="G620" s="23"/>
      <c r="H620" s="23"/>
      <c r="I620" s="23"/>
    </row>
    <row r="621" spans="4:9" x14ac:dyDescent="0.55000000000000004">
      <c r="D621" s="23"/>
      <c r="E621" s="23"/>
      <c r="F621" s="23"/>
      <c r="G621" s="23"/>
      <c r="H621" s="23"/>
      <c r="I621" s="23"/>
    </row>
    <row r="622" spans="4:9" x14ac:dyDescent="0.55000000000000004">
      <c r="D622" s="23"/>
      <c r="E622" s="23"/>
      <c r="F622" s="23"/>
      <c r="G622" s="23"/>
      <c r="H622" s="23"/>
      <c r="I622" s="23"/>
    </row>
    <row r="623" spans="4:9" x14ac:dyDescent="0.55000000000000004">
      <c r="D623" s="23"/>
      <c r="E623" s="23"/>
      <c r="F623" s="23"/>
      <c r="G623" s="23"/>
      <c r="H623" s="23"/>
      <c r="I623" s="23"/>
    </row>
    <row r="624" spans="4:9" x14ac:dyDescent="0.55000000000000004">
      <c r="D624" s="23"/>
      <c r="E624" s="23"/>
      <c r="F624" s="23"/>
      <c r="G624" s="23"/>
      <c r="H624" s="23"/>
      <c r="I624" s="23"/>
    </row>
    <row r="625" spans="4:9" x14ac:dyDescent="0.55000000000000004">
      <c r="D625" s="23"/>
      <c r="E625" s="23"/>
      <c r="F625" s="23"/>
      <c r="G625" s="23"/>
      <c r="H625" s="23"/>
      <c r="I625" s="23"/>
    </row>
    <row r="626" spans="4:9" x14ac:dyDescent="0.55000000000000004">
      <c r="D626" s="23"/>
      <c r="E626" s="23"/>
      <c r="F626" s="23"/>
      <c r="G626" s="23"/>
      <c r="H626" s="23"/>
      <c r="I626" s="23"/>
    </row>
    <row r="627" spans="4:9" x14ac:dyDescent="0.55000000000000004">
      <c r="D627" s="23"/>
      <c r="E627" s="23"/>
      <c r="F627" s="23"/>
      <c r="G627" s="23"/>
      <c r="H627" s="23"/>
      <c r="I627" s="23"/>
    </row>
    <row r="628" spans="4:9" x14ac:dyDescent="0.55000000000000004">
      <c r="D628" s="23"/>
      <c r="E628" s="23"/>
      <c r="F628" s="23"/>
      <c r="G628" s="23"/>
      <c r="H628" s="23"/>
      <c r="I628" s="23"/>
    </row>
    <row r="629" spans="4:9" x14ac:dyDescent="0.55000000000000004">
      <c r="D629" s="23"/>
      <c r="E629" s="23"/>
      <c r="F629" s="23"/>
      <c r="G629" s="23"/>
      <c r="H629" s="23"/>
      <c r="I629" s="23"/>
    </row>
    <row r="630" spans="4:9" x14ac:dyDescent="0.55000000000000004">
      <c r="D630" s="23"/>
      <c r="E630" s="23"/>
      <c r="F630" s="23"/>
      <c r="G630" s="23"/>
      <c r="H630" s="23"/>
      <c r="I630" s="23"/>
    </row>
    <row r="631" spans="4:9" x14ac:dyDescent="0.55000000000000004">
      <c r="D631" s="23"/>
      <c r="E631" s="23"/>
      <c r="F631" s="23"/>
      <c r="G631" s="23"/>
      <c r="H631" s="23"/>
      <c r="I631" s="23"/>
    </row>
    <row r="632" spans="4:9" x14ac:dyDescent="0.55000000000000004">
      <c r="D632" s="23"/>
      <c r="E632" s="23"/>
      <c r="F632" s="23"/>
      <c r="G632" s="23"/>
      <c r="H632" s="23"/>
      <c r="I632" s="23"/>
    </row>
    <row r="633" spans="4:9" x14ac:dyDescent="0.55000000000000004">
      <c r="D633" s="23"/>
      <c r="E633" s="23"/>
      <c r="F633" s="23"/>
      <c r="G633" s="23"/>
      <c r="H633" s="23"/>
      <c r="I633" s="23"/>
    </row>
    <row r="634" spans="4:9" x14ac:dyDescent="0.55000000000000004">
      <c r="D634" s="23"/>
      <c r="E634" s="23"/>
      <c r="F634" s="23"/>
      <c r="G634" s="23"/>
      <c r="H634" s="23"/>
      <c r="I634" s="23"/>
    </row>
    <row r="635" spans="4:9" x14ac:dyDescent="0.55000000000000004">
      <c r="D635" s="23"/>
      <c r="E635" s="23"/>
      <c r="F635" s="23"/>
      <c r="G635" s="23"/>
      <c r="H635" s="23"/>
      <c r="I635" s="23"/>
    </row>
    <row r="636" spans="4:9" x14ac:dyDescent="0.55000000000000004">
      <c r="D636" s="23"/>
      <c r="E636" s="23"/>
      <c r="F636" s="23"/>
      <c r="G636" s="23"/>
      <c r="H636" s="23"/>
      <c r="I636" s="23"/>
    </row>
    <row r="637" spans="4:9" x14ac:dyDescent="0.55000000000000004">
      <c r="D637" s="23"/>
      <c r="E637" s="23"/>
      <c r="F637" s="23"/>
      <c r="G637" s="23"/>
      <c r="H637" s="23"/>
      <c r="I637" s="23"/>
    </row>
    <row r="638" spans="4:9" x14ac:dyDescent="0.55000000000000004">
      <c r="D638" s="23"/>
      <c r="E638" s="23"/>
      <c r="F638" s="23"/>
      <c r="G638" s="23"/>
      <c r="H638" s="23"/>
      <c r="I638" s="23"/>
    </row>
    <row r="639" spans="4:9" x14ac:dyDescent="0.55000000000000004">
      <c r="D639" s="23"/>
      <c r="E639" s="23"/>
      <c r="F639" s="23"/>
      <c r="G639" s="23"/>
      <c r="H639" s="23"/>
      <c r="I639" s="23"/>
    </row>
    <row r="640" spans="4:9" x14ac:dyDescent="0.55000000000000004">
      <c r="D640" s="23"/>
      <c r="E640" s="23"/>
      <c r="F640" s="23"/>
      <c r="G640" s="23"/>
      <c r="H640" s="23"/>
      <c r="I640" s="23"/>
    </row>
    <row r="641" spans="4:9" x14ac:dyDescent="0.55000000000000004">
      <c r="D641" s="23"/>
      <c r="E641" s="23"/>
      <c r="F641" s="23"/>
      <c r="G641" s="23"/>
      <c r="H641" s="23"/>
      <c r="I641" s="23"/>
    </row>
    <row r="642" spans="4:9" x14ac:dyDescent="0.55000000000000004">
      <c r="D642" s="23"/>
      <c r="E642" s="23"/>
      <c r="F642" s="23"/>
      <c r="G642" s="23"/>
      <c r="H642" s="23"/>
      <c r="I642" s="23"/>
    </row>
    <row r="643" spans="4:9" x14ac:dyDescent="0.55000000000000004">
      <c r="D643" s="23"/>
      <c r="E643" s="23"/>
      <c r="F643" s="23"/>
      <c r="G643" s="23"/>
      <c r="H643" s="23"/>
      <c r="I643" s="23"/>
    </row>
    <row r="644" spans="4:9" x14ac:dyDescent="0.55000000000000004">
      <c r="D644" s="23"/>
      <c r="E644" s="23"/>
      <c r="F644" s="23"/>
      <c r="G644" s="23"/>
      <c r="H644" s="23"/>
      <c r="I644" s="23"/>
    </row>
    <row r="645" spans="4:9" x14ac:dyDescent="0.55000000000000004">
      <c r="D645" s="23"/>
      <c r="E645" s="23"/>
      <c r="F645" s="23"/>
      <c r="G645" s="23"/>
      <c r="H645" s="23"/>
      <c r="I645" s="23"/>
    </row>
    <row r="646" spans="4:9" x14ac:dyDescent="0.55000000000000004">
      <c r="D646" s="23"/>
      <c r="E646" s="23"/>
      <c r="F646" s="23"/>
      <c r="G646" s="23"/>
      <c r="H646" s="23"/>
      <c r="I646" s="23"/>
    </row>
    <row r="647" spans="4:9" x14ac:dyDescent="0.55000000000000004">
      <c r="D647" s="23"/>
      <c r="E647" s="23"/>
      <c r="F647" s="23"/>
      <c r="G647" s="23"/>
      <c r="H647" s="23"/>
      <c r="I647" s="23"/>
    </row>
    <row r="648" spans="4:9" x14ac:dyDescent="0.55000000000000004">
      <c r="D648" s="23"/>
      <c r="E648" s="23"/>
      <c r="F648" s="23"/>
      <c r="G648" s="23"/>
      <c r="H648" s="23"/>
      <c r="I648" s="23"/>
    </row>
    <row r="649" spans="4:9" x14ac:dyDescent="0.55000000000000004">
      <c r="D649" s="23"/>
      <c r="E649" s="23"/>
      <c r="F649" s="23"/>
      <c r="G649" s="23"/>
      <c r="H649" s="23"/>
      <c r="I649" s="23"/>
    </row>
    <row r="650" spans="4:9" x14ac:dyDescent="0.55000000000000004">
      <c r="D650" s="23"/>
      <c r="E650" s="23"/>
      <c r="F650" s="23"/>
      <c r="G650" s="23"/>
      <c r="H650" s="23"/>
      <c r="I650" s="23"/>
    </row>
    <row r="651" spans="4:9" x14ac:dyDescent="0.55000000000000004">
      <c r="D651" s="23"/>
      <c r="E651" s="23"/>
      <c r="F651" s="23"/>
      <c r="G651" s="23"/>
      <c r="H651" s="23"/>
      <c r="I651" s="23"/>
    </row>
    <row r="652" spans="4:9" x14ac:dyDescent="0.55000000000000004">
      <c r="D652" s="23"/>
      <c r="E652" s="23"/>
      <c r="F652" s="23"/>
      <c r="G652" s="23"/>
      <c r="H652" s="23"/>
      <c r="I652" s="23"/>
    </row>
    <row r="653" spans="4:9" x14ac:dyDescent="0.55000000000000004">
      <c r="D653" s="23"/>
      <c r="E653" s="23"/>
      <c r="F653" s="23"/>
      <c r="G653" s="23"/>
      <c r="H653" s="23"/>
      <c r="I653" s="23"/>
    </row>
    <row r="654" spans="4:9" x14ac:dyDescent="0.55000000000000004">
      <c r="D654" s="23"/>
      <c r="E654" s="23"/>
      <c r="F654" s="23"/>
      <c r="G654" s="23"/>
      <c r="H654" s="23"/>
      <c r="I654" s="23"/>
    </row>
    <row r="655" spans="4:9" x14ac:dyDescent="0.55000000000000004">
      <c r="D655" s="23"/>
      <c r="E655" s="23"/>
      <c r="F655" s="23"/>
      <c r="G655" s="23"/>
      <c r="H655" s="23"/>
      <c r="I655" s="23"/>
    </row>
    <row r="656" spans="4:9" x14ac:dyDescent="0.55000000000000004">
      <c r="D656" s="23"/>
      <c r="E656" s="23"/>
      <c r="F656" s="23"/>
      <c r="G656" s="23"/>
      <c r="H656" s="23"/>
      <c r="I656" s="23"/>
    </row>
    <row r="657" spans="4:9" x14ac:dyDescent="0.55000000000000004">
      <c r="D657" s="23"/>
      <c r="E657" s="23"/>
      <c r="F657" s="23"/>
      <c r="G657" s="23"/>
      <c r="H657" s="23"/>
      <c r="I657" s="23"/>
    </row>
    <row r="658" spans="4:9" x14ac:dyDescent="0.55000000000000004">
      <c r="D658" s="23"/>
      <c r="E658" s="23"/>
      <c r="F658" s="23"/>
      <c r="G658" s="23"/>
      <c r="H658" s="23"/>
      <c r="I658" s="23"/>
    </row>
    <row r="659" spans="4:9" x14ac:dyDescent="0.55000000000000004">
      <c r="D659" s="23"/>
      <c r="E659" s="23"/>
      <c r="F659" s="23"/>
      <c r="G659" s="23"/>
      <c r="H659" s="23"/>
      <c r="I659" s="23"/>
    </row>
    <row r="660" spans="4:9" x14ac:dyDescent="0.55000000000000004">
      <c r="D660" s="23"/>
      <c r="E660" s="23"/>
      <c r="F660" s="23"/>
      <c r="G660" s="23"/>
      <c r="H660" s="23"/>
      <c r="I660" s="23"/>
    </row>
    <row r="661" spans="4:9" x14ac:dyDescent="0.55000000000000004">
      <c r="D661" s="23"/>
      <c r="E661" s="23"/>
      <c r="F661" s="23"/>
      <c r="G661" s="23"/>
      <c r="H661" s="23"/>
      <c r="I661" s="23"/>
    </row>
    <row r="662" spans="4:9" x14ac:dyDescent="0.55000000000000004">
      <c r="D662" s="23"/>
      <c r="E662" s="23"/>
      <c r="F662" s="23"/>
      <c r="G662" s="23"/>
      <c r="H662" s="23"/>
      <c r="I662" s="23"/>
    </row>
    <row r="663" spans="4:9" x14ac:dyDescent="0.55000000000000004">
      <c r="D663" s="23"/>
      <c r="E663" s="23"/>
      <c r="F663" s="23"/>
      <c r="G663" s="23"/>
      <c r="H663" s="23"/>
      <c r="I663" s="23"/>
    </row>
    <row r="664" spans="4:9" x14ac:dyDescent="0.55000000000000004">
      <c r="D664" s="23"/>
      <c r="E664" s="23"/>
      <c r="F664" s="23"/>
      <c r="G664" s="23"/>
      <c r="H664" s="23"/>
      <c r="I664" s="23"/>
    </row>
    <row r="665" spans="4:9" x14ac:dyDescent="0.55000000000000004">
      <c r="D665" s="23"/>
      <c r="E665" s="23"/>
      <c r="F665" s="23"/>
      <c r="G665" s="23"/>
      <c r="H665" s="23"/>
      <c r="I665" s="23"/>
    </row>
    <row r="666" spans="4:9" x14ac:dyDescent="0.55000000000000004">
      <c r="D666" s="23"/>
      <c r="E666" s="23"/>
      <c r="F666" s="23"/>
      <c r="G666" s="23"/>
      <c r="H666" s="23"/>
      <c r="I666" s="23"/>
    </row>
    <row r="667" spans="4:9" x14ac:dyDescent="0.55000000000000004">
      <c r="D667" s="23"/>
      <c r="E667" s="23"/>
      <c r="F667" s="23"/>
      <c r="G667" s="23"/>
      <c r="H667" s="23"/>
      <c r="I667" s="23"/>
    </row>
    <row r="668" spans="4:9" x14ac:dyDescent="0.55000000000000004">
      <c r="D668" s="23"/>
      <c r="E668" s="23"/>
      <c r="F668" s="23"/>
      <c r="G668" s="23"/>
      <c r="H668" s="23"/>
      <c r="I668" s="23"/>
    </row>
    <row r="669" spans="4:9" x14ac:dyDescent="0.55000000000000004">
      <c r="D669" s="23"/>
      <c r="E669" s="23"/>
      <c r="F669" s="23"/>
      <c r="G669" s="23"/>
      <c r="H669" s="23"/>
      <c r="I669" s="23"/>
    </row>
    <row r="670" spans="4:9" x14ac:dyDescent="0.55000000000000004">
      <c r="D670" s="23"/>
      <c r="E670" s="23"/>
      <c r="F670" s="23"/>
      <c r="G670" s="23"/>
      <c r="H670" s="23"/>
      <c r="I670" s="23"/>
    </row>
    <row r="671" spans="4:9" x14ac:dyDescent="0.55000000000000004">
      <c r="D671" s="23"/>
      <c r="E671" s="23"/>
      <c r="F671" s="23"/>
      <c r="G671" s="23"/>
      <c r="H671" s="23"/>
      <c r="I671" s="23"/>
    </row>
  </sheetData>
  <sheetProtection algorithmName="SHA-512" hashValue="JmRlWmub+FHk02qk0jCV+p27ES0ebpFWHdaNC48BlO74oHTKLruAfJOl3BwnXEMsfEhLyfBxKxpTgmLVtvUkuA==" saltValue="kcXOgZwo+lR8P2nNe7freA==" spinCount="100000" sheet="1" objects="1" scenarios="1" formatCells="0" formatColumns="0" formatRows="0" insertColumns="0" insertRows="0" insertHyperlinks="0" deleteColumns="0" deleteRows="0"/>
  <mergeCells count="19">
    <mergeCell ref="A1:J1"/>
    <mergeCell ref="A3:K3"/>
    <mergeCell ref="A4:J4"/>
    <mergeCell ref="A5:A7"/>
    <mergeCell ref="B5:B7"/>
    <mergeCell ref="D5:D6"/>
    <mergeCell ref="E5:E6"/>
    <mergeCell ref="K5:K7"/>
    <mergeCell ref="N5:O5"/>
    <mergeCell ref="E133:J133"/>
    <mergeCell ref="Q5:Q6"/>
    <mergeCell ref="A2:K2"/>
    <mergeCell ref="L5:L6"/>
    <mergeCell ref="F127:I127"/>
    <mergeCell ref="A130:B130"/>
    <mergeCell ref="A131:B131"/>
    <mergeCell ref="E131:H131"/>
    <mergeCell ref="D132:I132"/>
    <mergeCell ref="E134:J134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85"/>
  <sheetViews>
    <sheetView tabSelected="1" topLeftCell="A131" workbookViewId="0">
      <selection activeCell="A101" sqref="A101:XFD101"/>
    </sheetView>
  </sheetViews>
  <sheetFormatPr defaultRowHeight="20.399999999999999" x14ac:dyDescent="0.55000000000000004"/>
  <cols>
    <col min="1" max="1" width="6.19921875" style="5" customWidth="1"/>
    <col min="2" max="2" width="38.09765625" style="6" customWidth="1"/>
    <col min="3" max="3" width="17.8984375" style="225" customWidth="1"/>
    <col min="4" max="4" width="11.19921875" style="5" customWidth="1"/>
    <col min="5" max="5" width="9.296875" style="4" customWidth="1"/>
    <col min="6" max="6" width="7.09765625" style="4" customWidth="1"/>
    <col min="7" max="7" width="11.5" style="4" customWidth="1"/>
    <col min="8" max="8" width="11" style="4" customWidth="1"/>
    <col min="9" max="9" width="14.69921875" style="43" customWidth="1"/>
  </cols>
  <sheetData>
    <row r="1" spans="1:9" ht="21" x14ac:dyDescent="0.6">
      <c r="A1" s="512" t="s">
        <v>212</v>
      </c>
      <c r="B1" s="512"/>
      <c r="C1" s="512"/>
      <c r="D1" s="512"/>
      <c r="E1" s="512"/>
      <c r="F1" s="512"/>
      <c r="G1" s="512"/>
      <c r="H1" s="512"/>
      <c r="I1" s="512"/>
    </row>
    <row r="2" spans="1:9" ht="21" x14ac:dyDescent="0.6">
      <c r="A2" s="512" t="s">
        <v>0</v>
      </c>
      <c r="B2" s="512"/>
      <c r="C2" s="512"/>
      <c r="D2" s="512"/>
      <c r="E2" s="512"/>
      <c r="F2" s="512"/>
      <c r="G2" s="512"/>
      <c r="H2" s="512"/>
      <c r="I2" s="512"/>
    </row>
    <row r="3" spans="1:9" ht="21" x14ac:dyDescent="0.6">
      <c r="A3" s="483"/>
      <c r="B3" s="535" t="str">
        <f>+[6]งบประจำและงบกลยุทธ์!A4</f>
        <v xml:space="preserve">     ประจำเดือน  มิถุนายน 2567</v>
      </c>
      <c r="C3" s="535"/>
      <c r="D3" s="535"/>
      <c r="E3" s="535"/>
      <c r="F3" s="535"/>
      <c r="G3" s="535"/>
      <c r="H3" s="535"/>
      <c r="I3" s="922" t="s">
        <v>150</v>
      </c>
    </row>
    <row r="4" spans="1:9" s="44" customFormat="1" ht="42" x14ac:dyDescent="0.25">
      <c r="A4" s="355" t="s">
        <v>23</v>
      </c>
      <c r="B4" s="356" t="s">
        <v>24</v>
      </c>
      <c r="C4" s="357" t="s">
        <v>37</v>
      </c>
      <c r="D4" s="355" t="s">
        <v>22</v>
      </c>
      <c r="E4" s="358" t="s">
        <v>3</v>
      </c>
      <c r="F4" s="359" t="s">
        <v>38</v>
      </c>
      <c r="G4" s="358" t="s">
        <v>25</v>
      </c>
      <c r="H4" s="358" t="s">
        <v>5</v>
      </c>
      <c r="I4" s="360" t="s">
        <v>6</v>
      </c>
    </row>
    <row r="5" spans="1:9" ht="18.600000000000001" x14ac:dyDescent="0.25">
      <c r="A5" s="204" t="str">
        <f>+[6]ระบบการควบคุมฯ!A8</f>
        <v>ก</v>
      </c>
      <c r="B5" s="361" t="str">
        <f>+[6]ระบบการควบคุมฯ!B8</f>
        <v xml:space="preserve">แผนงานบุคลากรภาครัฐ </v>
      </c>
      <c r="C5" s="923">
        <f>+[4]ระบบการควบคุมฯ!C25</f>
        <v>0</v>
      </c>
      <c r="D5" s="924">
        <f>+D6</f>
        <v>7930800</v>
      </c>
      <c r="E5" s="924">
        <f t="shared" ref="E5:H6" si="0">+E6</f>
        <v>0</v>
      </c>
      <c r="F5" s="924">
        <f t="shared" si="0"/>
        <v>0</v>
      </c>
      <c r="G5" s="924">
        <f t="shared" si="0"/>
        <v>6275421.6099999994</v>
      </c>
      <c r="H5" s="924">
        <f t="shared" si="0"/>
        <v>1655378.3900000001</v>
      </c>
      <c r="I5" s="362"/>
    </row>
    <row r="6" spans="1:9" ht="37.200000000000003" x14ac:dyDescent="0.25">
      <c r="A6" s="925">
        <f>+[6]ระบบการควบคุมฯ!A9</f>
        <v>1</v>
      </c>
      <c r="B6" s="926" t="str">
        <f>+[6]ระบบการควบคุมฯ!B9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926" t="str">
        <f>+[6]ระบบการควบคุมฯ!C10</f>
        <v>20004 14000870</v>
      </c>
      <c r="D6" s="927">
        <f>+D7</f>
        <v>7930800</v>
      </c>
      <c r="E6" s="927">
        <f t="shared" si="0"/>
        <v>0</v>
      </c>
      <c r="F6" s="927">
        <f t="shared" si="0"/>
        <v>0</v>
      </c>
      <c r="G6" s="927">
        <f t="shared" si="0"/>
        <v>6275421.6099999994</v>
      </c>
      <c r="H6" s="927">
        <f t="shared" si="0"/>
        <v>1655378.3900000001</v>
      </c>
      <c r="I6" s="928"/>
    </row>
    <row r="7" spans="1:9" ht="37.200000000000003" x14ac:dyDescent="0.25">
      <c r="A7" s="929">
        <f>+[6]ระบบการควบคุมฯ!A12</f>
        <v>1.1000000000000001</v>
      </c>
      <c r="B7" s="363" t="str">
        <f>+[6]ระบบการควบคุมฯ!B12</f>
        <v>กิจกรรมค่าใช้จ่ายบุคลากรภาครัฐของสำนักงานคณะกรรมการการศึกษาขั้นพื้นฐาน</v>
      </c>
      <c r="C7" s="364" t="str">
        <f>+[6]ระบบการควบคุมฯ!C12</f>
        <v>20004 66 79456 00000</v>
      </c>
      <c r="D7" s="930">
        <f>+D8+D12</f>
        <v>7930800</v>
      </c>
      <c r="E7" s="930">
        <f>+E8+E12</f>
        <v>0</v>
      </c>
      <c r="F7" s="930">
        <f>+F8+F12</f>
        <v>0</v>
      </c>
      <c r="G7" s="930">
        <f>+G8+G12</f>
        <v>6275421.6099999994</v>
      </c>
      <c r="H7" s="930">
        <f>+H8+H12</f>
        <v>1655378.3900000001</v>
      </c>
      <c r="I7" s="931"/>
    </row>
    <row r="8" spans="1:9" ht="18.600000000000001" x14ac:dyDescent="0.25">
      <c r="A8" s="932"/>
      <c r="B8" s="933" t="str">
        <f>+[6]ระบบการควบคุมฯ!B14</f>
        <v xml:space="preserve"> งบบุคลากร 6711150</v>
      </c>
      <c r="C8" s="365" t="str">
        <f>+[6]ระบบการควบคุมฯ!C14</f>
        <v>20004 14000870 1000000</v>
      </c>
      <c r="D8" s="934">
        <f>+D9</f>
        <v>6232000</v>
      </c>
      <c r="E8" s="934">
        <f>+E9</f>
        <v>0</v>
      </c>
      <c r="F8" s="934">
        <f>+F9</f>
        <v>0</v>
      </c>
      <c r="G8" s="934">
        <f>+G9</f>
        <v>4993002.13</v>
      </c>
      <c r="H8" s="934">
        <f>+H9</f>
        <v>1238997.8700000001</v>
      </c>
      <c r="I8" s="935"/>
    </row>
    <row r="9" spans="1:9" ht="37.200000000000003" x14ac:dyDescent="0.25">
      <c r="A9" s="936" t="str">
        <f>+[6]ระบบการควบคุมฯ!A16</f>
        <v>1.1.1</v>
      </c>
      <c r="B9" s="50" t="str">
        <f>+[6]ระบบการควบคุมฯ!B16</f>
        <v>ค่าตอบแทนพนักงานราชการ 28 อัตรา (ต.ค.66 - มีค 67) 3,682,000 บาท</v>
      </c>
      <c r="C9" s="366" t="str">
        <f>+[6]ระบบการควบคุมฯ!C16</f>
        <v>ศธ 04002/ว4851 ลว.25 ต.ค.66 โอนครั้งที่ 1</v>
      </c>
      <c r="D9" s="937">
        <f>+[6]ระบบการควบคุมฯ!D16+[6]ระบบการควบคุมฯ!P16-[6]ระบบการควบคุมฯ!M16</f>
        <v>6232000</v>
      </c>
      <c r="E9" s="937">
        <f>+'[6]1408บุคลากรภาครัฐ'!G16+'[6]1408บุคลากรภาครัฐ'!H16+[6]ระบบการควบคุมฯ!Q16+[6]ระบบการควบคุมฯ!R16</f>
        <v>0</v>
      </c>
      <c r="F9" s="937">
        <f>+'[6]1408บุคลากรภาครัฐ'!K41+'[6]1408บุคลากรภาครัฐ'!L41</f>
        <v>0</v>
      </c>
      <c r="G9" s="937">
        <f>+[6]ระบบการควบคุมฯ!K16+[6]ระบบการควบคุมฯ!L16+[6]ระบบการควบคุมฯ!U16+[6]ระบบการควบคุมฯ!V16</f>
        <v>4993002.13</v>
      </c>
      <c r="H9" s="938">
        <f>+D9-E9-F9-G9</f>
        <v>1238997.8700000001</v>
      </c>
      <c r="I9" s="367" t="s">
        <v>14</v>
      </c>
    </row>
    <row r="10" spans="1:9" ht="37.200000000000003" hidden="1" customHeight="1" x14ac:dyDescent="0.25">
      <c r="A10" s="939" t="str">
        <f>+[6]ระบบการควบคุมฯ!A17</f>
        <v>1.1.1.1</v>
      </c>
      <c r="B10" s="368" t="str">
        <f>+[6]ระบบการควบคุมฯ!B17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0" s="369" t="str">
        <f>+[6]ระบบการควบคุมฯ!C17</f>
        <v>ศธ 04002/ว1016 ลว.8 มีค 67 โอนครั้งที่ 210</v>
      </c>
      <c r="D10" s="940"/>
      <c r="E10" s="940"/>
      <c r="F10" s="940"/>
      <c r="G10" s="940"/>
      <c r="H10" s="941"/>
      <c r="I10" s="370"/>
    </row>
    <row r="11" spans="1:9" ht="55.95" hidden="1" customHeight="1" x14ac:dyDescent="0.25">
      <c r="A11" s="942" t="str">
        <f>+[6]ระบบการควบคุมฯ!A18</f>
        <v>1.1.1.2</v>
      </c>
      <c r="B11" s="371" t="str">
        <f>+[6]ระบบการควบคุมฯ!B18</f>
        <v>ค่าตอบแทนพนักงานราชการ  อัตรา   3 เดือน (พฤษภาคม 2567 - กรกฎาคม 2567) 1823,000 บาท</v>
      </c>
      <c r="C11" s="372" t="str">
        <f>+[6]ระบบการควบคุมฯ!C18</f>
        <v>ศธ 04002/ว1775 ลว.3 พค 67 โอนครั้งที่ 3</v>
      </c>
      <c r="D11" s="943"/>
      <c r="E11" s="943"/>
      <c r="F11" s="943"/>
      <c r="G11" s="943"/>
      <c r="H11" s="944"/>
      <c r="I11" s="373"/>
    </row>
    <row r="12" spans="1:9" ht="18.600000000000001" x14ac:dyDescent="0.25">
      <c r="A12" s="932">
        <f>+[6]ระบบการควบคุมฯ!A24</f>
        <v>0</v>
      </c>
      <c r="B12" s="933" t="str">
        <f>+[6]ระบบการควบคุมฯ!B24</f>
        <v xml:space="preserve"> งบดำเนินงาน 6711220</v>
      </c>
      <c r="C12" s="365" t="str">
        <f>+[6]ระบบการควบคุมฯ!C24</f>
        <v>20004 14000870 2000000</v>
      </c>
      <c r="D12" s="934">
        <f>SUM(D13:D17)</f>
        <v>1698800</v>
      </c>
      <c r="E12" s="934">
        <f>SUM(E13:E17)</f>
        <v>0</v>
      </c>
      <c r="F12" s="934">
        <f>SUM(F13:F17)</f>
        <v>0</v>
      </c>
      <c r="G12" s="934">
        <f>SUM(G13:G17)</f>
        <v>1282419.48</v>
      </c>
      <c r="H12" s="934">
        <f>SUM(H13:H17)</f>
        <v>416380.52</v>
      </c>
      <c r="I12" s="935"/>
    </row>
    <row r="13" spans="1:9" ht="55.8" x14ac:dyDescent="0.25">
      <c r="A13" s="936" t="str">
        <f>+[6]ระบบการควบคุมฯ!A26</f>
        <v>1.1.2</v>
      </c>
      <c r="B13" s="374" t="str">
        <f>+[6]ระบบการควบคุมฯ!B26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366" t="str">
        <f>+[6]ระบบการควบคุมฯ!C26</f>
        <v>ศธ 04002/ว4851 ลว.25 ต.ค.66 โอนครั้งที่ 1</v>
      </c>
      <c r="D13" s="937">
        <f>+[6]ระบบการควบคุมฯ!D26+[6]ระบบการควบคุมฯ!P26-[6]ระบบการควบคุมฯ!M26</f>
        <v>222300</v>
      </c>
      <c r="E13" s="937">
        <f>+[6]ระบบการควบคุมฯ!G16+[6]ระบบการควบคุมฯ!H16+[6]ระบบการควบคุมฯ!Q16+[6]ระบบการควบคุมฯ!R16</f>
        <v>0</v>
      </c>
      <c r="F13" s="937">
        <f>+'[6]1408บุคลากรภาครัฐ'!K83+'[6]1408บุคลากรภาครัฐ'!L83</f>
        <v>0</v>
      </c>
      <c r="G13" s="937">
        <f>+[6]ระบบการควบคุมฯ!K26+[6]ระบบการควบคุมฯ!L26+[6]ระบบการควบคุมฯ!U26+[6]ระบบการควบคุมฯ!V26</f>
        <v>163054</v>
      </c>
      <c r="H13" s="938">
        <f>+D13-E13-F13-G13</f>
        <v>59246</v>
      </c>
      <c r="I13" s="367" t="s">
        <v>14</v>
      </c>
    </row>
    <row r="14" spans="1:9" ht="55.95" hidden="1" customHeight="1" x14ac:dyDescent="0.25">
      <c r="A14" s="945" t="str">
        <f>+[6]ระบบการควบคุมฯ!A27</f>
        <v>1.1.2.1</v>
      </c>
      <c r="B14" s="375" t="str">
        <f>+[6]ระบบการควบคุมฯ!B27</f>
        <v>เงินสมทบกองทุนประกันสังคม จำนวน 6 เดือน  (ตุลาคม 2566 - มีนาคม 2567) 20,300</v>
      </c>
      <c r="C14" s="376" t="str">
        <f>+[6]ระบบการควบคุมฯ!C27</f>
        <v>ศธ 04002/ว1016 ลว.8 มีค 67 โอนครั้งที่ 210</v>
      </c>
      <c r="D14" s="937">
        <f>+[6]ระบบการควบคุมฯ!D27+[6]ระบบการควบคุมฯ!P27-[6]ระบบการควบคุมฯ!M27</f>
        <v>0</v>
      </c>
      <c r="E14" s="946"/>
      <c r="F14" s="946"/>
      <c r="G14" s="946"/>
      <c r="H14" s="947"/>
      <c r="I14" s="377"/>
    </row>
    <row r="15" spans="1:9" ht="31.2" hidden="1" customHeight="1" x14ac:dyDescent="0.25">
      <c r="A15" s="945" t="str">
        <f>+[6]ระบบการควบคุมฯ!A28</f>
        <v>1.1.2.2</v>
      </c>
      <c r="B15" s="375" t="str">
        <f>+[6]ระบบการควบคุมฯ!B28</f>
        <v>เงินสมทบกองทุนประกันสังคม จำนวน 3 เดือน  (พฤษภาคม 2567 - กรกฎาคม 2567) 61,000 บาท</v>
      </c>
      <c r="C15" s="376" t="str">
        <f>+[6]ระบบการควบคุมฯ!C28</f>
        <v>ศธ 04002/ว1775 ลว.3 พค 67 โอนครั้งที่ 3</v>
      </c>
      <c r="D15" s="937">
        <f>+[6]ระบบการควบคุมฯ!D28+[6]ระบบการควบคุมฯ!P28-[6]ระบบการควบคุมฯ!M28</f>
        <v>0</v>
      </c>
      <c r="E15" s="946"/>
      <c r="F15" s="946"/>
      <c r="G15" s="946"/>
      <c r="H15" s="947"/>
      <c r="I15" s="377"/>
    </row>
    <row r="16" spans="1:9" ht="18.75" hidden="1" customHeight="1" x14ac:dyDescent="0.25">
      <c r="A16" s="936" t="str">
        <f>+[6]ระบบการควบคุมฯ!A34</f>
        <v>1.1.3</v>
      </c>
      <c r="B16" s="374" t="str">
        <f>+[6]ระบบการควบคุมฯ!B34</f>
        <v xml:space="preserve">ค่าเช่าบ้าน  (ตุลาคม  2566 - มีนาคม 2567) ครั้งที่ 1 888,500 บาท </v>
      </c>
      <c r="C16" s="366" t="str">
        <f>+[6]ระบบการควบคุมฯ!C34</f>
        <v>ศธ 04002/ว5415 ลว.29/11/2023 โอนครั้งที่ 70</v>
      </c>
      <c r="D16" s="937">
        <f>+[6]ระบบการควบคุมฯ!D34+[6]ระบบการควบคุมฯ!P34-[6]ระบบการควบคุมฯ!M34</f>
        <v>1476500</v>
      </c>
      <c r="E16" s="937">
        <f>+[6]ระบบการควบคุมฯ!G34+[6]ระบบการควบคุมฯ!H34+[6]ระบบการควบคุมฯ!Q34+[6]ระบบการควบคุมฯ!R34</f>
        <v>0</v>
      </c>
      <c r="F16" s="937">
        <f>+'[6]1408บุคลากรภาครัฐ'!K164+'[6]1408บุคลากรภาครัฐ'!L164</f>
        <v>0</v>
      </c>
      <c r="G16" s="937">
        <f>+[6]ระบบการควบคุมฯ!K34+[6]ระบบการควบคุมฯ!L34+[6]ระบบการควบคุมฯ!U34+[6]ระบบการควบคุมฯ!V34</f>
        <v>1119365.48</v>
      </c>
      <c r="H16" s="938">
        <f>+D16-E16-F16-G16</f>
        <v>357134.52</v>
      </c>
      <c r="I16" s="367" t="s">
        <v>14</v>
      </c>
    </row>
    <row r="17" spans="1:9" ht="18.75" hidden="1" customHeight="1" x14ac:dyDescent="0.25">
      <c r="A17" s="939" t="str">
        <f>+[6]ระบบการควบคุมฯ!A35</f>
        <v>1.1.3.1</v>
      </c>
      <c r="B17" s="368" t="str">
        <f>+[6]ระบบการควบคุมฯ!B35</f>
        <v>ค่าเช่าบ้านครั้งที่ 2 (เมย - กค 67) จำนวนเงิน 588,000 บาท</v>
      </c>
      <c r="C17" s="369" t="str">
        <f>+[6]ระบบการควบคุมฯ!C35</f>
        <v>ศธ 04002/ว1767 ลว. 3 พค 67 ครั้งที่ 4</v>
      </c>
      <c r="D17" s="940"/>
      <c r="E17" s="940"/>
      <c r="F17" s="940"/>
      <c r="G17" s="940"/>
      <c r="H17" s="941"/>
      <c r="I17" s="370"/>
    </row>
    <row r="18" spans="1:9" ht="18.75" hidden="1" customHeight="1" x14ac:dyDescent="0.25">
      <c r="A18" s="942" t="str">
        <f>+[6]ระบบการควบคุมฯ!A36</f>
        <v>1.1.3.2</v>
      </c>
      <c r="B18" s="371" t="str">
        <f>+[6]ระบบการควบคุมฯ!B36</f>
        <v>ค่าเช่าบ้านครั้งที่ 3 635,000 บาท มิย - สค 66</v>
      </c>
      <c r="C18" s="372" t="str">
        <f>+[6]ระบบการควบคุมฯ!C36</f>
        <v>ศธ 04002/ว2424 ลว. 16 มิย 66</v>
      </c>
      <c r="D18" s="943"/>
      <c r="E18" s="943"/>
      <c r="F18" s="943"/>
      <c r="G18" s="943"/>
      <c r="H18" s="944"/>
      <c r="I18" s="373"/>
    </row>
    <row r="19" spans="1:9" ht="24.75" customHeight="1" x14ac:dyDescent="0.25">
      <c r="A19" s="204" t="str">
        <f>+[4]ระบบการควบคุมฯ!A30</f>
        <v>ข</v>
      </c>
      <c r="B19" s="361" t="str">
        <f>+[4]ระบบการควบคุมฯ!B30</f>
        <v xml:space="preserve">แผนงานยุทธศาสตร์พัฒนาคุณภาพการศึกษาและการเรียนรู้ </v>
      </c>
      <c r="C19" s="923">
        <f>+[4]ระบบการควบคุมฯ!C30</f>
        <v>0</v>
      </c>
      <c r="D19" s="924">
        <f>+D20+D53+D67+D151+D161</f>
        <v>18023378</v>
      </c>
      <c r="E19" s="924">
        <f>+E20+E53+E67+E151+E161</f>
        <v>0</v>
      </c>
      <c r="F19" s="924">
        <f>+F20+F53+F67+F151+F161</f>
        <v>0</v>
      </c>
      <c r="G19" s="924">
        <f>+G20+G53+G67+G151+G161</f>
        <v>13642581.579999998</v>
      </c>
      <c r="H19" s="924">
        <f>+H20+H53+H67+H151+H161</f>
        <v>4380796.42</v>
      </c>
      <c r="I19" s="924">
        <f>+I20+I67</f>
        <v>0</v>
      </c>
    </row>
    <row r="20" spans="1:9" ht="18.75" hidden="1" customHeight="1" x14ac:dyDescent="0.25">
      <c r="A20" s="925">
        <f>+[4]ระบบการควบคุมฯ!A31</f>
        <v>1</v>
      </c>
      <c r="B20" s="926" t="str">
        <f>+[4]ระบบการควบคุมฯ!B31</f>
        <v>โครงการพัฒนาหลักสูตรกระบวนการเรียนการสอน การวัดและประเมินผล</v>
      </c>
      <c r="C20" s="926" t="str">
        <f>+[6]ระบบการควบคุมฯ!C45</f>
        <v>20004 31003170</v>
      </c>
      <c r="D20" s="927">
        <f>+D21+D24+D28+D32+D36+D40+D47+D50</f>
        <v>76080</v>
      </c>
      <c r="E20" s="927">
        <f t="shared" ref="E20:H20" si="1">+E21+E24+E28+E32+E36+E40+E47+E50</f>
        <v>0</v>
      </c>
      <c r="F20" s="927">
        <f t="shared" si="1"/>
        <v>0</v>
      </c>
      <c r="G20" s="927">
        <f t="shared" si="1"/>
        <v>37690</v>
      </c>
      <c r="H20" s="927">
        <f t="shared" si="1"/>
        <v>38390</v>
      </c>
      <c r="I20" s="928"/>
    </row>
    <row r="21" spans="1:9" ht="18.75" hidden="1" customHeight="1" x14ac:dyDescent="0.25">
      <c r="A21" s="929">
        <f>+[6]ระบบการควบคุมฯ!A48</f>
        <v>1.1000000000000001</v>
      </c>
      <c r="B21" s="363" t="str">
        <f>+[6]ระบบการควบคุมฯ!B48</f>
        <v xml:space="preserve">กิจกรรมส่งเสริมและพัฒนาระบบการประกันคุณภาพภายในสถานศึกษา </v>
      </c>
      <c r="C21" s="364" t="str">
        <f>+[6]ระบบการควบคุมฯ!C48</f>
        <v>20004 67 00015 00000</v>
      </c>
      <c r="D21" s="930">
        <f>+D22</f>
        <v>5000</v>
      </c>
      <c r="E21" s="930">
        <f>+E22</f>
        <v>0</v>
      </c>
      <c r="F21" s="930">
        <f>+F22</f>
        <v>0</v>
      </c>
      <c r="G21" s="930">
        <f>+G22</f>
        <v>0</v>
      </c>
      <c r="H21" s="930">
        <f>+H22</f>
        <v>5000</v>
      </c>
      <c r="I21" s="931"/>
    </row>
    <row r="22" spans="1:9" ht="18.75" hidden="1" customHeight="1" x14ac:dyDescent="0.25">
      <c r="A22" s="932"/>
      <c r="B22" s="378" t="str">
        <f>+[6]ระบบการควบคุมฯ!B49</f>
        <v>งบรายจ่ายอื่น   6711500</v>
      </c>
      <c r="C22" s="379" t="str">
        <f>+[6]ระบบการควบคุมฯ!C49</f>
        <v>20004 31003100 5000002</v>
      </c>
      <c r="D22" s="948">
        <f>SUM(D23:D24)</f>
        <v>5000</v>
      </c>
      <c r="E22" s="948">
        <f>SUM(E23:E24)</f>
        <v>0</v>
      </c>
      <c r="F22" s="948">
        <f>SUM(F23:F24)</f>
        <v>0</v>
      </c>
      <c r="G22" s="948">
        <f>SUM(G23:G24)</f>
        <v>0</v>
      </c>
      <c r="H22" s="948">
        <f>SUM(H23:H24)</f>
        <v>5000</v>
      </c>
      <c r="I22" s="935"/>
    </row>
    <row r="23" spans="1:9" ht="55.95" hidden="1" customHeight="1" x14ac:dyDescent="0.25">
      <c r="A23" s="949" t="str">
        <f>+[6]ระบบการควบคุมฯ!A50</f>
        <v>1.1.1</v>
      </c>
      <c r="B23" s="380" t="str">
        <f>+[6]ระบบการควบคุมฯ!B50</f>
        <v>สำหรับสนับสนุนการคัดเลือกสถานศึกษาเพื่อรับรางวัล IQA AWARD ประจำปีการศึกษา 2566</v>
      </c>
      <c r="C23" s="393" t="str">
        <f>+[6]ระบบการควบคุมฯ!C50</f>
        <v>ศธ 04002/ว2416  ลว. 17 มิย 67 โอนครั้งที่ 142</v>
      </c>
      <c r="D23" s="950">
        <f>+[6]ระบบการควบคุมฯ!P50</f>
        <v>5000</v>
      </c>
      <c r="E23" s="950">
        <f>+[6]ระบบการควบคุมฯ!Q50+[6]ระบบการควบคุมฯ!R50</f>
        <v>0</v>
      </c>
      <c r="F23" s="950">
        <f>+[6]ระบบการควบคุมฯ!S50+[6]ระบบการควบคุมฯ!T50</f>
        <v>0</v>
      </c>
      <c r="G23" s="950">
        <f>+[6]ระบบการควบคุมฯ!U50+[6]ระบบการควบคุมฯ!V50</f>
        <v>0</v>
      </c>
      <c r="H23" s="951">
        <f>+D23-E23-F23-G23</f>
        <v>5000</v>
      </c>
      <c r="I23" s="381" t="s">
        <v>50</v>
      </c>
    </row>
    <row r="24" spans="1:9" ht="55.95" hidden="1" customHeight="1" x14ac:dyDescent="0.25">
      <c r="A24" s="929">
        <f>+[6]ระบบการควบคุมฯ!A54</f>
        <v>1.2</v>
      </c>
      <c r="B24" s="363" t="str">
        <f>+[6]ระบบการควบคุมฯ!B54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4" s="364" t="str">
        <f>+[6]ระบบการควบคุมฯ!C54</f>
        <v>20004 66 00039 00000</v>
      </c>
      <c r="D24" s="930">
        <f>+D25</f>
        <v>0</v>
      </c>
      <c r="E24" s="930">
        <f>+E25</f>
        <v>0</v>
      </c>
      <c r="F24" s="930">
        <f>+F25</f>
        <v>0</v>
      </c>
      <c r="G24" s="930">
        <f>+G25</f>
        <v>0</v>
      </c>
      <c r="H24" s="930">
        <f>+H25</f>
        <v>0</v>
      </c>
      <c r="I24" s="931"/>
    </row>
    <row r="25" spans="1:9" ht="37.200000000000003" hidden="1" customHeight="1" x14ac:dyDescent="0.25">
      <c r="A25" s="932"/>
      <c r="B25" s="378" t="str">
        <f>+[6]ระบบการควบคุมฯ!B55</f>
        <v>งบรายจ่ายอื่น   6711500</v>
      </c>
      <c r="C25" s="379" t="str">
        <f>+[6]ระบบการควบคุมฯ!C55</f>
        <v>20004 31003170 5000003</v>
      </c>
      <c r="D25" s="948">
        <f>SUM(D26:D27)</f>
        <v>0</v>
      </c>
      <c r="E25" s="948">
        <f>SUM(E26:E27)</f>
        <v>0</v>
      </c>
      <c r="F25" s="948">
        <f>SUM(F26:F27)</f>
        <v>0</v>
      </c>
      <c r="G25" s="948">
        <f>SUM(G26:G27)</f>
        <v>0</v>
      </c>
      <c r="H25" s="948">
        <f>SUM(H26:H27)</f>
        <v>0</v>
      </c>
      <c r="I25" s="935"/>
    </row>
    <row r="26" spans="1:9" ht="37.200000000000003" hidden="1" customHeight="1" x14ac:dyDescent="0.25">
      <c r="A26" s="949" t="str">
        <f>+[6]ระบบการควบคุมฯ!A56</f>
        <v>1.2.1</v>
      </c>
      <c r="B26" s="50" t="str">
        <f>+[6]ระบบการควบคุมฯ!B56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6" s="380" t="str">
        <f>+[6]ระบบการควบคุมฯ!C56</f>
        <v>ศธ 04002/ว1463  ลว. 11 เมย 66 โอนครั้งที่ 466</v>
      </c>
      <c r="D26" s="950">
        <f>+[6]ระบบการควบคุมฯ!F56</f>
        <v>0</v>
      </c>
      <c r="E26" s="950">
        <f>+[6]ระบบการควบคุมฯ!G56+[6]ระบบการควบคุมฯ!H56</f>
        <v>0</v>
      </c>
      <c r="F26" s="950">
        <f>+[6]ระบบการควบคุมฯ!I56+[6]ระบบการควบคุมฯ!J56</f>
        <v>0</v>
      </c>
      <c r="G26" s="950">
        <f>+[6]ระบบการควบคุมฯ!K56+[6]ระบบการควบคุมฯ!L56</f>
        <v>0</v>
      </c>
      <c r="H26" s="951">
        <f>+D26-E26-F26-G26</f>
        <v>0</v>
      </c>
      <c r="I26" s="381" t="s">
        <v>50</v>
      </c>
    </row>
    <row r="27" spans="1:9" ht="55.95" hidden="1" customHeight="1" x14ac:dyDescent="0.25">
      <c r="A27" s="949" t="s">
        <v>89</v>
      </c>
      <c r="B27" s="50">
        <f>+[6]ระบบการควบคุมฯ!B57</f>
        <v>0</v>
      </c>
      <c r="C27" s="380">
        <f>+[6]ระบบการควบคุมฯ!C57</f>
        <v>0</v>
      </c>
      <c r="D27" s="950">
        <f>+[6]ระบบการควบคุมฯ!F57</f>
        <v>0</v>
      </c>
      <c r="E27" s="950">
        <f>+[6]ระบบการควบคุมฯ!G57+[6]ระบบการควบคุมฯ!H57</f>
        <v>0</v>
      </c>
      <c r="F27" s="950">
        <f>+[6]ระบบการควบคุมฯ!I57+[6]ระบบการควบคุมฯ!J57</f>
        <v>0</v>
      </c>
      <c r="G27" s="950">
        <f>+[6]ระบบการควบคุมฯ!K57+[6]ระบบการควบคุมฯ!L57</f>
        <v>0</v>
      </c>
      <c r="H27" s="951">
        <f>+D27-E27-F27-G27</f>
        <v>0</v>
      </c>
      <c r="I27" s="382" t="s">
        <v>90</v>
      </c>
    </row>
    <row r="28" spans="1:9" ht="37.200000000000003" hidden="1" customHeight="1" x14ac:dyDescent="0.25">
      <c r="A28" s="929">
        <f>+[6]ระบบการควบคุมฯ!A60</f>
        <v>1.3</v>
      </c>
      <c r="B28" s="363" t="str">
        <f>+[6]ระบบการควบคุมฯ!B60</f>
        <v>กิจกรรมการยกระดับผลการทดสอบทางการศึกษาระดับชาติที่สอดคล้องกับบริบทพื้นที่</v>
      </c>
      <c r="C28" s="363" t="str">
        <f>+[6]ระบบการควบคุมฯ!C60</f>
        <v>20004 66 00040 00000</v>
      </c>
      <c r="D28" s="930">
        <f>+D29</f>
        <v>37880</v>
      </c>
      <c r="E28" s="930">
        <f>+E29</f>
        <v>0</v>
      </c>
      <c r="F28" s="930">
        <f>+F29</f>
        <v>0</v>
      </c>
      <c r="G28" s="930">
        <f>+G29</f>
        <v>35290</v>
      </c>
      <c r="H28" s="930">
        <f>+H29</f>
        <v>2590</v>
      </c>
      <c r="I28" s="931"/>
    </row>
    <row r="29" spans="1:9" ht="18.600000000000001" hidden="1" customHeight="1" x14ac:dyDescent="0.25">
      <c r="A29" s="932"/>
      <c r="B29" s="933" t="str">
        <f>+[6]ระบบการควบคุมฯ!B62</f>
        <v>งบรายจ่ายอื่น   6711500</v>
      </c>
      <c r="C29" s="365" t="str">
        <f>+[6]ระบบการควบคุมฯ!C62</f>
        <v>20004 31003170 5000004</v>
      </c>
      <c r="D29" s="934">
        <f>SUM(D30:D31)</f>
        <v>37880</v>
      </c>
      <c r="E29" s="934">
        <f>SUM(E30:E31)</f>
        <v>0</v>
      </c>
      <c r="F29" s="934">
        <f>SUM(F30:F31)</f>
        <v>0</v>
      </c>
      <c r="G29" s="934">
        <f>SUM(G30:G31)</f>
        <v>35290</v>
      </c>
      <c r="H29" s="934">
        <f>SUM(H30:H31)</f>
        <v>2590</v>
      </c>
      <c r="I29" s="935"/>
    </row>
    <row r="30" spans="1:9" ht="18.600000000000001" hidden="1" customHeight="1" x14ac:dyDescent="0.25">
      <c r="A30" s="949" t="str">
        <f>+[6]ระบบการควบคุมฯ!A64</f>
        <v>1.3.1</v>
      </c>
      <c r="B30" s="50" t="str">
        <f>+[6]ระบบการควบคุมฯ!B64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30" s="50" t="str">
        <f>+[6]ระบบการควบคุมฯ!C64</f>
        <v>ศธ 04002/ว5005  ลว. 3 พ.ย. 65 โอนครั้งที่ 42</v>
      </c>
      <c r="D30" s="950">
        <f>+[6]ระบบการควบคุมฯ!F64</f>
        <v>800</v>
      </c>
      <c r="E30" s="950">
        <f>+[6]ระบบการควบคุมฯ!G64+[6]ระบบการควบคุมฯ!H64</f>
        <v>0</v>
      </c>
      <c r="F30" s="950">
        <f>+[6]ระบบการควบคุมฯ!I64+[6]ระบบการควบคุมฯ!J64</f>
        <v>0</v>
      </c>
      <c r="G30" s="937">
        <f>+[6]ระบบการควบคุมฯ!K64+[6]ระบบการควบคุมฯ!L64+[6]ระบบการควบคุมฯ!U64+[6]ระบบการควบคุมฯ!V64</f>
        <v>800</v>
      </c>
      <c r="H30" s="951">
        <f>+D30-E30-F30-G30</f>
        <v>0</v>
      </c>
      <c r="I30" s="381" t="s">
        <v>50</v>
      </c>
    </row>
    <row r="31" spans="1:9" ht="55.95" hidden="1" customHeight="1" x14ac:dyDescent="0.25">
      <c r="A31" s="949" t="str">
        <f>+[6]ระบบการควบคุมฯ!A65</f>
        <v>1.3.2</v>
      </c>
      <c r="B31" s="50" t="str">
        <f>+[6]ระบบการควบคุมฯ!B65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1" s="50" t="str">
        <f>+[6]ระบบการควบคุมฯ!C65</f>
        <v>ศธ 04002/ว2439 ลว. 17 มค 67 โอนครั้งที่ 139</v>
      </c>
      <c r="D31" s="950">
        <f>+[6]ระบบการควบคุมฯ!F65</f>
        <v>37080</v>
      </c>
      <c r="E31" s="950">
        <f>+[6]ระบบการควบคุมฯ!G65+[6]ระบบการควบคุมฯ!H65</f>
        <v>0</v>
      </c>
      <c r="F31" s="950">
        <f>+[6]ระบบการควบคุมฯ!I65+[6]ระบบการควบคุมฯ!J65</f>
        <v>0</v>
      </c>
      <c r="G31" s="937">
        <f>+[6]ระบบการควบคุมฯ!K65+[6]ระบบการควบคุมฯ!L65+[6]ระบบการควบคุมฯ!U65+[6]ระบบการควบคุมฯ!V65</f>
        <v>34490</v>
      </c>
      <c r="H31" s="951">
        <f>+D31-E31-F31-G31</f>
        <v>2590</v>
      </c>
      <c r="I31" s="381" t="s">
        <v>50</v>
      </c>
    </row>
    <row r="32" spans="1:9" ht="18.600000000000001" hidden="1" customHeight="1" x14ac:dyDescent="0.25">
      <c r="A32" s="929">
        <f>+[6]ระบบการควบคุมฯ!A69</f>
        <v>1.4</v>
      </c>
      <c r="B32" s="363" t="str">
        <f>+[6]ระบบการควบคุมฯ!B69</f>
        <v>กิจกรรมการขับเคลื่อนการจัดการเรียนรู้วิทยาการคำนวณและการออกแบบเทคโนโลยี</v>
      </c>
      <c r="C32" s="363" t="str">
        <f>+[6]ระบบการควบคุมฯ!C69</f>
        <v>20004 67 00075 00000</v>
      </c>
      <c r="D32" s="930">
        <f>+D33</f>
        <v>5000</v>
      </c>
      <c r="E32" s="930">
        <f>+E33</f>
        <v>0</v>
      </c>
      <c r="F32" s="930">
        <f>+F33</f>
        <v>0</v>
      </c>
      <c r="G32" s="930">
        <f>+G33</f>
        <v>0</v>
      </c>
      <c r="H32" s="930">
        <f>+H33</f>
        <v>5000</v>
      </c>
      <c r="I32" s="931"/>
    </row>
    <row r="33" spans="1:9" ht="37.200000000000003" hidden="1" customHeight="1" x14ac:dyDescent="0.25">
      <c r="A33" s="932"/>
      <c r="B33" s="933" t="str">
        <f>+[6]ระบบการควบคุมฯ!B70</f>
        <v>งบรายจ่ายอื่น   6711500</v>
      </c>
      <c r="C33" s="378" t="str">
        <f>+[2]ระบบการควบคุมฯ!C48</f>
        <v>20004 32003100 5000005</v>
      </c>
      <c r="D33" s="934">
        <f>SUM(D34:D35)</f>
        <v>5000</v>
      </c>
      <c r="E33" s="934">
        <f>SUM(E34:E35)</f>
        <v>0</v>
      </c>
      <c r="F33" s="934">
        <f>SUM(F34:F35)</f>
        <v>0</v>
      </c>
      <c r="G33" s="934">
        <f>SUM(G34:G35)</f>
        <v>0</v>
      </c>
      <c r="H33" s="934">
        <f>SUM(H34:H35)</f>
        <v>5000</v>
      </c>
      <c r="I33" s="935"/>
    </row>
    <row r="34" spans="1:9" ht="37.200000000000003" hidden="1" customHeight="1" x14ac:dyDescent="0.25">
      <c r="A34" s="949" t="str">
        <f>+[6]ระบบการควบคุมฯ!A71</f>
        <v>1.4.1</v>
      </c>
      <c r="B34" s="50" t="str">
        <f>+[6]ระบบการควบคุมฯ!B71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4" s="383" t="str">
        <f>+[6]ระบบการควบคุมฯ!C71</f>
        <v>ศธ 04002/ว2345 ลว.11 มิย 67 โอนครั้งที่ 118</v>
      </c>
      <c r="D34" s="950">
        <f>+[6]ระบบการควบคุมฯ!P71</f>
        <v>5000</v>
      </c>
      <c r="E34" s="950">
        <f>+[6]ระบบการควบคุมฯ!Q71+[6]ระบบการควบคุมฯ!R71</f>
        <v>0</v>
      </c>
      <c r="F34" s="950">
        <f>+[6]ระบบการควบคุมฯ!S71+[6]ระบบการควบคุมฯ!T71</f>
        <v>0</v>
      </c>
      <c r="G34" s="950">
        <f>+[6]ระบบการควบคุมฯ!U71+[6]ระบบการควบคุมฯ!V71</f>
        <v>0</v>
      </c>
      <c r="H34" s="951">
        <f>+D34-E34-F34-G34</f>
        <v>5000</v>
      </c>
      <c r="I34" s="381" t="s">
        <v>91</v>
      </c>
    </row>
    <row r="35" spans="1:9" ht="18.600000000000001" hidden="1" customHeight="1" x14ac:dyDescent="0.25">
      <c r="A35" s="949"/>
      <c r="B35" s="50"/>
      <c r="C35" s="383"/>
      <c r="D35" s="950">
        <f>+[6]ระบบการควบคุมฯ!F72</f>
        <v>0</v>
      </c>
      <c r="E35" s="950">
        <f>+[6]ระบบการควบคุมฯ!G72+[6]ระบบการควบคุมฯ!H72</f>
        <v>0</v>
      </c>
      <c r="F35" s="950">
        <f>+[6]ระบบการควบคุมฯ!I72+[6]ระบบการควบคุมฯ!J72</f>
        <v>0</v>
      </c>
      <c r="G35" s="950">
        <f>+[6]ระบบการควบคุมฯ!K72+[6]ระบบการควบคุมฯ!L72</f>
        <v>0</v>
      </c>
      <c r="H35" s="951">
        <f>+D35-E35-F35-G35</f>
        <v>0</v>
      </c>
      <c r="I35" s="381"/>
    </row>
    <row r="36" spans="1:9" ht="37.200000000000003" hidden="1" customHeight="1" x14ac:dyDescent="0.25">
      <c r="A36" s="929">
        <f>+[6]ระบบการควบคุมฯ!A73</f>
        <v>1.5</v>
      </c>
      <c r="B36" s="384" t="str">
        <f>+[6]ระบบการควบคุมฯ!B73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6" s="201" t="str">
        <f>+[6]ระบบการควบคุมฯ!C73</f>
        <v>20004 66 00101 00000</v>
      </c>
      <c r="D36" s="930">
        <f>+D37</f>
        <v>0</v>
      </c>
      <c r="E36" s="930"/>
      <c r="F36" s="930"/>
      <c r="G36" s="952">
        <f>+[2]ระบบการควบคุมฯ!K48+[2]ระบบการควบคุมฯ!L48</f>
        <v>0</v>
      </c>
      <c r="H36" s="953">
        <f>+D36-E36-F36-G36</f>
        <v>0</v>
      </c>
      <c r="I36" s="363"/>
    </row>
    <row r="37" spans="1:9" ht="18.600000000000001" hidden="1" customHeight="1" x14ac:dyDescent="0.25">
      <c r="A37" s="932"/>
      <c r="B37" s="954" t="str">
        <f>+[6]ระบบการควบคุมฯ!B74</f>
        <v>งบรายจ่ายอื่น   6711500</v>
      </c>
      <c r="C37" s="378" t="str">
        <f>+[6]ระบบการควบคุมฯ!C74</f>
        <v>20004 31003100 5000007</v>
      </c>
      <c r="D37" s="934">
        <f>SUM(D38:D39)</f>
        <v>0</v>
      </c>
      <c r="E37" s="934">
        <f>SUM(E38:E39)</f>
        <v>0</v>
      </c>
      <c r="F37" s="934">
        <f>SUM(F38:F39)</f>
        <v>0</v>
      </c>
      <c r="G37" s="934">
        <f>SUM(G38:G39)</f>
        <v>0</v>
      </c>
      <c r="H37" s="934">
        <f>SUM(H38:H39)</f>
        <v>0</v>
      </c>
      <c r="I37" s="934"/>
    </row>
    <row r="38" spans="1:9" ht="37.200000000000003" hidden="1" customHeight="1" x14ac:dyDescent="0.25">
      <c r="A38" s="949" t="str">
        <f>+[6]ระบบการควบคุมฯ!A75</f>
        <v>1.4.1</v>
      </c>
      <c r="B38" s="50" t="str">
        <f>+[6]ระบบการควบคุมฯ!B75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8" s="383" t="str">
        <f>+[6]ระบบการควบคุมฯ!C75</f>
        <v>ศธ 04002/ว2988  ลว. 20 ก.ค. 66 โอนครั้งที่ 688 งบ 10800 บาท</v>
      </c>
      <c r="D38" s="950">
        <f>+[6]ระบบการควบคุมฯ!F75</f>
        <v>0</v>
      </c>
      <c r="E38" s="950">
        <f>+[6]ระบบการควบคุมฯ!G75+[6]ระบบการควบคุมฯ!H75</f>
        <v>0</v>
      </c>
      <c r="F38" s="950">
        <f>+[6]ระบบการควบคุมฯ!I75+[6]ระบบการควบคุมฯ!J75</f>
        <v>0</v>
      </c>
      <c r="G38" s="951">
        <f>+[6]ระบบการควบคุมฯ!K75+[6]ระบบการควบคุมฯ!L75</f>
        <v>0</v>
      </c>
      <c r="H38" s="951">
        <f>+D38-E38-F38-G38</f>
        <v>0</v>
      </c>
      <c r="I38" s="955" t="s">
        <v>92</v>
      </c>
    </row>
    <row r="39" spans="1:9" ht="93" hidden="1" customHeight="1" x14ac:dyDescent="0.25">
      <c r="A39" s="949" t="str">
        <f>+[6]ระบบการควบคุมฯ!A76</f>
        <v>1.4.2</v>
      </c>
      <c r="B39" s="50" t="str">
        <f>+[6]ระบบการควบคุมฯ!B76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39" s="383" t="str">
        <f>+[6]ระบบการควบคุมฯ!C76</f>
        <v xml:space="preserve">ศธ 04002/ว3528  ลว. 22 ส.ค. 66 โอนครั้งที่ 797 </v>
      </c>
      <c r="D39" s="950">
        <f>+[6]ระบบการควบคุมฯ!F76</f>
        <v>0</v>
      </c>
      <c r="E39" s="950">
        <f>+[6]ระบบการควบคุมฯ!G76+[6]ระบบการควบคุมฯ!H76</f>
        <v>0</v>
      </c>
      <c r="F39" s="950">
        <f>+[6]ระบบการควบคุมฯ!I76+[6]ระบบการควบคุมฯ!J76</f>
        <v>0</v>
      </c>
      <c r="G39" s="951">
        <f>+[6]ระบบการควบคุมฯ!K76+[6]ระบบการควบคุมฯ!L76</f>
        <v>0</v>
      </c>
      <c r="H39" s="951">
        <f>+D39-E39-F39-G39</f>
        <v>0</v>
      </c>
      <c r="I39" s="955" t="s">
        <v>92</v>
      </c>
    </row>
    <row r="40" spans="1:9" ht="56.25" hidden="1" customHeight="1" x14ac:dyDescent="0.25">
      <c r="A40" s="929">
        <f>+[6]ระบบการควบคุมฯ!A78</f>
        <v>1.6</v>
      </c>
      <c r="B40" s="384" t="str">
        <f>+[6]ระบบการควบคุมฯ!B78</f>
        <v>กิจกรรมการพัฒนาเด็กปฐมวัยอย่างมีคุณภาพ</v>
      </c>
      <c r="C40" s="201" t="str">
        <f>+[2]ระบบการควบคุมฯ!C51</f>
        <v>20004 6686176 00000</v>
      </c>
      <c r="D40" s="930">
        <f>+D41</f>
        <v>28200</v>
      </c>
      <c r="E40" s="930">
        <f>+E41</f>
        <v>0</v>
      </c>
      <c r="F40" s="930">
        <f>+F41</f>
        <v>0</v>
      </c>
      <c r="G40" s="930">
        <f>+G41</f>
        <v>2400</v>
      </c>
      <c r="H40" s="930">
        <f>+H41</f>
        <v>25800</v>
      </c>
      <c r="I40" s="363" t="s">
        <v>50</v>
      </c>
    </row>
    <row r="41" spans="1:9" ht="37.5" hidden="1" customHeight="1" x14ac:dyDescent="0.25">
      <c r="A41" s="932"/>
      <c r="B41" s="954" t="str">
        <f>+[6]ระบบการควบคุมฯ!B80</f>
        <v>งบรายจ่ายอื่น   6711500</v>
      </c>
      <c r="C41" s="378" t="str">
        <f>+[6]ระบบการควบคุมฯ!C80</f>
        <v>20004 31003170 5000011</v>
      </c>
      <c r="D41" s="934">
        <f>SUM(D42:D46)</f>
        <v>28200</v>
      </c>
      <c r="E41" s="934">
        <f>SUM(E42:E46)</f>
        <v>0</v>
      </c>
      <c r="F41" s="934">
        <f>SUM(F42:F46)</f>
        <v>0</v>
      </c>
      <c r="G41" s="934">
        <f>SUM(G42:G46)</f>
        <v>2400</v>
      </c>
      <c r="H41" s="934">
        <f>SUM(H42:H46)</f>
        <v>25800</v>
      </c>
      <c r="I41" s="934"/>
    </row>
    <row r="42" spans="1:9" ht="37.5" hidden="1" customHeight="1" x14ac:dyDescent="0.25">
      <c r="A42" s="949" t="str">
        <f>+[6]ระบบการควบคุมฯ!A82</f>
        <v>1.6.1</v>
      </c>
      <c r="B42" s="50" t="str">
        <f>+[6]ระบบการควบคุมฯ!B82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</c>
      <c r="C42" s="383" t="str">
        <f>+[6]ระบบการควบคุมฯ!C82</f>
        <v>ศธ 04002/ว244 ลว.17 มค 67 โอนครั้งที่ 138</v>
      </c>
      <c r="D42" s="950">
        <f>+[6]ระบบการควบคุมฯ!F82</f>
        <v>800</v>
      </c>
      <c r="E42" s="937">
        <f>+[6]ระบบการควบคุมฯ!G82+[6]ระบบการควบคุมฯ!H82+[6]ระบบการควบคุมฯ!Q82+[6]ระบบการควบคุมฯ!R82</f>
        <v>0</v>
      </c>
      <c r="F42" s="937">
        <f>+[6]ระบบการควบคุมฯ!J82+[6]ระบบการควบคุมฯ!K82+[6]ระบบการควบคุมฯ!T82+[6]ระบบการควบคุมฯ!U82</f>
        <v>0</v>
      </c>
      <c r="G42" s="937">
        <f>+[6]ระบบการควบคุมฯ!K82+[6]ระบบการควบคุมฯ!L82+[6]ระบบการควบคุมฯ!U82+[6]ระบบการควบคุมฯ!V82</f>
        <v>800</v>
      </c>
      <c r="H42" s="951">
        <f>+D42-E42-F42-G42</f>
        <v>0</v>
      </c>
      <c r="I42" s="955" t="s">
        <v>50</v>
      </c>
    </row>
    <row r="43" spans="1:9" ht="37.200000000000003" hidden="1" customHeight="1" x14ac:dyDescent="0.25">
      <c r="A43" s="949" t="str">
        <f>+[6]ระบบการควบคุมฯ!A83</f>
        <v>1.6.2</v>
      </c>
      <c r="B43" s="50" t="str">
        <f>+[6]ระบบการควบคุมฯ!B83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3" s="383" t="str">
        <f>+[6]ระบบการควบคุมฯ!C83</f>
        <v>ศธ 04002/ว244 ลว.17 มค 67 โอนครั้งที่ 195</v>
      </c>
      <c r="D43" s="950">
        <f>+[6]ระบบการควบคุมฯ!F83</f>
        <v>800</v>
      </c>
      <c r="E43" s="937">
        <f>+[6]ระบบการควบคุมฯ!G83+[6]ระบบการควบคุมฯ!H83+[6]ระบบการควบคุมฯ!Q83+[6]ระบบการควบคุมฯ!R83</f>
        <v>0</v>
      </c>
      <c r="F43" s="937">
        <f>+[6]ระบบการควบคุมฯ!J83+[6]ระบบการควบคุมฯ!K83+[6]ระบบการควบคุมฯ!T83+[6]ระบบการควบคุมฯ!U83</f>
        <v>0</v>
      </c>
      <c r="G43" s="937">
        <f>+[6]ระบบการควบคุมฯ!K83+[6]ระบบการควบคุมฯ!L83+[6]ระบบการควบคุมฯ!U83+[6]ระบบการควบคุมฯ!V83</f>
        <v>800</v>
      </c>
      <c r="H43" s="951">
        <f>+D43-E43-F43-G43</f>
        <v>0</v>
      </c>
      <c r="I43" s="955" t="s">
        <v>50</v>
      </c>
    </row>
    <row r="44" spans="1:9" ht="37.200000000000003" hidden="1" customHeight="1" x14ac:dyDescent="0.25">
      <c r="A44" s="949" t="str">
        <f>+[6]ระบบการควบคุมฯ!A85</f>
        <v>1.6.3</v>
      </c>
      <c r="B44" s="956" t="str">
        <f>+[6]ระบบการควบคุมฯ!B85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4" s="383" t="str">
        <f>+[6]ระบบการควบคุมฯ!C85</f>
        <v>ศธ 04002/ว2149 ลว.31 พ.ค.67โอนครั้งที่ 75</v>
      </c>
      <c r="D44" s="950">
        <f>+[6]ระบบการควบคุมฯ!P85</f>
        <v>26600</v>
      </c>
      <c r="E44" s="950">
        <f>+[6]ระบบการควบคุมฯ!Q85+[6]ระบบการควบคุมฯ!R85</f>
        <v>0</v>
      </c>
      <c r="F44" s="950">
        <f>+[6]ระบบการควบคุมฯ!S85+[6]ระบบการควบคุมฯ!T85</f>
        <v>0</v>
      </c>
      <c r="G44" s="951">
        <f>+[6]ระบบการควบคุมฯ!U85+[6]ระบบการควบคุมฯ!V85</f>
        <v>800</v>
      </c>
      <c r="H44" s="951">
        <f>+D44-E44-F44-G44</f>
        <v>25800</v>
      </c>
      <c r="I44" s="955" t="s">
        <v>50</v>
      </c>
    </row>
    <row r="45" spans="1:9" ht="55.95" hidden="1" customHeight="1" x14ac:dyDescent="0.25">
      <c r="A45" s="949" t="str">
        <f>+[6]ระบบการควบคุมฯ!A85</f>
        <v>1.6.3</v>
      </c>
      <c r="B45" s="50"/>
      <c r="C45" s="383"/>
      <c r="D45" s="950">
        <f>+[6]ระบบการควบคุมฯ!D85</f>
        <v>0</v>
      </c>
      <c r="E45" s="950">
        <f>+[6]ระบบการควบคุมฯ!G85+[6]ระบบการควบคุมฯ!H85</f>
        <v>0</v>
      </c>
      <c r="F45" s="950">
        <f>+[6]ระบบการควบคุมฯ!I85+[6]ระบบการควบคุมฯ!J85</f>
        <v>0</v>
      </c>
      <c r="G45" s="950">
        <f>+[6]ระบบการควบคุมฯ!K85+[6]ระบบการควบคุมฯ!L85</f>
        <v>0</v>
      </c>
      <c r="H45" s="951">
        <f>+D45-E45-F45-G45</f>
        <v>0</v>
      </c>
      <c r="I45" s="957" t="s">
        <v>50</v>
      </c>
    </row>
    <row r="46" spans="1:9" ht="18.600000000000001" hidden="1" customHeight="1" x14ac:dyDescent="0.25">
      <c r="A46" s="949"/>
      <c r="B46" s="50"/>
      <c r="C46" s="383"/>
      <c r="D46" s="950">
        <f>+[2]ระบบการควบคุมฯ!F56</f>
        <v>0</v>
      </c>
      <c r="E46" s="950">
        <f>+[2]ระบบการควบคุมฯ!G56+[2]ระบบการควบคุมฯ!H56</f>
        <v>0</v>
      </c>
      <c r="F46" s="950">
        <f>+[2]ระบบการควบคุมฯ!I56+[2]ระบบการควบคุมฯ!J56</f>
        <v>0</v>
      </c>
      <c r="G46" s="951">
        <f>+[2]ระบบการควบคุมฯ!K56+[2]ระบบการควบคุมฯ!L56</f>
        <v>0</v>
      </c>
      <c r="H46" s="951">
        <f>+D46-E46-F46-G46</f>
        <v>0</v>
      </c>
      <c r="I46" s="958"/>
    </row>
    <row r="47" spans="1:9" ht="37.200000000000003" hidden="1" customHeight="1" x14ac:dyDescent="0.25">
      <c r="A47" s="959"/>
      <c r="B47" s="960"/>
      <c r="C47" s="959"/>
      <c r="D47" s="952"/>
      <c r="E47" s="952"/>
      <c r="F47" s="952"/>
      <c r="G47" s="952"/>
      <c r="H47" s="952"/>
      <c r="I47" s="961"/>
    </row>
    <row r="48" spans="1:9" ht="37.200000000000003" hidden="1" customHeight="1" x14ac:dyDescent="0.25">
      <c r="A48" s="962">
        <f>+[2]ระบบการควบคุมฯ!A58</f>
        <v>0</v>
      </c>
      <c r="B48" s="385" t="str">
        <f>+[2]ระบบการควบคุมฯ!B58</f>
        <v>งบรายจ่ายอื่น   6611500</v>
      </c>
      <c r="C48" s="224" t="str">
        <f>+[2]ระบบการควบคุมฯ!C58</f>
        <v>20004 31003100 5000003</v>
      </c>
      <c r="D48" s="934">
        <f>+D49</f>
        <v>0</v>
      </c>
      <c r="E48" s="934">
        <f t="shared" ref="E48:H51" si="2">+E49</f>
        <v>0</v>
      </c>
      <c r="F48" s="934">
        <f t="shared" si="2"/>
        <v>0</v>
      </c>
      <c r="G48" s="934">
        <f t="shared" si="2"/>
        <v>0</v>
      </c>
      <c r="H48" s="934">
        <f t="shared" si="2"/>
        <v>0</v>
      </c>
      <c r="I48" s="963"/>
    </row>
    <row r="49" spans="1:9" ht="18.600000000000001" hidden="1" customHeight="1" x14ac:dyDescent="0.25">
      <c r="A49" s="949"/>
      <c r="B49" s="51"/>
      <c r="C49" s="383"/>
      <c r="D49" s="950"/>
      <c r="E49" s="950"/>
      <c r="F49" s="950"/>
      <c r="G49" s="951"/>
      <c r="H49" s="951"/>
      <c r="I49" s="955"/>
    </row>
    <row r="50" spans="1:9" ht="37.200000000000003" hidden="1" customHeight="1" x14ac:dyDescent="0.25">
      <c r="A50" s="959">
        <f>+[6]ระบบการควบคุมฯ!A87</f>
        <v>1.7</v>
      </c>
      <c r="B50" s="386" t="str">
        <f>+[6]ระบบการควบคุมฯ!B87</f>
        <v>กิจกรรมการพัฒนามาตรฐานระบบการประเมินมาตรฐานและการประกันคุณภาพการศึกษา</v>
      </c>
      <c r="C50" s="201" t="str">
        <f>+[6]ระบบการควบคุมฯ!C87</f>
        <v>20004 67 86181 00000</v>
      </c>
      <c r="D50" s="952">
        <f>+D51</f>
        <v>0</v>
      </c>
      <c r="E50" s="952">
        <f t="shared" si="2"/>
        <v>0</v>
      </c>
      <c r="F50" s="952">
        <f t="shared" si="2"/>
        <v>0</v>
      </c>
      <c r="G50" s="952">
        <f t="shared" si="2"/>
        <v>0</v>
      </c>
      <c r="H50" s="952">
        <f t="shared" si="2"/>
        <v>0</v>
      </c>
      <c r="I50" s="961"/>
    </row>
    <row r="51" spans="1:9" ht="37.200000000000003" hidden="1" customHeight="1" x14ac:dyDescent="0.25">
      <c r="A51" s="962"/>
      <c r="B51" s="385" t="str">
        <f>+[6]ระบบการควบคุมฯ!B88</f>
        <v>งบรายจ่ายอื่น   6711500</v>
      </c>
      <c r="C51" s="224" t="str">
        <f>+[6]ระบบการควบคุมฯ!C88</f>
        <v>20004 31003170 5000012</v>
      </c>
      <c r="D51" s="934">
        <f>+D52</f>
        <v>0</v>
      </c>
      <c r="E51" s="934">
        <f t="shared" si="2"/>
        <v>0</v>
      </c>
      <c r="F51" s="934">
        <f t="shared" si="2"/>
        <v>0</v>
      </c>
      <c r="G51" s="934">
        <f t="shared" si="2"/>
        <v>0</v>
      </c>
      <c r="H51" s="934">
        <f t="shared" si="2"/>
        <v>0</v>
      </c>
      <c r="I51" s="963"/>
    </row>
    <row r="52" spans="1:9" ht="37.200000000000003" hidden="1" customHeight="1" x14ac:dyDescent="0.25">
      <c r="A52" s="949" t="str">
        <f>+[6]ระบบการควบคุมฯ!A89</f>
        <v>1.6.1</v>
      </c>
      <c r="B52" s="51" t="str">
        <f>+[6]ระบบการควบคุมฯ!B89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2" s="383" t="str">
        <f>+[6]ระบบการควบคุมฯ!C89</f>
        <v>ศธ 04002/ว5470 ลว.1 ธ.ค.65 โอนครั้งที่ 102</v>
      </c>
      <c r="D52" s="950">
        <f>+[6]ระบบการควบคุมฯ!F89</f>
        <v>0</v>
      </c>
      <c r="E52" s="950">
        <f>+[6]ระบบการควบคุมฯ!G89+[6]ระบบการควบคุมฯ!H89</f>
        <v>0</v>
      </c>
      <c r="F52" s="950">
        <f>+[6]ระบบการควบคุมฯ!I89+[6]ระบบการควบคุมฯ!J89</f>
        <v>0</v>
      </c>
      <c r="G52" s="951">
        <f>+[6]ระบบการควบคุมฯ!K89+[6]ระบบการควบคุมฯ!L89</f>
        <v>0</v>
      </c>
      <c r="H52" s="951">
        <f>+D52-E52-F52-G52</f>
        <v>0</v>
      </c>
      <c r="I52" s="955" t="s">
        <v>50</v>
      </c>
    </row>
    <row r="53" spans="1:9" ht="37.200000000000003" hidden="1" customHeight="1" x14ac:dyDescent="0.25">
      <c r="A53" s="925">
        <f>+[4]ระบบการควบคุมฯ!A39</f>
        <v>2</v>
      </c>
      <c r="B53" s="964" t="s">
        <v>51</v>
      </c>
      <c r="C53" s="387" t="str">
        <f>+[2]ระบบการควบคุมฯ!C60</f>
        <v>20004 31004500 2000000</v>
      </c>
      <c r="D53" s="927">
        <f>+D54+D57+D60+D63</f>
        <v>11800</v>
      </c>
      <c r="E53" s="927">
        <f t="shared" ref="E53:H53" si="3">+E54+E57+E60+E63</f>
        <v>0</v>
      </c>
      <c r="F53" s="927">
        <f t="shared" si="3"/>
        <v>0</v>
      </c>
      <c r="G53" s="927">
        <f t="shared" si="3"/>
        <v>800</v>
      </c>
      <c r="H53" s="927">
        <f t="shared" si="3"/>
        <v>11000</v>
      </c>
      <c r="I53" s="927">
        <f t="shared" ref="E53:I54" si="4">+I54</f>
        <v>0</v>
      </c>
    </row>
    <row r="54" spans="1:9" ht="37.200000000000003" hidden="1" customHeight="1" x14ac:dyDescent="0.25">
      <c r="A54" s="929">
        <f>+[4]ระบบการควบคุมฯ!A40</f>
        <v>2.1</v>
      </c>
      <c r="B54" s="388" t="str">
        <f>+[6]ระบบการควบคุมฯ!B93</f>
        <v xml:space="preserve">กิจกรรมพัฒนาการจัดการเรียนการสอนภาษาอังกฤษ </v>
      </c>
      <c r="C54" s="389" t="str">
        <f>+[2]ระบบการควบคุมฯ!C62</f>
        <v>20004 66000 7300000</v>
      </c>
      <c r="D54" s="930">
        <f>+D55</f>
        <v>0</v>
      </c>
      <c r="E54" s="930">
        <f t="shared" si="4"/>
        <v>0</v>
      </c>
      <c r="F54" s="930">
        <f t="shared" si="4"/>
        <v>0</v>
      </c>
      <c r="G54" s="930">
        <f t="shared" si="4"/>
        <v>0</v>
      </c>
      <c r="H54" s="930">
        <f t="shared" si="4"/>
        <v>0</v>
      </c>
      <c r="I54" s="930">
        <f t="shared" si="4"/>
        <v>0</v>
      </c>
    </row>
    <row r="55" spans="1:9" ht="37.200000000000003" hidden="1" customHeight="1" x14ac:dyDescent="0.25">
      <c r="A55" s="932"/>
      <c r="B55" s="954" t="e">
        <f>+[6]ระบบการควบคุมฯ!#REF!</f>
        <v>#REF!</v>
      </c>
      <c r="C55" s="390"/>
      <c r="D55" s="934">
        <f t="shared" ref="D55:I55" si="5">SUM(D56)</f>
        <v>0</v>
      </c>
      <c r="E55" s="934">
        <f t="shared" si="5"/>
        <v>0</v>
      </c>
      <c r="F55" s="934">
        <f t="shared" si="5"/>
        <v>0</v>
      </c>
      <c r="G55" s="934">
        <f t="shared" si="5"/>
        <v>0</v>
      </c>
      <c r="H55" s="934">
        <f t="shared" si="5"/>
        <v>0</v>
      </c>
      <c r="I55" s="934">
        <f t="shared" si="5"/>
        <v>0</v>
      </c>
    </row>
    <row r="56" spans="1:9" ht="37.200000000000003" hidden="1" customHeight="1" x14ac:dyDescent="0.25">
      <c r="A56" s="949" t="s">
        <v>31</v>
      </c>
      <c r="B56" s="50" t="str">
        <f>+[2]ระบบการควบคุมฯ!B64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6" s="50" t="str">
        <f>+[2]ระบบการควบคุมฯ!C64</f>
        <v>ศธ 04002/ว402 ลว.2 ก.พ.65 โอนครั้งที่ 181</v>
      </c>
      <c r="D56" s="950">
        <f>+[2]ระบบการควบคุมฯ!F64</f>
        <v>0</v>
      </c>
      <c r="E56" s="950"/>
      <c r="F56" s="950">
        <f>+[4]ระบบการควบคุมฯ!I42+[4]ระบบการควบคุมฯ!J42</f>
        <v>0</v>
      </c>
      <c r="G56" s="958">
        <f>+[2]ระบบการควบคุมฯ!K64+[2]ระบบการควบคุมฯ!L64</f>
        <v>0</v>
      </c>
      <c r="H56" s="958">
        <f>+D56-E56-F56-G56</f>
        <v>0</v>
      </c>
      <c r="I56" s="958" t="s">
        <v>45</v>
      </c>
    </row>
    <row r="57" spans="1:9" ht="55.95" hidden="1" customHeight="1" x14ac:dyDescent="0.25">
      <c r="A57" s="959">
        <f>+[2]ระบบการควบคุมฯ!A65</f>
        <v>2.2000000000000002</v>
      </c>
      <c r="B57" s="384" t="str">
        <f>+[2]ระบบการควบคุมฯ!B65</f>
        <v xml:space="preserve">กิจกรรมการพัฒนาครูและบุคลากรทางการศึกษา           </v>
      </c>
      <c r="C57" s="384" t="str">
        <f>+[2]ระบบการควบคุมฯ!C65</f>
        <v>20004 66 00091 00000</v>
      </c>
      <c r="D57" s="952">
        <f>+D58</f>
        <v>0</v>
      </c>
      <c r="E57" s="952">
        <f t="shared" ref="E57:H64" si="6">+E58</f>
        <v>0</v>
      </c>
      <c r="F57" s="952">
        <f t="shared" si="6"/>
        <v>0</v>
      </c>
      <c r="G57" s="952">
        <f t="shared" si="6"/>
        <v>0</v>
      </c>
      <c r="H57" s="952">
        <f t="shared" si="6"/>
        <v>0</v>
      </c>
      <c r="I57" s="961"/>
    </row>
    <row r="58" spans="1:9" ht="37.200000000000003" hidden="1" customHeight="1" x14ac:dyDescent="0.25">
      <c r="A58" s="962" t="s">
        <v>46</v>
      </c>
      <c r="B58" s="965" t="str">
        <f>+[6]ระบบการควบคุมฯ!B97</f>
        <v>งบดำเนินงาน   67112xx</v>
      </c>
      <c r="C58" s="385" t="str">
        <f>+[2]ระบบการควบคุมฯ!C66</f>
        <v>20004 32004500 2000000</v>
      </c>
      <c r="D58" s="934">
        <f>+D59</f>
        <v>0</v>
      </c>
      <c r="E58" s="934">
        <f t="shared" si="6"/>
        <v>0</v>
      </c>
      <c r="F58" s="934">
        <f t="shared" si="6"/>
        <v>0</v>
      </c>
      <c r="G58" s="934">
        <f t="shared" si="6"/>
        <v>0</v>
      </c>
      <c r="H58" s="963">
        <f>+D58-E58-F58-G58</f>
        <v>0</v>
      </c>
      <c r="I58" s="963"/>
    </row>
    <row r="59" spans="1:9" ht="37.200000000000003" hidden="1" customHeight="1" x14ac:dyDescent="0.25">
      <c r="A59" s="949" t="s">
        <v>46</v>
      </c>
      <c r="B59" s="50" t="str">
        <f>+[2]ระบบการควบคุมฯ!B67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9" s="50" t="str">
        <f>+[2]ระบบการควบคุมฯ!C67</f>
        <v>ศธ 04002/ว2595 ลว.7 ก.ค.65 โอนครั้งที่ 604</v>
      </c>
      <c r="D59" s="950">
        <f>+[2]ระบบการควบคุมฯ!F67</f>
        <v>0</v>
      </c>
      <c r="E59" s="950">
        <f>+[2]ระบบการควบคุมฯ!G67+[2]ระบบการควบคุมฯ!H67</f>
        <v>0</v>
      </c>
      <c r="F59" s="950">
        <f>+[2]ระบบการควบคุมฯ!I67+[2]ระบบการควบคุมฯ!J67</f>
        <v>0</v>
      </c>
      <c r="G59" s="958">
        <f>+[2]ระบบการควบคุมฯ!K67+[2]ระบบการควบคุมฯ!L67</f>
        <v>0</v>
      </c>
      <c r="H59" s="958">
        <f>+D59-E59-F59-G59</f>
        <v>0</v>
      </c>
      <c r="I59" s="955" t="s">
        <v>50</v>
      </c>
    </row>
    <row r="60" spans="1:9" ht="55.95" hidden="1" customHeight="1" x14ac:dyDescent="0.25">
      <c r="A60" s="959">
        <f>+[6]ระบบการควบคุมฯ!A99</f>
        <v>2.2999999999999998</v>
      </c>
      <c r="B60" s="384" t="str">
        <f>+[6]ระบบการควบคุมฯ!B99</f>
        <v xml:space="preserve">กิจกรรมพัฒนาศูนย์ HCEC </v>
      </c>
      <c r="C60" s="384" t="str">
        <f>+[6]ระบบการควบคุมฯ!C99</f>
        <v>20004 67 00103 00000</v>
      </c>
      <c r="D60" s="952">
        <f>+D61</f>
        <v>1800</v>
      </c>
      <c r="E60" s="952">
        <f t="shared" si="6"/>
        <v>0</v>
      </c>
      <c r="F60" s="952">
        <f t="shared" si="6"/>
        <v>0</v>
      </c>
      <c r="G60" s="952">
        <f t="shared" si="6"/>
        <v>800</v>
      </c>
      <c r="H60" s="952">
        <f t="shared" si="6"/>
        <v>1000</v>
      </c>
      <c r="I60" s="961"/>
    </row>
    <row r="61" spans="1:9" ht="37.5" hidden="1" customHeight="1" x14ac:dyDescent="0.25">
      <c r="A61" s="962"/>
      <c r="B61" s="965" t="str">
        <f>+[6]ระบบการควบคุมฯ!B100</f>
        <v>งบดำเนินงาน   67112xx</v>
      </c>
      <c r="C61" s="391" t="str">
        <f>+[6]ระบบการควบคุมฯ!C100</f>
        <v>20004 31004500 2000000</v>
      </c>
      <c r="D61" s="934">
        <f>+D62</f>
        <v>1800</v>
      </c>
      <c r="E61" s="934">
        <f t="shared" si="6"/>
        <v>0</v>
      </c>
      <c r="F61" s="934">
        <f t="shared" si="6"/>
        <v>0</v>
      </c>
      <c r="G61" s="934">
        <f t="shared" si="6"/>
        <v>800</v>
      </c>
      <c r="H61" s="963">
        <f>+D61-E61-F61-G61</f>
        <v>1000</v>
      </c>
      <c r="I61" s="963"/>
    </row>
    <row r="62" spans="1:9" ht="37.5" hidden="1" customHeight="1" x14ac:dyDescent="0.25">
      <c r="A62" s="949" t="str">
        <f>+[6]ระบบการควบคุมฯ!A101</f>
        <v>2.3.1</v>
      </c>
      <c r="B62" s="50" t="str">
        <f>+[6]ระบบการควบคุมฯ!B101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2" s="380" t="str">
        <f>+[6]ระบบการควบคุมฯ!C101</f>
        <v>ศธ 04002/ว2163 ลว. 4 มิย 67 โอนครั้งที่ 87</v>
      </c>
      <c r="D62" s="950">
        <f>+[6]ระบบการควบคุมฯ!P101</f>
        <v>1800</v>
      </c>
      <c r="E62" s="950">
        <f>+[6]ระบบการควบคุมฯ!Q101+[6]ระบบการควบคุมฯ!R101</f>
        <v>0</v>
      </c>
      <c r="F62" s="950">
        <f>+[6]ระบบการควบคุมฯ!S101+[6]ระบบการควบคุมฯ!T101</f>
        <v>0</v>
      </c>
      <c r="G62" s="958">
        <f>+[6]ระบบการควบคุมฯ!U101+[6]ระบบการควบคุมฯ!V101</f>
        <v>800</v>
      </c>
      <c r="H62" s="958">
        <f>+D62-E62-F62-G62</f>
        <v>1000</v>
      </c>
      <c r="I62" s="955" t="s">
        <v>50</v>
      </c>
    </row>
    <row r="63" spans="1:9" ht="112.5" hidden="1" customHeight="1" x14ac:dyDescent="0.25">
      <c r="A63" s="959">
        <f>+[6]ระบบการควบคุมฯ!A103</f>
        <v>2.4</v>
      </c>
      <c r="B63" s="384" t="str">
        <f>+[6]ระบบการควบคุมฯ!B103</f>
        <v xml:space="preserve">กิจกรรมพัฒนาครูเพื่อการจัดการเรียนรู้สู่ฐานสมรรถนะ  </v>
      </c>
      <c r="C63" s="384" t="str">
        <f>+[6]ระบบการควบคุมฯ!C103</f>
        <v>20004 67 00104 00000</v>
      </c>
      <c r="D63" s="952">
        <f>+D64</f>
        <v>10000</v>
      </c>
      <c r="E63" s="952">
        <f t="shared" si="6"/>
        <v>0</v>
      </c>
      <c r="F63" s="952">
        <f t="shared" si="6"/>
        <v>0</v>
      </c>
      <c r="G63" s="952">
        <f t="shared" si="6"/>
        <v>0</v>
      </c>
      <c r="H63" s="952">
        <f t="shared" si="6"/>
        <v>10000</v>
      </c>
      <c r="I63" s="961"/>
    </row>
    <row r="64" spans="1:9" ht="37.200000000000003" hidden="1" customHeight="1" x14ac:dyDescent="0.25">
      <c r="A64" s="962">
        <f>+[6]ระบบการควบคุมฯ!A104</f>
        <v>0</v>
      </c>
      <c r="B64" s="385" t="str">
        <f>+[6]ระบบการควบคุมฯ!B104</f>
        <v>งบดำเนินงาน   67112xx</v>
      </c>
      <c r="C64" s="385" t="str">
        <f>+[6]ระบบการควบคุมฯ!C104</f>
        <v>20004 31004500 2000000</v>
      </c>
      <c r="D64" s="934">
        <f>+D65</f>
        <v>10000</v>
      </c>
      <c r="E64" s="934">
        <f t="shared" si="6"/>
        <v>0</v>
      </c>
      <c r="F64" s="934">
        <f t="shared" si="6"/>
        <v>0</v>
      </c>
      <c r="G64" s="934">
        <f t="shared" si="6"/>
        <v>0</v>
      </c>
      <c r="H64" s="963">
        <f>+D64-E64-F64-G64</f>
        <v>10000</v>
      </c>
      <c r="I64" s="963"/>
    </row>
    <row r="65" spans="1:9" ht="37.200000000000003" hidden="1" customHeight="1" x14ac:dyDescent="0.25">
      <c r="A65" s="949" t="str">
        <f>+[6]ระบบการควบคุมฯ!A105</f>
        <v>2.4.1</v>
      </c>
      <c r="B65" s="966" t="str">
        <f>+[6]ระบบการควบคุมฯ!B105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65" s="966" t="str">
        <f>+[6]ระบบการควบคุมฯ!C105</f>
        <v>ศธ 04002/ว2072 ลว. 27 พค 67 โอนครั้งที่ 59</v>
      </c>
      <c r="D65" s="949">
        <f>+[6]ระบบการควบคุมฯ!P105</f>
        <v>10000</v>
      </c>
      <c r="E65" s="950">
        <f>+[6]ระบบการควบคุมฯ!G105+[6]ระบบการควบคุมฯ!H105+[6]ระบบการควบคุมฯ!Q105+[6]ระบบการควบคุมฯ!R105</f>
        <v>0</v>
      </c>
      <c r="F65" s="950">
        <f>+[6]ระบบการควบคุมฯ!I105+[6]ระบบการควบคุมฯ!J105+[6]ระบบการควบคุมฯ!S105+[6]ระบบการควบคุมฯ!T105</f>
        <v>0</v>
      </c>
      <c r="G65" s="958">
        <f>+[6]ระบบการควบคุมฯ!X105+[6]ระบบการควบคุมฯ!Y105</f>
        <v>0</v>
      </c>
      <c r="H65" s="967">
        <f>+D65-E65-F65-G65</f>
        <v>10000</v>
      </c>
      <c r="I65" s="955" t="s">
        <v>50</v>
      </c>
    </row>
    <row r="66" spans="1:9" ht="18.600000000000001" hidden="1" customHeight="1" x14ac:dyDescent="0.25">
      <c r="A66" s="949"/>
      <c r="B66" s="50"/>
      <c r="C66" s="392"/>
      <c r="D66" s="950"/>
      <c r="E66" s="950"/>
      <c r="F66" s="950"/>
      <c r="G66" s="958"/>
      <c r="H66" s="958"/>
      <c r="I66" s="958"/>
    </row>
    <row r="67" spans="1:9" ht="74.400000000000006" hidden="1" customHeight="1" x14ac:dyDescent="0.25">
      <c r="A67" s="925">
        <f>+[6]ระบบการควบคุมฯ!A109</f>
        <v>3</v>
      </c>
      <c r="B67" s="926" t="str">
        <f>+[2]ระบบการควบคุมฯ!B71</f>
        <v>โครงการขับเคลื่อนการพัฒนาการศึกษาที่ยั่งยืน</v>
      </c>
      <c r="C67" s="387" t="str">
        <f>+[2]ระบบการควบคุมฯ!C71</f>
        <v>20004 31006100 5000017</v>
      </c>
      <c r="D67" s="927">
        <f>+D68+D71+D74+D82+D85+D96+D99+D103+D106+D112+D119+D137+D148</f>
        <v>17901078</v>
      </c>
      <c r="E67" s="927">
        <f>+E68+E71+E74+E82+E85+E96+E99+E103+E106+E112+E119+E137+E148</f>
        <v>0</v>
      </c>
      <c r="F67" s="927">
        <f>+F68+F71+F74+F82+F85+F96+F99+F103+F106+F112+F119+F137+F148</f>
        <v>0</v>
      </c>
      <c r="G67" s="927">
        <f>+G68+G71+G74+G82+G85+G96+G99+G103+G106+G112+G119+G137+G148</f>
        <v>13590471.579999998</v>
      </c>
      <c r="H67" s="927">
        <f>+H68+H71+H74+H82+H85+H96+H99+H103+H106+H112+H119+H137+H148</f>
        <v>4310606.42</v>
      </c>
      <c r="I67" s="927">
        <f>+I96</f>
        <v>0</v>
      </c>
    </row>
    <row r="68" spans="1:9" ht="18.600000000000001" x14ac:dyDescent="0.25">
      <c r="A68" s="929">
        <f>+[6]ระบบการควบคุมฯ!A117</f>
        <v>3.1</v>
      </c>
      <c r="B68" s="363" t="str">
        <f>+[6]ระบบการควบคุมฯ!B117</f>
        <v xml:space="preserve">กิจกรรมสานความร่วมมือภาคีเครือข่ายด้านการจัดการศึกษา </v>
      </c>
      <c r="C68" s="364" t="str">
        <f>+[6]ระบบการควบคุมฯ!C117</f>
        <v>20004 66 00078 00000</v>
      </c>
      <c r="D68" s="930">
        <f t="shared" ref="D68:I68" si="7">+D69</f>
        <v>810</v>
      </c>
      <c r="E68" s="930">
        <f t="shared" si="7"/>
        <v>0</v>
      </c>
      <c r="F68" s="930">
        <f t="shared" si="7"/>
        <v>0</v>
      </c>
      <c r="G68" s="930">
        <f t="shared" si="7"/>
        <v>0</v>
      </c>
      <c r="H68" s="930">
        <f t="shared" si="7"/>
        <v>810</v>
      </c>
      <c r="I68" s="930"/>
    </row>
    <row r="69" spans="1:9" ht="37.200000000000003" customHeight="1" x14ac:dyDescent="0.25">
      <c r="A69" s="932">
        <f>+[6]ระบบการควบคุมฯ!A118</f>
        <v>1</v>
      </c>
      <c r="B69" s="933" t="str">
        <f>+[6]ระบบการควบคุมฯ!B118</f>
        <v>งบรายจ่ายอื่น   6711500</v>
      </c>
      <c r="C69" s="378" t="str">
        <f>+[6]ระบบการควบคุมฯ!C118</f>
        <v>20004 31006170 5000004</v>
      </c>
      <c r="D69" s="934">
        <f>SUM(D70:D70)</f>
        <v>810</v>
      </c>
      <c r="E69" s="934">
        <f>SUM(E70:E70)</f>
        <v>0</v>
      </c>
      <c r="F69" s="934">
        <f>SUM(F70:F70)</f>
        <v>0</v>
      </c>
      <c r="G69" s="934">
        <f>SUM(G70:G70)</f>
        <v>0</v>
      </c>
      <c r="H69" s="934">
        <f>SUM(H70:H70)</f>
        <v>810</v>
      </c>
      <c r="I69" s="934"/>
    </row>
    <row r="70" spans="1:9" ht="55.95" customHeight="1" x14ac:dyDescent="0.25">
      <c r="A70" s="949" t="str">
        <f>+[6]ระบบการควบคุมฯ!A121</f>
        <v>3.1.1</v>
      </c>
      <c r="B70" s="50" t="str">
        <f>+[6]ระบบการควบคุมฯ!B121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0" s="383" t="str">
        <f>+[6]ระบบการควบคุมฯ!C121</f>
        <v xml:space="preserve">ศธ 04002/ว5680 ลว.  27 ธค  66 โอนครั้งที่ 110 </v>
      </c>
      <c r="D70" s="950">
        <f>+[6]ระบบการควบคุมฯ!F121</f>
        <v>810</v>
      </c>
      <c r="E70" s="950">
        <f>+[6]ระบบการควบคุมฯ!G121+[6]ระบบการควบคุมฯ!H121+[6]ระบบการควบคุมฯ!Q121+[6]ระบบการควบคุมฯ!R121</f>
        <v>0</v>
      </c>
      <c r="F70" s="950">
        <f>+[6]ระบบการควบคุมฯ!I121+[6]ระบบการควบคุมฯ!J121</f>
        <v>0</v>
      </c>
      <c r="G70" s="950">
        <f>+[6]ระบบการควบคุมฯ!K121+[6]ระบบการควบคุมฯ!L121+[6]ระบบการควบคุมฯ!U121+[6]ระบบการควบคุมฯ!V121</f>
        <v>0</v>
      </c>
      <c r="H70" s="958">
        <f>+D70-E70-F70-G70</f>
        <v>810</v>
      </c>
      <c r="I70" s="955"/>
    </row>
    <row r="71" spans="1:9" ht="37.200000000000003" x14ac:dyDescent="0.25">
      <c r="A71" s="929">
        <f>+[6]ระบบการควบคุมฯ!A123</f>
        <v>3.2</v>
      </c>
      <c r="B71" s="968" t="str">
        <f>+[6]ระบบการควบคุมฯ!B123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1" s="969" t="str">
        <f>+[6]ระบบการควบคุมฯ!C123</f>
        <v>20004 66 00085 00000</v>
      </c>
      <c r="D71" s="930">
        <f t="shared" ref="D71:I71" si="8">+D72</f>
        <v>0</v>
      </c>
      <c r="E71" s="930">
        <f t="shared" si="8"/>
        <v>0</v>
      </c>
      <c r="F71" s="930">
        <f t="shared" si="8"/>
        <v>0</v>
      </c>
      <c r="G71" s="930">
        <f t="shared" si="8"/>
        <v>0</v>
      </c>
      <c r="H71" s="930">
        <f t="shared" si="8"/>
        <v>0</v>
      </c>
      <c r="I71" s="930">
        <f t="shared" si="8"/>
        <v>0</v>
      </c>
    </row>
    <row r="72" spans="1:9" ht="18.600000000000001" x14ac:dyDescent="0.25">
      <c r="A72" s="932" t="str">
        <f>+[6]ระบบการควบคุมฯ!A124</f>
        <v>3.2.1</v>
      </c>
      <c r="B72" s="970" t="str">
        <f>+[2]ระบบการควบคุมฯ!B87</f>
        <v xml:space="preserve"> งบรายจ่ายอื่น 6611500</v>
      </c>
      <c r="C72" s="378" t="str">
        <f>+[6]ระบบการควบคุมฯ!C124</f>
        <v>20004 31006170 5000008</v>
      </c>
      <c r="D72" s="934">
        <f t="shared" ref="D72:I72" si="9">SUM(D73)</f>
        <v>0</v>
      </c>
      <c r="E72" s="934">
        <f t="shared" si="9"/>
        <v>0</v>
      </c>
      <c r="F72" s="934">
        <f t="shared" si="9"/>
        <v>0</v>
      </c>
      <c r="G72" s="934">
        <f t="shared" si="9"/>
        <v>0</v>
      </c>
      <c r="H72" s="934">
        <f t="shared" si="9"/>
        <v>0</v>
      </c>
      <c r="I72" s="934">
        <f t="shared" si="9"/>
        <v>0</v>
      </c>
    </row>
    <row r="73" spans="1:9" ht="18.600000000000001" customHeight="1" x14ac:dyDescent="0.25">
      <c r="A73" s="949" t="str">
        <f>+[6]ระบบการควบคุมฯ!A125</f>
        <v>3.2.1.1</v>
      </c>
      <c r="B73" s="50" t="str">
        <f>+[6]ระบบการควบคุมฯ!B125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3" s="383" t="str">
        <f>+[6]ระบบการควบคุมฯ!C125</f>
        <v>ศธ 04002/ว1036 ลว.  13 มีค 66 โอนครั้งที่ 389</v>
      </c>
      <c r="D73" s="950">
        <f>+[6]ระบบการควบคุมฯ!F125</f>
        <v>0</v>
      </c>
      <c r="E73" s="950">
        <f>+[6]ระบบการควบคุมฯ!G125+[6]ระบบการควบคุมฯ!H125</f>
        <v>0</v>
      </c>
      <c r="F73" s="950">
        <f>+[6]ระบบการควบคุมฯ!I125+[6]ระบบการควบคุมฯ!J125</f>
        <v>0</v>
      </c>
      <c r="G73" s="958">
        <f>+[6]ระบบการควบคุมฯ!K125+[6]ระบบการควบคุมฯ!L125</f>
        <v>0</v>
      </c>
      <c r="H73" s="958">
        <f>+D73-E73-F73-G73</f>
        <v>0</v>
      </c>
      <c r="I73" s="955" t="s">
        <v>12</v>
      </c>
    </row>
    <row r="74" spans="1:9" ht="18.600000000000001" customHeight="1" x14ac:dyDescent="0.25">
      <c r="A74" s="929">
        <f>+[6]ระบบการควบคุมฯ!A130</f>
        <v>3.3</v>
      </c>
      <c r="B74" s="363" t="str">
        <f>+[6]ระบบการควบคุมฯ!B130</f>
        <v>กิจกรรมการยกระดับคุณภาพด้านวิทยาศาสตร์ศึกษาเพื่อความเป็นเลิศ</v>
      </c>
      <c r="C74" s="364" t="str">
        <f>+[6]ระบบการควบคุมฯ!C130</f>
        <v>20004 66 00093 00000</v>
      </c>
      <c r="D74" s="930">
        <f t="shared" ref="D74:I74" si="10">+D75</f>
        <v>89200</v>
      </c>
      <c r="E74" s="930">
        <f t="shared" si="10"/>
        <v>0</v>
      </c>
      <c r="F74" s="930">
        <f t="shared" si="10"/>
        <v>0</v>
      </c>
      <c r="G74" s="930">
        <f t="shared" si="10"/>
        <v>60000</v>
      </c>
      <c r="H74" s="930">
        <f t="shared" si="10"/>
        <v>29200</v>
      </c>
      <c r="I74" s="930">
        <f t="shared" si="10"/>
        <v>0</v>
      </c>
    </row>
    <row r="75" spans="1:9" ht="37.200000000000003" customHeight="1" x14ac:dyDescent="0.25">
      <c r="A75" s="932"/>
      <c r="B75" s="933" t="str">
        <f>+[6]ระบบการควบคุมฯ!B132</f>
        <v>งบรายจ่ายอื่น   6711500</v>
      </c>
      <c r="C75" s="378" t="str">
        <f>+[6]ระบบการควบคุมฯ!C132</f>
        <v>20004 31006170 5000009</v>
      </c>
      <c r="D75" s="934">
        <f>SUM(D76:D81)</f>
        <v>89200</v>
      </c>
      <c r="E75" s="934">
        <f>SUM(E76:E81)</f>
        <v>0</v>
      </c>
      <c r="F75" s="934">
        <f>SUM(F76:F81)</f>
        <v>0</v>
      </c>
      <c r="G75" s="934">
        <f>SUM(G76:G81)</f>
        <v>60000</v>
      </c>
      <c r="H75" s="934">
        <f>SUM(H76:H81)</f>
        <v>29200</v>
      </c>
      <c r="I75" s="934">
        <f>SUM(I76)</f>
        <v>0</v>
      </c>
    </row>
    <row r="76" spans="1:9" ht="55.95" customHeight="1" x14ac:dyDescent="0.25">
      <c r="A76" s="949" t="str">
        <f>+[6]ระบบการควบคุมฯ!A134</f>
        <v>3.3.1</v>
      </c>
      <c r="B76" s="393" t="str">
        <f>+[6]ระบบการควบคุมฯ!B134</f>
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</c>
      <c r="C76" s="383" t="str">
        <f>+[6]ระบบการควบคุมฯ!C134</f>
        <v xml:space="preserve">ศธ 04002/ว204 ลว.  15 มค 67 โอนครั้งที่ 136 </v>
      </c>
      <c r="D76" s="950">
        <f>+[6]ระบบการควบคุมฯ!F134</f>
        <v>60000</v>
      </c>
      <c r="E76" s="950">
        <f>+[6]ระบบการควบคุมฯ!G134+[6]ระบบการควบคุมฯ!H134+[6]ระบบการควบคุมฯ!Q134+[6]ระบบการควบคุมฯ!R134</f>
        <v>0</v>
      </c>
      <c r="F76" s="950">
        <f>+[6]ระบบการควบคุมฯ!I134+[6]ระบบการควบคุมฯ!J134</f>
        <v>0</v>
      </c>
      <c r="G76" s="950">
        <f>+[6]ระบบการควบคุมฯ!K134+[6]ระบบการควบคุมฯ!L134+[6]ระบบการควบคุมฯ!U134+[6]ระบบการควบคุมฯ!V134</f>
        <v>60000</v>
      </c>
      <c r="H76" s="958">
        <f t="shared" ref="H76:H81" si="11">+D76-E76-F76-G76</f>
        <v>0</v>
      </c>
      <c r="I76" s="955" t="s">
        <v>155</v>
      </c>
    </row>
    <row r="77" spans="1:9" ht="55.95" customHeight="1" x14ac:dyDescent="0.25">
      <c r="A77" s="949" t="str">
        <f>+[6]ระบบการควบคุมฯ!A135</f>
        <v>3.3.2</v>
      </c>
      <c r="B77" s="393" t="str">
        <f>+[6]ระบบการควบคุมฯ!B135</f>
        <v>ค่าใช้จ่ายในการเดินทางเข้าร่วมการอบรมพัฒนาศักยภาพครูโรงเรียนศูนย์โครงการวิทยาศาสตร์พลังสิบ ระดับประถมศึกษา หลักสูตรประถมศึกษาปีที่ 6 ระหว่างวันที่ 30 พค - 4 มิย 67 โรงแรมรอยัล ริเวอร์ กรุงเทพมหานคร</v>
      </c>
      <c r="C77" s="383" t="str">
        <f>+[6]ระบบการควบคุมฯ!C135</f>
        <v>ศธ 04002/ว1994 ลว.  23 พค 67  โอนครั้งที่ 43</v>
      </c>
      <c r="D77" s="950">
        <f>+[6]ระบบการควบคุมฯ!AA135</f>
        <v>1200</v>
      </c>
      <c r="E77" s="950">
        <f>+[6]ระบบการควบคุมฯ!G135+[6]ระบบการควบคุมฯ!H135+[6]ระบบการควบคุมฯ!Q135+[6]ระบบการควบคุมฯ!R135</f>
        <v>0</v>
      </c>
      <c r="F77" s="950">
        <f>+[6]ระบบการควบคุมฯ!I134+[6]ระบบการควบคุมฯ!J134</f>
        <v>0</v>
      </c>
      <c r="G77" s="958">
        <f>+[6]ระบบการควบคุมฯ!K135+[6]ระบบการควบคุมฯ!L135+[6]ระบบการควบคุมฯ!U135+[6]ระบบการควบคุมฯ!V135</f>
        <v>0</v>
      </c>
      <c r="H77" s="958">
        <f t="shared" si="11"/>
        <v>1200</v>
      </c>
      <c r="I77" s="955" t="s">
        <v>50</v>
      </c>
    </row>
    <row r="78" spans="1:9" ht="55.95" customHeight="1" x14ac:dyDescent="0.25">
      <c r="A78" s="949" t="str">
        <f>+[6]ระบบการควบคุมฯ!A137</f>
        <v>3.3.3</v>
      </c>
      <c r="B78" s="393" t="str">
        <f>+[6]ระบบการควบคุมฯ!B136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78" s="383" t="str">
        <f>+[6]ระบบการควบคุมฯ!C136</f>
        <v>ศธ 04002/ว2582 ลว.  25 มิย 67 โอนครั้งที่ 165</v>
      </c>
      <c r="D78" s="950">
        <f>+[6]ระบบการควบคุมฯ!AA136</f>
        <v>28000</v>
      </c>
      <c r="E78" s="950">
        <f>+[6]ระบบการควบคุมฯ!G136+[6]ระบบการควบคุมฯ!H136+[6]ระบบการควบคุมฯ!Q136+[6]ระบบการควบคุมฯ!R136</f>
        <v>0</v>
      </c>
      <c r="F78" s="950">
        <f>+[6]ระบบการควบคุมฯ!I135+[6]ระบบการควบคุมฯ!J135</f>
        <v>0</v>
      </c>
      <c r="G78" s="958">
        <f>+[6]ระบบการควบคุมฯ!K136+[6]ระบบการควบคุมฯ!L136+[6]ระบบการควบคุมฯ!U136+[6]ระบบการควบคุมฯ!V136</f>
        <v>0</v>
      </c>
      <c r="H78" s="958">
        <f t="shared" si="11"/>
        <v>28000</v>
      </c>
      <c r="I78" s="955" t="s">
        <v>213</v>
      </c>
    </row>
    <row r="79" spans="1:9" ht="37.200000000000003" hidden="1" customHeight="1" x14ac:dyDescent="0.25">
      <c r="A79" s="949" t="str">
        <f>+[6]ระบบการควบคุมฯ!A138</f>
        <v>3.3.4</v>
      </c>
      <c r="B79" s="393">
        <f>+[6]ระบบการควบคุมฯ!B138</f>
        <v>0</v>
      </c>
      <c r="C79" s="383">
        <f>+[6]ระบบการควบคุมฯ!C138</f>
        <v>0</v>
      </c>
      <c r="D79" s="950">
        <f>+[6]ระบบการควบคุมฯ!F138</f>
        <v>0</v>
      </c>
      <c r="E79" s="950">
        <f>+[2]ระบบการควบคุมฯ!G94+[2]ระบบการควบคุมฯ!H94</f>
        <v>0</v>
      </c>
      <c r="F79" s="950">
        <f>+[2]ระบบการควบคุมฯ!I94+[2]ระบบการควบคุมฯ!J94</f>
        <v>0</v>
      </c>
      <c r="G79" s="958">
        <f>+[2]ระบบการควบคุมฯ!K94+[2]ระบบการควบคุมฯ!L94</f>
        <v>0</v>
      </c>
      <c r="H79" s="958">
        <f t="shared" si="11"/>
        <v>0</v>
      </c>
      <c r="I79" s="955" t="s">
        <v>93</v>
      </c>
    </row>
    <row r="80" spans="1:9" ht="37.200000000000003" hidden="1" customHeight="1" x14ac:dyDescent="0.25">
      <c r="A80" s="949" t="str">
        <f>+[6]ระบบการควบคุมฯ!A139</f>
        <v>3.3.5</v>
      </c>
      <c r="B80" s="393">
        <f>+[6]ระบบการควบคุมฯ!B139</f>
        <v>0</v>
      </c>
      <c r="C80" s="383">
        <f>+[6]ระบบการควบคุมฯ!C139</f>
        <v>0</v>
      </c>
      <c r="D80" s="950">
        <f>+[6]ระบบการควบคุมฯ!F139</f>
        <v>0</v>
      </c>
      <c r="E80" s="950">
        <f>+[6]ระบบการควบคุมฯ!G139+[6]ระบบการควบคุมฯ!H139</f>
        <v>0</v>
      </c>
      <c r="F80" s="950">
        <f>+[6]ระบบการควบคุมฯ!I139+[6]ระบบการควบคุมฯ!J139</f>
        <v>0</v>
      </c>
      <c r="G80" s="958">
        <f>+[6]ระบบการควบคุมฯ!K139+[6]ระบบการควบคุมฯ!L139</f>
        <v>0</v>
      </c>
      <c r="H80" s="958">
        <f t="shared" si="11"/>
        <v>0</v>
      </c>
      <c r="I80" s="955" t="s">
        <v>94</v>
      </c>
    </row>
    <row r="81" spans="1:9" ht="74.400000000000006" hidden="1" customHeight="1" x14ac:dyDescent="0.25">
      <c r="A81" s="949" t="str">
        <f>+[6]ระบบการควบคุมฯ!A140</f>
        <v>3.3.6</v>
      </c>
      <c r="B81" s="393" t="str">
        <f>+[6]ระบบการควบคุมฯ!B140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1" s="383" t="str">
        <f>+[6]ระบบการควบคุมฯ!C140</f>
        <v>ศธ 04002/ว3389 ลว.  16 สค 66 โอนครั้งที่ 764 ยอด 75,000 บาท</v>
      </c>
      <c r="D81" s="950">
        <f>+[6]ระบบการควบคุมฯ!F140</f>
        <v>0</v>
      </c>
      <c r="E81" s="950">
        <f>+[6]ระบบการควบคุมฯ!G140+[6]ระบบการควบคุมฯ!H140</f>
        <v>0</v>
      </c>
      <c r="F81" s="950">
        <f>+[6]ระบบการควบคุมฯ!I140+[6]ระบบการควบคุมฯ!J140</f>
        <v>0</v>
      </c>
      <c r="G81" s="958">
        <f>+[6]ระบบการควบคุมฯ!K140+[6]ระบบการควบคุมฯ!L140</f>
        <v>0</v>
      </c>
      <c r="H81" s="958">
        <f t="shared" si="11"/>
        <v>0</v>
      </c>
      <c r="I81" s="955" t="s">
        <v>95</v>
      </c>
    </row>
    <row r="82" spans="1:9" ht="18.600000000000001" customHeight="1" x14ac:dyDescent="0.25">
      <c r="A82" s="929">
        <f>+[6]ระบบการควบคุมฯ!A141</f>
        <v>3.4</v>
      </c>
      <c r="B82" s="363" t="str">
        <f>+[2]ระบบการควบคุมฯ!B83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2" s="364" t="str">
        <f>+[2]ระบบการควบคุมฯ!C83</f>
        <v>20004 66 00105 00000</v>
      </c>
      <c r="D82" s="930">
        <f t="shared" ref="D82:I82" si="12">+D83</f>
        <v>0</v>
      </c>
      <c r="E82" s="930">
        <f t="shared" si="12"/>
        <v>0</v>
      </c>
      <c r="F82" s="930">
        <f t="shared" si="12"/>
        <v>0</v>
      </c>
      <c r="G82" s="930">
        <f t="shared" si="12"/>
        <v>0</v>
      </c>
      <c r="H82" s="930">
        <f t="shared" si="12"/>
        <v>0</v>
      </c>
      <c r="I82" s="930">
        <f t="shared" si="12"/>
        <v>0</v>
      </c>
    </row>
    <row r="83" spans="1:9" ht="18.600000000000001" customHeight="1" x14ac:dyDescent="0.25">
      <c r="A83" s="932">
        <f>+[6]ระบบการควบคุมฯ!A142</f>
        <v>0</v>
      </c>
      <c r="B83" s="933" t="str">
        <f>+[2]ระบบการควบคุมฯ!B84</f>
        <v>งบรายจ่ายอื่น   6611500</v>
      </c>
      <c r="C83" s="378" t="str">
        <f>+[6]ระบบการควบคุมฯ!C142</f>
        <v>20004 31006170 5000009</v>
      </c>
      <c r="D83" s="934">
        <f t="shared" ref="D83:I83" si="13">SUM(D84)</f>
        <v>0</v>
      </c>
      <c r="E83" s="934">
        <f t="shared" si="13"/>
        <v>0</v>
      </c>
      <c r="F83" s="934">
        <f t="shared" si="13"/>
        <v>0</v>
      </c>
      <c r="G83" s="934">
        <f t="shared" si="13"/>
        <v>0</v>
      </c>
      <c r="H83" s="934">
        <f t="shared" si="13"/>
        <v>0</v>
      </c>
      <c r="I83" s="934">
        <f t="shared" si="13"/>
        <v>0</v>
      </c>
    </row>
    <row r="84" spans="1:9" ht="186" hidden="1" x14ac:dyDescent="0.25">
      <c r="A84" s="971" t="str">
        <f>+[6]ระบบการควบคุมฯ!A143</f>
        <v>3.4.1</v>
      </c>
      <c r="B84" s="50" t="str">
        <f>+[2]ระบบการควบคุมฯ!B85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4" s="383" t="str">
        <f>+[2]ระบบการควบคุมฯ!C91</f>
        <v>20004 66 86178 00000</v>
      </c>
      <c r="D84" s="950"/>
      <c r="E84" s="950">
        <f>+[2]ระบบการควบคุมฯ!G91+[2]ระบบการควบคุมฯ!H91</f>
        <v>0</v>
      </c>
      <c r="F84" s="950">
        <f>+[6]ระบบการควบคุมฯ!I143+[6]ระบบการควบคุมฯ!J143</f>
        <v>0</v>
      </c>
      <c r="G84" s="958">
        <f>+[6]ระบบการควบคุมฯ!K143+[6]ระบบการควบคุมฯ!L143</f>
        <v>0</v>
      </c>
      <c r="H84" s="958">
        <f>+D84-E84-F84-G84</f>
        <v>0</v>
      </c>
      <c r="I84" s="955" t="s">
        <v>76</v>
      </c>
    </row>
    <row r="85" spans="1:9" ht="18.600000000000001" customHeight="1" x14ac:dyDescent="0.25">
      <c r="A85" s="929">
        <f>+[6]ระบบการควบคุมฯ!A144</f>
        <v>3.5</v>
      </c>
      <c r="B85" s="363" t="str">
        <f>+[6]ระบบการควบคุมฯ!B144</f>
        <v>กิจกรรมหลักบ้านวิทยาศาสตร์น้อยประเทศไทย ระดับประถมศึกษา</v>
      </c>
      <c r="C85" s="364" t="str">
        <f>+[6]ระบบการควบคุมฯ!C144</f>
        <v>20004 67 00108 00000</v>
      </c>
      <c r="D85" s="930">
        <f t="shared" ref="D85:I85" si="14">+D86</f>
        <v>32000</v>
      </c>
      <c r="E85" s="930">
        <f t="shared" si="14"/>
        <v>0</v>
      </c>
      <c r="F85" s="930">
        <f t="shared" si="14"/>
        <v>0</v>
      </c>
      <c r="G85" s="930">
        <f t="shared" si="14"/>
        <v>0</v>
      </c>
      <c r="H85" s="930">
        <f t="shared" si="14"/>
        <v>32000</v>
      </c>
      <c r="I85" s="930">
        <f t="shared" si="14"/>
        <v>0</v>
      </c>
    </row>
    <row r="86" spans="1:9" ht="18.600000000000001" x14ac:dyDescent="0.25">
      <c r="A86" s="932">
        <f>+[6]ระบบการควบคุมฯ!A146</f>
        <v>1</v>
      </c>
      <c r="B86" s="933" t="str">
        <f>+[6]ระบบการควบคุมฯ!B146</f>
        <v>งบรายจ่ายอื่น   6711500</v>
      </c>
      <c r="C86" s="378" t="str">
        <f>+[6]ระบบการควบคุมฯ!C146</f>
        <v>20004 31006170 5000012</v>
      </c>
      <c r="D86" s="934">
        <f>SUM(D87:D95)</f>
        <v>32000</v>
      </c>
      <c r="E86" s="934">
        <f>SUM(E87:E95)</f>
        <v>0</v>
      </c>
      <c r="F86" s="934">
        <f>SUM(F87:F95)</f>
        <v>0</v>
      </c>
      <c r="G86" s="934">
        <f>SUM(G87:G95)</f>
        <v>0</v>
      </c>
      <c r="H86" s="934">
        <f>SUM(H87:H95)</f>
        <v>32000</v>
      </c>
      <c r="I86" s="934">
        <f>SUM(I87)</f>
        <v>0</v>
      </c>
    </row>
    <row r="87" spans="1:9" ht="74.400000000000006" customHeight="1" x14ac:dyDescent="0.25">
      <c r="A87" s="971" t="str">
        <f>+[6]ระบบการควบคุมฯ!A148</f>
        <v>3.5.1</v>
      </c>
      <c r="B87" s="50" t="str">
        <f>+[6]ระบบการควบคุมฯ!B148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87" s="383" t="str">
        <f>+[6]ระบบการควบคุมฯ!C148</f>
        <v xml:space="preserve">ศธ 04002/ว5680 ลว.  20 ธค  66 โอนครั้งที่ 100 </v>
      </c>
      <c r="D87" s="950">
        <f>+[6]ระบบการควบคุมฯ!F148</f>
        <v>10000</v>
      </c>
      <c r="E87" s="950">
        <f>+[6]ระบบการควบคุมฯ!G148+[6]ระบบการควบคุมฯ!H148+[6]ระบบการควบคุมฯ!Q148+[6]ระบบการควบคุมฯ!R148</f>
        <v>0</v>
      </c>
      <c r="F87" s="950">
        <f>+[6]ระบบการควบคุมฯ!I148+[6]ระบบการควบคุมฯ!J148</f>
        <v>0</v>
      </c>
      <c r="G87" s="950">
        <f>+[6]ระบบการควบคุมฯ!K148+[6]ระบบการควบคุมฯ!L148+[6]ระบบการควบคุมฯ!U148+[6]ระบบการควบคุมฯ!V148</f>
        <v>0</v>
      </c>
      <c r="H87" s="958">
        <f t="shared" ref="H87:H92" si="15">+D87-E87-F87-G87</f>
        <v>10000</v>
      </c>
      <c r="I87" s="955" t="s">
        <v>163</v>
      </c>
    </row>
    <row r="88" spans="1:9" ht="111.6" x14ac:dyDescent="0.25">
      <c r="A88" s="972" t="str">
        <f>+[6]ระบบการควบคุมฯ!A149</f>
        <v>3.5.2</v>
      </c>
      <c r="B88" s="375" t="str">
        <f>+[6]ระบบการควบคุมฯ!B149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88" s="394" t="str">
        <f>+[6]ระบบการควบคุมฯ!C149</f>
        <v>ศธ 04002/ว920 ลว.  4 มีนาคม 67 โอนครั้งที่ 202</v>
      </c>
      <c r="D88" s="946">
        <f>+[6]ระบบการควบคุมฯ!F149</f>
        <v>2000</v>
      </c>
      <c r="E88" s="950">
        <f>+[6]ระบบการควบคุมฯ!G149+[6]ระบบการควบคุมฯ!H149+[6]ระบบการควบคุมฯ!Q149+[6]ระบบการควบคุมฯ!R149</f>
        <v>0</v>
      </c>
      <c r="F88" s="946">
        <f>+[6]ระบบการควบคุมฯ!I149+[6]ระบบการควบคุมฯ!J149</f>
        <v>0</v>
      </c>
      <c r="G88" s="950">
        <f>+[6]ระบบการควบคุมฯ!K149+[6]ระบบการควบคุมฯ!L149+[6]ระบบการควบคุมฯ!U149+[6]ระบบการควบคุมฯ!V149</f>
        <v>0</v>
      </c>
      <c r="H88" s="973">
        <f t="shared" si="15"/>
        <v>2000</v>
      </c>
      <c r="I88" s="974" t="s">
        <v>164</v>
      </c>
    </row>
    <row r="89" spans="1:9" ht="74.400000000000006" x14ac:dyDescent="0.25">
      <c r="A89" s="972" t="str">
        <f>+[6]ระบบการควบคุมฯ!A150</f>
        <v>3.5.3</v>
      </c>
      <c r="B89" s="375" t="str">
        <f>+[6]ระบบการควบคุมฯ!B150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89" s="394" t="str">
        <f>+[6]ระบบการควบคุมฯ!C150</f>
        <v>ที่ ศธ 04002/ว2151/31 พค 67</v>
      </c>
      <c r="D89" s="946">
        <f>+[6]ระบบการควบคุมฯ!P150</f>
        <v>20000</v>
      </c>
      <c r="E89" s="950">
        <f>+[6]ระบบการควบคุมฯ!Q150+[6]ระบบการควบคุมฯ!R150</f>
        <v>0</v>
      </c>
      <c r="F89" s="946">
        <f>+[6]ระบบการควบคุมฯ!I150+[6]ระบบการควบคุมฯ!J150</f>
        <v>0</v>
      </c>
      <c r="G89" s="950">
        <f>+[6]ระบบการควบคุมฯ!X150+[6]ระบบการควบคุมฯ!Y150</f>
        <v>0</v>
      </c>
      <c r="H89" s="973">
        <f t="shared" si="15"/>
        <v>20000</v>
      </c>
      <c r="I89" s="974" t="s">
        <v>50</v>
      </c>
    </row>
    <row r="90" spans="1:9" ht="55.8" hidden="1" x14ac:dyDescent="0.25">
      <c r="A90" s="972" t="str">
        <f>+[6]ระบบการควบคุมฯ!A151</f>
        <v>3.5.3</v>
      </c>
      <c r="B90" s="375" t="str">
        <f>+[6]ระบบการควบคุมฯ!B151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0" s="394" t="str">
        <f>+[6]ระบบการควบคุมฯ!C151</f>
        <v xml:space="preserve">ศธ 04002/ว248 ลว.  27 มกราคม 66 โอนครั้งที่ 248 </v>
      </c>
      <c r="D90" s="946">
        <f>+[6]ระบบการควบคุมฯ!F151</f>
        <v>0</v>
      </c>
      <c r="E90" s="946">
        <f>+[6]ระบบการควบคุมฯ!G151+[6]ระบบการควบคุมฯ!H151</f>
        <v>0</v>
      </c>
      <c r="F90" s="946">
        <f>+[6]ระบบการควบคุมฯ!I151+[6]ระบบการควบคุมฯ!J151</f>
        <v>0</v>
      </c>
      <c r="G90" s="973">
        <f>+[6]ระบบการควบคุมฯ!K151+[6]ระบบการควบคุมฯ!L151</f>
        <v>0</v>
      </c>
      <c r="H90" s="973">
        <f t="shared" si="15"/>
        <v>0</v>
      </c>
      <c r="I90" s="974" t="s">
        <v>50</v>
      </c>
    </row>
    <row r="91" spans="1:9" ht="93" hidden="1" x14ac:dyDescent="0.25">
      <c r="A91" s="972" t="str">
        <f>+[6]ระบบการควบคุมฯ!A152</f>
        <v>3.5.4</v>
      </c>
      <c r="B91" s="375" t="str">
        <f>+[6]ระบบการควบคุมฯ!B152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1" s="394" t="str">
        <f>+[6]ระบบการควบคุมฯ!C152</f>
        <v>ที่ ศธ 04002/ว1282 ลว 29 มีค 66 โอนครั้งที่ 438</v>
      </c>
      <c r="D91" s="946">
        <f>+[6]ระบบการควบคุมฯ!F152</f>
        <v>0</v>
      </c>
      <c r="E91" s="946">
        <f>+[6]ระบบการควบคุมฯ!G152+[6]ระบบการควบคุมฯ!H152</f>
        <v>0</v>
      </c>
      <c r="F91" s="946">
        <f>+[6]ระบบการควบคุมฯ!I152+[6]ระบบการควบคุมฯ!J152</f>
        <v>0</v>
      </c>
      <c r="G91" s="973">
        <f>+[6]ระบบการควบคุมฯ!K152+[6]ระบบการควบคุมฯ!L152</f>
        <v>0</v>
      </c>
      <c r="H91" s="973">
        <f t="shared" si="15"/>
        <v>0</v>
      </c>
      <c r="I91" s="974" t="s">
        <v>50</v>
      </c>
    </row>
    <row r="92" spans="1:9" ht="55.8" hidden="1" x14ac:dyDescent="0.25">
      <c r="A92" s="972" t="str">
        <f>+[6]ระบบการควบคุมฯ!A153</f>
        <v>3.5.5</v>
      </c>
      <c r="B92" s="375" t="str">
        <f>+[6]ระบบการควบคุมฯ!B153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2" s="394" t="str">
        <f>+[6]ระบบการควบคุมฯ!C153</f>
        <v>ที่ ศธ 04002/ว1479 ลว 12 เมย 66 โอนครั้งที่ 472</v>
      </c>
      <c r="D92" s="946">
        <f>+[6]ระบบการควบคุมฯ!F153</f>
        <v>0</v>
      </c>
      <c r="E92" s="946">
        <f>+[6]ระบบการควบคุมฯ!G153+[6]ระบบการควบคุมฯ!H153</f>
        <v>0</v>
      </c>
      <c r="F92" s="946">
        <f>+[6]ระบบการควบคุมฯ!I153+[6]ระบบการควบคุมฯ!J153</f>
        <v>0</v>
      </c>
      <c r="G92" s="973">
        <f>+[6]ระบบการควบคุมฯ!K153+[6]ระบบการควบคุมฯ!L153</f>
        <v>0</v>
      </c>
      <c r="H92" s="973">
        <f t="shared" si="15"/>
        <v>0</v>
      </c>
      <c r="I92" s="974" t="s">
        <v>50</v>
      </c>
    </row>
    <row r="93" spans="1:9" ht="93" hidden="1" x14ac:dyDescent="0.25">
      <c r="A93" s="972" t="str">
        <f>+[6]ระบบการควบคุมฯ!A154</f>
        <v>3.5.6</v>
      </c>
      <c r="B93" s="375" t="str">
        <f>+[6]ระบบการควบคุมฯ!B154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3" s="394" t="str">
        <f>+[6]ระบบการควบคุมฯ!C154</f>
        <v>ที่ ศธ04002/ว 2955 ลว. 18 กค 66 ครั้งที่ 683</v>
      </c>
      <c r="D93" s="946">
        <f>+[6]ระบบการควบคุมฯ!F154</f>
        <v>0</v>
      </c>
      <c r="E93" s="946">
        <f>+[6]ระบบการควบคุมฯ!G154+[6]ระบบการควบคุมฯ!H154</f>
        <v>0</v>
      </c>
      <c r="F93" s="946">
        <f>+[6]ระบบการควบคุมฯ!I154+[6]ระบบการควบคุมฯ!J154</f>
        <v>0</v>
      </c>
      <c r="G93" s="973">
        <f>+[6]ระบบการควบคุมฯ!K154+[6]ระบบการควบคุมฯ!L154</f>
        <v>0</v>
      </c>
      <c r="H93" s="973">
        <f>+D93-E93-F93-G93</f>
        <v>0</v>
      </c>
      <c r="I93" s="974" t="s">
        <v>50</v>
      </c>
    </row>
    <row r="94" spans="1:9" ht="55.8" hidden="1" x14ac:dyDescent="0.25">
      <c r="A94" s="972" t="str">
        <f>+[6]ระบบการควบคุมฯ!A155</f>
        <v>3.5.5</v>
      </c>
      <c r="B94" s="375" t="str">
        <f>+[6]ระบบการควบคุมฯ!B155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4" s="394" t="str">
        <f>+[6]ระบบการควบคุมฯ!C155</f>
        <v>ที่ ศธ 04002/ว3310 ลว 15 สค 66 โอนครั้งที่ 748</v>
      </c>
      <c r="D94" s="946">
        <f>+[6]ระบบการควบคุมฯ!F155</f>
        <v>0</v>
      </c>
      <c r="E94" s="946">
        <f>+[6]ระบบการควบคุมฯ!G155+[6]ระบบการควบคุมฯ!H155</f>
        <v>0</v>
      </c>
      <c r="F94" s="946">
        <f>+[6]ระบบการควบคุมฯ!I155+[6]ระบบการควบคุมฯ!J155</f>
        <v>0</v>
      </c>
      <c r="G94" s="973">
        <f>+[6]ระบบการควบคุมฯ!K155+[6]ระบบการควบคุมฯ!L155</f>
        <v>0</v>
      </c>
      <c r="H94" s="973">
        <f>+D94-E94-F94-G94</f>
        <v>0</v>
      </c>
      <c r="I94" s="974" t="s">
        <v>95</v>
      </c>
    </row>
    <row r="95" spans="1:9" ht="111.6" hidden="1" x14ac:dyDescent="0.25">
      <c r="A95" s="972" t="str">
        <f>+[6]ระบบการควบคุมฯ!A156</f>
        <v>3.5.6</v>
      </c>
      <c r="B95" s="375" t="str">
        <f>+[6]ระบบการควบคุมฯ!B156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5" s="394" t="str">
        <f>+[6]ระบบการควบคุมฯ!C156</f>
        <v>ศธ 04002/ว3389 ลว.  16 สค 66 โอนครั้งที่ 764 ยอด 75,000 บาท</v>
      </c>
      <c r="D95" s="946">
        <f>+[6]ระบบการควบคุมฯ!F156</f>
        <v>0</v>
      </c>
      <c r="E95" s="946">
        <f>+[6]ระบบการควบคุมฯ!G156+[6]ระบบการควบคุมฯ!H156</f>
        <v>0</v>
      </c>
      <c r="F95" s="946">
        <f>+[6]ระบบการควบคุมฯ!I156+[6]ระบบการควบคุมฯ!J156</f>
        <v>0</v>
      </c>
      <c r="G95" s="973">
        <f>+[6]ระบบการควบคุมฯ!K156+[6]ระบบการควบคุมฯ!L156</f>
        <v>0</v>
      </c>
      <c r="H95" s="973">
        <f>+D95-E95-F95-G95</f>
        <v>0</v>
      </c>
      <c r="I95" s="974" t="s">
        <v>95</v>
      </c>
    </row>
    <row r="96" spans="1:9" ht="37.200000000000003" x14ac:dyDescent="0.25">
      <c r="A96" s="929">
        <f>+[6]ระบบการควบคุมฯ!A157</f>
        <v>3.6</v>
      </c>
      <c r="B96" s="363" t="str">
        <f>+[6]ระบบการควบคุมฯ!B157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6" s="363" t="str">
        <f>+[6]ระบบการควบคุมฯ!C157</f>
        <v>20004 66 86177 00000</v>
      </c>
      <c r="D96" s="930">
        <f t="shared" ref="D96:I96" si="16">+D97</f>
        <v>0</v>
      </c>
      <c r="E96" s="930">
        <f t="shared" si="16"/>
        <v>0</v>
      </c>
      <c r="F96" s="930">
        <f t="shared" si="16"/>
        <v>0</v>
      </c>
      <c r="G96" s="930">
        <f t="shared" si="16"/>
        <v>0</v>
      </c>
      <c r="H96" s="930">
        <f t="shared" si="16"/>
        <v>0</v>
      </c>
      <c r="I96" s="930">
        <f t="shared" si="16"/>
        <v>0</v>
      </c>
    </row>
    <row r="97" spans="1:9" ht="37.200000000000003" customHeight="1" x14ac:dyDescent="0.25">
      <c r="A97" s="932">
        <f>+[6]ระบบการควบคุมฯ!A180</f>
        <v>0</v>
      </c>
      <c r="B97" s="954" t="str">
        <f>+[6]ระบบการควบคุมฯ!B180</f>
        <v xml:space="preserve"> งบรายจ่ายอื่น 6711500</v>
      </c>
      <c r="C97" s="378" t="str">
        <f>+[6]ระบบการควบคุมฯ!C180</f>
        <v>20004 31006170 5000021</v>
      </c>
      <c r="D97" s="934">
        <f t="shared" ref="D97:I97" si="17">SUM(D98)</f>
        <v>0</v>
      </c>
      <c r="E97" s="934">
        <f t="shared" si="17"/>
        <v>0</v>
      </c>
      <c r="F97" s="934">
        <f t="shared" si="17"/>
        <v>0</v>
      </c>
      <c r="G97" s="934">
        <f t="shared" si="17"/>
        <v>0</v>
      </c>
      <c r="H97" s="934">
        <f t="shared" si="17"/>
        <v>0</v>
      </c>
      <c r="I97" s="934">
        <f t="shared" si="17"/>
        <v>0</v>
      </c>
    </row>
    <row r="98" spans="1:9" ht="18.600000000000001" hidden="1" customHeight="1" x14ac:dyDescent="0.25">
      <c r="A98" s="949" t="str">
        <f>+[6]ระบบการควบคุมฯ!A181</f>
        <v>3.6.1</v>
      </c>
      <c r="B98" s="50" t="str">
        <f>+[6]ระบบการควบคุมฯ!B181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8" s="383" t="str">
        <f>+[6]ระบบการควบคุมฯ!C181</f>
        <v>ศธ 04002/ว5834 ลว.26/12/2022 โอนครั้งที่ 158</v>
      </c>
      <c r="D98" s="950">
        <f>+[6]ระบบการควบคุมฯ!F181</f>
        <v>0</v>
      </c>
      <c r="E98" s="950">
        <f>+[6]ระบบการควบคุมฯ!G181+[6]ระบบการควบคุมฯ!H181</f>
        <v>0</v>
      </c>
      <c r="F98" s="950">
        <f>+[6]ระบบการควบคุมฯ!I181+[6]ระบบการควบคุมฯ!J181</f>
        <v>0</v>
      </c>
      <c r="G98" s="958">
        <f>+[6]ระบบการควบคุมฯ!K181+[6]ระบบการควบคุมฯ!L181</f>
        <v>0</v>
      </c>
      <c r="H98" s="958">
        <f>+D98-E98-F98-G98</f>
        <v>0</v>
      </c>
      <c r="I98" s="955" t="s">
        <v>96</v>
      </c>
    </row>
    <row r="99" spans="1:9" ht="18.600000000000001" customHeight="1" x14ac:dyDescent="0.25">
      <c r="A99" s="929">
        <f>+[6]ระบบการควบคุมฯ!A182</f>
        <v>3.7</v>
      </c>
      <c r="B99" s="363" t="str">
        <f>+[6]ระบบการควบคุมฯ!B182</f>
        <v>กิจกรรมการบริหารจัดการโรงเรียนขนาดเล็ก</v>
      </c>
      <c r="C99" s="363" t="str">
        <f>+[6]ระบบการควบคุมฯ!C182</f>
        <v>20004 66 5201 000000</v>
      </c>
      <c r="D99" s="930">
        <f t="shared" ref="D99:I99" si="18">+D100</f>
        <v>0</v>
      </c>
      <c r="E99" s="930">
        <f t="shared" si="18"/>
        <v>0</v>
      </c>
      <c r="F99" s="930">
        <f t="shared" si="18"/>
        <v>0</v>
      </c>
      <c r="G99" s="930">
        <f t="shared" si="18"/>
        <v>0</v>
      </c>
      <c r="H99" s="930">
        <f t="shared" si="18"/>
        <v>0</v>
      </c>
      <c r="I99" s="930">
        <f t="shared" si="18"/>
        <v>0</v>
      </c>
    </row>
    <row r="100" spans="1:9" ht="18.600000000000001" customHeight="1" x14ac:dyDescent="0.25">
      <c r="A100" s="932">
        <f>+[6]ระบบการควบคุมฯ!A183</f>
        <v>0</v>
      </c>
      <c r="B100" s="970" t="str">
        <f>+[6]ระบบการควบคุมฯ!B183</f>
        <v xml:space="preserve"> งบรายจ่ายอื่น 6711500</v>
      </c>
      <c r="C100" s="378" t="str">
        <f>+[6]ระบบการควบคุมฯ!C183</f>
        <v>20004 31006100 5000020</v>
      </c>
      <c r="D100" s="934">
        <f t="shared" ref="D100:I100" si="19">SUM(D101)</f>
        <v>0</v>
      </c>
      <c r="E100" s="934">
        <f t="shared" si="19"/>
        <v>0</v>
      </c>
      <c r="F100" s="934">
        <f t="shared" si="19"/>
        <v>0</v>
      </c>
      <c r="G100" s="934">
        <f t="shared" si="19"/>
        <v>0</v>
      </c>
      <c r="H100" s="934">
        <f t="shared" si="19"/>
        <v>0</v>
      </c>
      <c r="I100" s="934">
        <f t="shared" si="19"/>
        <v>0</v>
      </c>
    </row>
    <row r="101" spans="1:9" ht="18.600000000000001" hidden="1" customHeight="1" x14ac:dyDescent="0.25">
      <c r="A101" s="949" t="str">
        <f>+[6]ระบบการควบคุมฯ!A184</f>
        <v>3.7.1</v>
      </c>
      <c r="B101" s="50" t="str">
        <f>+[6]ระบบการควบคุมฯ!B184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101" s="383" t="str">
        <f>+[6]ระบบการควบคุมฯ!C184</f>
        <v>โอนเปลี่ยนแปลงครั้งที่  บท.กลุ่มนโยบายและแผน  ที่ ศธ 04087/1957 ลว. 29 กย 66</v>
      </c>
      <c r="D101" s="950">
        <f>+[6]ระบบการควบคุมฯ!F184</f>
        <v>0</v>
      </c>
      <c r="E101" s="950">
        <f>+[6]ระบบการควบคุมฯ!G184+[6]ระบบการควบคุมฯ!H184</f>
        <v>0</v>
      </c>
      <c r="F101" s="950">
        <f>+[6]ระบบการควบคุมฯ!I184+[6]ระบบการควบคุมฯ!J184</f>
        <v>0</v>
      </c>
      <c r="G101" s="958">
        <f>+[6]ระบบการควบคุมฯ!K184+[6]ระบบการควบคุมฯ!L184</f>
        <v>0</v>
      </c>
      <c r="H101" s="958"/>
      <c r="I101" s="955"/>
    </row>
    <row r="102" spans="1:9" ht="55.95" hidden="1" customHeight="1" x14ac:dyDescent="0.25">
      <c r="A102" s="949"/>
      <c r="B102" s="50"/>
      <c r="C102" s="383"/>
      <c r="D102" s="950"/>
      <c r="E102" s="950"/>
      <c r="F102" s="950"/>
      <c r="G102" s="958"/>
      <c r="H102" s="958"/>
      <c r="I102" s="955"/>
    </row>
    <row r="103" spans="1:9" ht="18.600000000000001" x14ac:dyDescent="0.25">
      <c r="A103" s="929">
        <f>+[6]ระบบการควบคุมฯ!A186</f>
        <v>3.1</v>
      </c>
      <c r="B103" s="363" t="str">
        <f>+[6]ระบบการควบคุมฯ!B186</f>
        <v xml:space="preserve">กิจกรรมการจัดการศึกษาเพื่อการมีงานทำ  </v>
      </c>
      <c r="C103" s="363" t="str">
        <f>+[6]ระบบการควบคุมฯ!C186</f>
        <v>20004 66 86178 00000</v>
      </c>
      <c r="D103" s="930">
        <f t="shared" ref="D103:I103" si="20">+D104</f>
        <v>0</v>
      </c>
      <c r="E103" s="930">
        <f t="shared" si="20"/>
        <v>0</v>
      </c>
      <c r="F103" s="930">
        <f t="shared" si="20"/>
        <v>0</v>
      </c>
      <c r="G103" s="930">
        <f t="shared" si="20"/>
        <v>0</v>
      </c>
      <c r="H103" s="930">
        <f t="shared" si="20"/>
        <v>0</v>
      </c>
      <c r="I103" s="930">
        <f t="shared" si="20"/>
        <v>0</v>
      </c>
    </row>
    <row r="104" spans="1:9" ht="37.200000000000003" hidden="1" x14ac:dyDescent="0.25">
      <c r="A104" s="932">
        <f>+[6]ระบบการควบคุมฯ!A187</f>
        <v>0</v>
      </c>
      <c r="B104" s="954" t="str">
        <f>+[6]ระบบการควบคุมฯ!B187</f>
        <v xml:space="preserve"> งบรายจ่ายอื่น 6711500</v>
      </c>
      <c r="C104" s="378" t="str">
        <f>+[6]ระบบการควบคุมฯ!C187</f>
        <v>20004 31006170 50000xx</v>
      </c>
      <c r="D104" s="934">
        <f t="shared" ref="D104:I104" si="21">SUM(D105)</f>
        <v>0</v>
      </c>
      <c r="E104" s="934">
        <f t="shared" si="21"/>
        <v>0</v>
      </c>
      <c r="F104" s="934">
        <f t="shared" si="21"/>
        <v>0</v>
      </c>
      <c r="G104" s="934">
        <f t="shared" si="21"/>
        <v>0</v>
      </c>
      <c r="H104" s="934">
        <f t="shared" si="21"/>
        <v>0</v>
      </c>
      <c r="I104" s="934">
        <f t="shared" si="21"/>
        <v>0</v>
      </c>
    </row>
    <row r="105" spans="1:9" ht="55.8" hidden="1" x14ac:dyDescent="0.25">
      <c r="A105" s="949">
        <f>+[6]ระบบการควบคุมฯ!A188</f>
        <v>0</v>
      </c>
      <c r="B105" s="966">
        <f>+[6]ระบบการควบคุมฯ!B188</f>
        <v>0</v>
      </c>
      <c r="C105" s="383">
        <f>+[6]ระบบการควบคุมฯ!C188</f>
        <v>0</v>
      </c>
      <c r="D105" s="950">
        <f>+[2]ระบบการควบคุมฯ!F137</f>
        <v>0</v>
      </c>
      <c r="E105" s="950">
        <f>+[2]ระบบการควบคุมฯ!G137+[2]ระบบการควบคุมฯ!H137</f>
        <v>0</v>
      </c>
      <c r="F105" s="950">
        <f>+[2]ระบบการควบคุมฯ!I137+[2]ระบบการควบคุมฯ!J137</f>
        <v>0</v>
      </c>
      <c r="G105" s="958">
        <f>+[2]ระบบการควบคุมฯ!K137+[2]ระบบการควบคุมฯ!L137</f>
        <v>0</v>
      </c>
      <c r="H105" s="958">
        <f>+D105-E105-F105-G105</f>
        <v>0</v>
      </c>
      <c r="I105" s="955" t="s">
        <v>50</v>
      </c>
    </row>
    <row r="106" spans="1:9" ht="55.95" hidden="1" customHeight="1" x14ac:dyDescent="0.25">
      <c r="A106" s="929">
        <f>+[6]ระบบการควบคุมฯ!A191</f>
        <v>3.6</v>
      </c>
      <c r="B106" s="363" t="str">
        <f>+[6]ระบบการควบคุมฯ!B191</f>
        <v xml:space="preserve">กิจกรรมครูผู้ทรงคุณค่าแห่งแผ่นดิน </v>
      </c>
      <c r="C106" s="363" t="str">
        <f>+[6]ระบบการควบคุมฯ!C191</f>
        <v>20004 66 86190 00000</v>
      </c>
      <c r="D106" s="930">
        <f t="shared" ref="D106:I106" si="22">+D107</f>
        <v>246500</v>
      </c>
      <c r="E106" s="930">
        <f t="shared" si="22"/>
        <v>0</v>
      </c>
      <c r="F106" s="930">
        <f t="shared" si="22"/>
        <v>0</v>
      </c>
      <c r="G106" s="930">
        <f t="shared" si="22"/>
        <v>150166.66</v>
      </c>
      <c r="H106" s="930">
        <f t="shared" si="22"/>
        <v>96333.34</v>
      </c>
      <c r="I106" s="930">
        <f t="shared" si="22"/>
        <v>0</v>
      </c>
    </row>
    <row r="107" spans="1:9" ht="55.95" hidden="1" customHeight="1" x14ac:dyDescent="0.25">
      <c r="A107" s="932">
        <f>+[6]ระบบการควบคุมฯ!A193</f>
        <v>0</v>
      </c>
      <c r="B107" s="954" t="str">
        <f>+[6]ระบบการควบคุมฯ!B193</f>
        <v xml:space="preserve"> งบรายจ่ายอื่น 6711500</v>
      </c>
      <c r="C107" s="378" t="str">
        <f>+[6]ระบบการควบคุมฯ!C193</f>
        <v>20004 31006170 5000023</v>
      </c>
      <c r="D107" s="934">
        <f t="shared" ref="D107:I107" si="23">SUM(D108)</f>
        <v>246500</v>
      </c>
      <c r="E107" s="934">
        <f t="shared" si="23"/>
        <v>0</v>
      </c>
      <c r="F107" s="934">
        <f t="shared" si="23"/>
        <v>0</v>
      </c>
      <c r="G107" s="934">
        <f t="shared" si="23"/>
        <v>150166.66</v>
      </c>
      <c r="H107" s="934">
        <f t="shared" si="23"/>
        <v>96333.34</v>
      </c>
      <c r="I107" s="934">
        <f t="shared" si="23"/>
        <v>0</v>
      </c>
    </row>
    <row r="108" spans="1:9" ht="37.200000000000003" hidden="1" customHeight="1" x14ac:dyDescent="0.25">
      <c r="A108" s="949" t="str">
        <f>+[6]ระบบการควบคุมฯ!A195</f>
        <v>3.6.1</v>
      </c>
      <c r="B108" s="966" t="str">
        <f>+[6]ระบบการควบคุมฯ!B195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08" s="383" t="str">
        <f>+[6]ระบบการควบคุมฯ!C195</f>
        <v>ศธ 04002/ว5108 ลว.2/11/2023 โอนครั้งที่ 26</v>
      </c>
      <c r="D108" s="950">
        <f>+[6]ระบบการควบคุมฯ!AA195</f>
        <v>246500</v>
      </c>
      <c r="E108" s="950">
        <f>+[6]ระบบการควบคุมฯ!G195+[6]ระบบการควบคุมฯ!H195+[6]ระบบการควบคุมฯ!Q195+[6]ระบบการควบคุมฯ!R195</f>
        <v>0</v>
      </c>
      <c r="F108" s="950">
        <f>+[6]ระบบการควบคุมฯ!I195+[6]ระบบการควบคุมฯ!J195</f>
        <v>0</v>
      </c>
      <c r="G108" s="950">
        <f>+[6]ระบบการควบคุมฯ!K195+[6]ระบบการควบคุมฯ!L195+[6]ระบบการควบคุมฯ!U195+[6]ระบบการควบคุมฯ!V195</f>
        <v>150166.66</v>
      </c>
      <c r="H108" s="958">
        <f>+D108-E108-F108-G108</f>
        <v>96333.34</v>
      </c>
      <c r="I108" s="955" t="s">
        <v>14</v>
      </c>
    </row>
    <row r="109" spans="1:9" ht="55.95" hidden="1" customHeight="1" x14ac:dyDescent="0.25">
      <c r="A109" s="949" t="str">
        <f>+[6]ระบบการควบคุมฯ!A196</f>
        <v>3.3.1.1</v>
      </c>
      <c r="B109" s="966" t="str">
        <f>+[6]ระบบการควบคุมฯ!B196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9" s="383" t="str">
        <f>+[6]ระบบการควบคุมฯ!C196</f>
        <v>ศธ 04002/ว1954 ลว.21/5/2024 โอนครั้งที่ 39</v>
      </c>
      <c r="D109" s="946"/>
      <c r="E109" s="946"/>
      <c r="F109" s="946"/>
      <c r="G109" s="973"/>
      <c r="H109" s="973"/>
      <c r="I109" s="974"/>
    </row>
    <row r="110" spans="1:9" ht="37.200000000000003" hidden="1" x14ac:dyDescent="0.25">
      <c r="A110" s="949" t="str">
        <f>+[6]ระบบการควบคุมฯ!A197</f>
        <v>3.3.1.2</v>
      </c>
      <c r="B110" s="966" t="str">
        <f>+[6]ระบบการควบคุมฯ!B197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10" s="383" t="str">
        <f>+[6]ระบบการควบคุมฯ!C197</f>
        <v>ศธ 04002/ว2665 ลว.5/7/2023 โอนครั้งที่ 636</v>
      </c>
      <c r="D110" s="946"/>
      <c r="E110" s="946"/>
      <c r="F110" s="946"/>
      <c r="G110" s="973"/>
      <c r="H110" s="973"/>
      <c r="I110" s="974"/>
    </row>
    <row r="111" spans="1:9" ht="37.200000000000003" hidden="1" x14ac:dyDescent="0.25">
      <c r="A111" s="949" t="str">
        <f>+[6]ระบบการควบคุมฯ!A198</f>
        <v>3.3.1.3</v>
      </c>
      <c r="B111" s="966" t="str">
        <f>+[6]ระบบการควบคุมฯ!B198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1" s="383" t="str">
        <f>+[6]ระบบการควบคุมฯ!C198</f>
        <v>ศธ 04002/ว2666 ลว.5/7/2023 โอนครั้งที่ 640</v>
      </c>
      <c r="D111" s="946"/>
      <c r="E111" s="946"/>
      <c r="F111" s="946"/>
      <c r="G111" s="973"/>
      <c r="H111" s="973"/>
      <c r="I111" s="974"/>
    </row>
    <row r="112" spans="1:9" ht="55.95" hidden="1" customHeight="1" x14ac:dyDescent="0.25">
      <c r="A112" s="929">
        <f>+[6]ระบบการควบคุมฯ!A201</f>
        <v>3.7</v>
      </c>
      <c r="B112" s="363" t="str">
        <f>+[6]ระบบการควบคุมฯ!B201</f>
        <v>กิจกรรมจัดหาบุคลากรสนับสนุนการปฏิบัติงานให้ราชการ (คืนครูสำหรับเด็กพิการ)</v>
      </c>
      <c r="C112" s="363" t="str">
        <f>+[6]ระบบการควบคุมฯ!C201</f>
        <v>20004 66 00117 00111</v>
      </c>
      <c r="D112" s="930">
        <f t="shared" ref="D112:I112" si="24">+D113</f>
        <v>3356388</v>
      </c>
      <c r="E112" s="930">
        <f t="shared" si="24"/>
        <v>0</v>
      </c>
      <c r="F112" s="930">
        <f t="shared" si="24"/>
        <v>0</v>
      </c>
      <c r="G112" s="930">
        <f t="shared" si="24"/>
        <v>2465231.8199999998</v>
      </c>
      <c r="H112" s="930">
        <f t="shared" si="24"/>
        <v>891156.18</v>
      </c>
      <c r="I112" s="930">
        <f t="shared" si="24"/>
        <v>0</v>
      </c>
    </row>
    <row r="113" spans="1:9" ht="18.600000000000001" x14ac:dyDescent="0.25">
      <c r="A113" s="932">
        <f>+[6]ระบบการควบคุมฯ!A203</f>
        <v>0</v>
      </c>
      <c r="B113" s="954" t="str">
        <f>+[6]ระบบการควบคุมฯ!B203</f>
        <v xml:space="preserve"> งบรายจ่ายอื่น 6711500</v>
      </c>
      <c r="C113" s="378" t="str">
        <f>+[6]ระบบการควบคุมฯ!C203</f>
        <v>20004 31006170 5000014</v>
      </c>
      <c r="D113" s="934">
        <f>SUM(D114:D118)</f>
        <v>3356388</v>
      </c>
      <c r="E113" s="934">
        <f>SUM(E114:E118)</f>
        <v>0</v>
      </c>
      <c r="F113" s="934">
        <f>SUM(F114:F118)</f>
        <v>0</v>
      </c>
      <c r="G113" s="934">
        <f>SUM(G114:G118)</f>
        <v>2465231.8199999998</v>
      </c>
      <c r="H113" s="934">
        <f>SUM(H114:H118)</f>
        <v>891156.18</v>
      </c>
      <c r="I113" s="934">
        <f>SUM(I114)</f>
        <v>0</v>
      </c>
    </row>
    <row r="114" spans="1:9" ht="38.25" customHeight="1" x14ac:dyDescent="0.25">
      <c r="A114" s="949" t="str">
        <f>+[6]ระบบการควบคุมฯ!A205</f>
        <v>3.7.1</v>
      </c>
      <c r="B114" s="966" t="str">
        <f>+[6]ระบบการควบคุมฯ!B205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4" s="383" t="str">
        <f>+[6]ระบบการควบคุมฯ!C205</f>
        <v>ศธ 04002/ว4997 ลว 25 ตค 66 ครั้งที่ 9</v>
      </c>
      <c r="D114" s="950">
        <f>+[6]ระบบการควบคุมฯ!AA205</f>
        <v>1799388</v>
      </c>
      <c r="E114" s="950">
        <f>+[6]ระบบการควบคุมฯ!G205+[6]ระบบการควบคุมฯ!H205+[6]ระบบการควบคุมฯ!Q205+[6]ระบบการควบคุมฯ!R205</f>
        <v>0</v>
      </c>
      <c r="F114" s="950">
        <f>+[6]ระบบการควบคุมฯ!I205+[6]ระบบการควบคุมฯ!J205</f>
        <v>0</v>
      </c>
      <c r="G114" s="950">
        <f>+[6]ระบบการควบคุมฯ!K205+[6]ระบบการควบคุมฯ!L205+[6]ระบบการควบคุมฯ!U205+[6]ระบบการควบคุมฯ!V205</f>
        <v>1418545.16</v>
      </c>
      <c r="H114" s="958">
        <f>+D114-E114-F114-G114</f>
        <v>380842.84000000008</v>
      </c>
      <c r="I114" s="955" t="s">
        <v>14</v>
      </c>
    </row>
    <row r="115" spans="1:9" ht="55.95" customHeight="1" x14ac:dyDescent="0.25">
      <c r="A115" s="949" t="str">
        <f>+[6]ระบบการควบคุมฯ!A206</f>
        <v>3.7.1.1</v>
      </c>
      <c r="B115" s="966" t="str">
        <f>+[6]ระบบการควบคุมฯ!B206</f>
        <v>พี่เลี้ยงเด็กพิการอัตราจ้างชั่วคราวรายเดือน จำนวน 16 อัตรา ครั้งที่ 2 (พค - สค 67) ค่าจ้าง 576,000 ค่าจ้าง  ประกัน 28,800 บาท</v>
      </c>
      <c r="C115" s="383"/>
      <c r="D115" s="950"/>
      <c r="E115" s="950">
        <f>+[6]ระบบการควบคุมฯ!G206+[6]ระบบการควบคุมฯ!H206+[6]ระบบการควบคุมฯ!Q206+[6]ระบบการควบคุมฯ!R206</f>
        <v>0</v>
      </c>
      <c r="F115" s="950"/>
      <c r="G115" s="950">
        <f>+[6]ระบบการควบคุมฯ!K206+[6]ระบบการควบคุมฯ!L206+[6]ระบบการควบคุมฯ!U206+[6]ระบบการควบคุมฯ!V206</f>
        <v>0</v>
      </c>
      <c r="H115" s="958"/>
      <c r="I115" s="955"/>
    </row>
    <row r="116" spans="1:9" ht="37.200000000000003" x14ac:dyDescent="0.25">
      <c r="A116" s="949" t="str">
        <f>+[6]ระบบการควบคุมฯ!A208</f>
        <v>3.7.2</v>
      </c>
      <c r="B116" s="966" t="str">
        <f>+[6]ระบบการควบคุมฯ!B208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6" s="383" t="str">
        <f>+[6]ระบบการควบคุมฯ!C208</f>
        <v>ศธ 04002/ว4997 ลว 25 ตค 66 ครั้งที่ 9</v>
      </c>
      <c r="D116" s="950">
        <f>+[6]ระบบการควบคุมฯ!AA208</f>
        <v>1557000</v>
      </c>
      <c r="E116" s="950">
        <f>+[6]ระบบการควบคุมฯ!G208+[6]ระบบการควบคุมฯ!H208+[6]ระบบการควบคุมฯ!Q208+[6]ระบบการควบคุมฯ!R208</f>
        <v>0</v>
      </c>
      <c r="F116" s="950">
        <f>+[6]ระบบการควบคุมฯ!I208+[6]ระบบการควบคุมฯ!J208</f>
        <v>0</v>
      </c>
      <c r="G116" s="950">
        <f>+[6]ระบบการควบคุมฯ!K208+[6]ระบบการควบคุมฯ!L208+[6]ระบบการควบคุมฯ!U208+[6]ระบบการควบคุมฯ!V208</f>
        <v>1046686.66</v>
      </c>
      <c r="H116" s="958">
        <f>+D116-E116-F116-G116</f>
        <v>510313.33999999997</v>
      </c>
      <c r="I116" s="955" t="s">
        <v>14</v>
      </c>
    </row>
    <row r="117" spans="1:9" ht="37.200000000000003" x14ac:dyDescent="0.25">
      <c r="A117" s="949" t="str">
        <f>+[6]ระบบการควบคุมฯ!A209</f>
        <v>3.7.2.1</v>
      </c>
      <c r="B117" s="966" t="str">
        <f>+[6]ระบบการควบคุมฯ!B209</f>
        <v>พี่เลี้ยงเด็กพิการจ้างเหมาบริการจำนวน 17 อัตรา ครั้งที่ 2 (พค - สค 2567) อัตราละ 9,000 บาท 612,000 บาท</v>
      </c>
      <c r="C117" s="383"/>
      <c r="D117" s="946"/>
      <c r="E117" s="946"/>
      <c r="F117" s="946"/>
      <c r="G117" s="973"/>
      <c r="H117" s="973"/>
      <c r="I117" s="974"/>
    </row>
    <row r="118" spans="1:9" ht="55.95" hidden="1" customHeight="1" x14ac:dyDescent="0.25">
      <c r="A118" s="949" t="str">
        <f>+[6]ระบบการควบคุมฯ!A210</f>
        <v>3.7.2.2</v>
      </c>
      <c r="B118" s="966" t="str">
        <f>+[6]ระบบการควบคุมฯ!B210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18" s="383"/>
      <c r="D118" s="946"/>
      <c r="E118" s="946"/>
      <c r="F118" s="946"/>
      <c r="G118" s="973"/>
      <c r="H118" s="973"/>
      <c r="I118" s="974"/>
    </row>
    <row r="119" spans="1:9" ht="37.200000000000003" x14ac:dyDescent="0.25">
      <c r="A119" s="929">
        <f>+[6]ระบบการควบคุมฯ!A212</f>
        <v>3.8</v>
      </c>
      <c r="B119" s="363" t="str">
        <f>+[6]ระบบการควบคุมฯ!B212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9" s="363" t="str">
        <f>+[6]ระบบการควบคุมฯ!C212</f>
        <v>20004 66 00117 00114</v>
      </c>
      <c r="D119" s="930">
        <f t="shared" ref="D119:I119" si="25">+D120</f>
        <v>6722580</v>
      </c>
      <c r="E119" s="930">
        <f t="shared" si="25"/>
        <v>0</v>
      </c>
      <c r="F119" s="930">
        <f t="shared" si="25"/>
        <v>0</v>
      </c>
      <c r="G119" s="930">
        <f t="shared" si="25"/>
        <v>5220371.47</v>
      </c>
      <c r="H119" s="930">
        <f t="shared" si="25"/>
        <v>1502208.5299999998</v>
      </c>
      <c r="I119" s="930">
        <f t="shared" si="25"/>
        <v>0</v>
      </c>
    </row>
    <row r="120" spans="1:9" ht="18.600000000000001" x14ac:dyDescent="0.25">
      <c r="A120" s="932">
        <f>+[6]ระบบการควบคุมฯ!A223</f>
        <v>0</v>
      </c>
      <c r="B120" s="954" t="str">
        <f>+[6]ระบบการควบคุมฯ!B223</f>
        <v xml:space="preserve"> งบรายจ่ายอื่น 6711500</v>
      </c>
      <c r="C120" s="378" t="str">
        <f>+[6]ระบบการควบคุมฯ!C223</f>
        <v>20004 31006170 5000017</v>
      </c>
      <c r="D120" s="934">
        <f>SUM(D121:D136)</f>
        <v>6722580</v>
      </c>
      <c r="E120" s="934">
        <f>SUM(E121:E136)</f>
        <v>0</v>
      </c>
      <c r="F120" s="934">
        <f>SUM(F121:F136)</f>
        <v>0</v>
      </c>
      <c r="G120" s="934">
        <f>SUM(G121:G136)</f>
        <v>5220371.47</v>
      </c>
      <c r="H120" s="934">
        <f>SUM(H121:H136)</f>
        <v>1502208.5299999998</v>
      </c>
      <c r="I120" s="934">
        <f>SUM(I121)</f>
        <v>0</v>
      </c>
    </row>
    <row r="121" spans="1:9" ht="55.95" customHeight="1" x14ac:dyDescent="0.25">
      <c r="A121" s="949" t="str">
        <f>+[6]ระบบการควบคุมฯ!A225</f>
        <v>3.8.1</v>
      </c>
      <c r="B121" s="966" t="str">
        <f>+[6]ระบบการควบคุมฯ!B225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21" s="966" t="str">
        <f>+[6]ระบบการควบคุมฯ!C225</f>
        <v>ศธ 04002/ว4855 ลว.17/ต.ค./2023 โอนครั้งที่ 1</v>
      </c>
      <c r="D121" s="950">
        <f>+[6]ระบบการควบคุมฯ!AA225</f>
        <v>369900</v>
      </c>
      <c r="E121" s="950">
        <f>+[6]ระบบการควบคุมฯ!G225+[6]ระบบการควบคุมฯ!H225+[6]ระบบการควบคุมฯ!Q225+[6]ระบบการควบคุมฯ!R225</f>
        <v>0</v>
      </c>
      <c r="F121" s="950">
        <f>+[6]ระบบการควบคุมฯ!I225+[6]ระบบการควบคุมฯ!J225</f>
        <v>0</v>
      </c>
      <c r="G121" s="950">
        <f>+[6]ระบบการควบคุมฯ!K225+[6]ระบบการควบคุมฯ!L225+[6]ระบบการควบคุมฯ!U225+[6]ระบบการควบคุมฯ!V225</f>
        <v>231338.05</v>
      </c>
      <c r="H121" s="958">
        <f t="shared" ref="H121:H134" si="26">+D121-E121-F121-G121</f>
        <v>138561.95000000001</v>
      </c>
      <c r="I121" s="955" t="s">
        <v>14</v>
      </c>
    </row>
    <row r="122" spans="1:9" ht="55.8" x14ac:dyDescent="0.25">
      <c r="A122" s="949" t="str">
        <f>+[6]ระบบการควบคุมฯ!A226</f>
        <v>3.8.1.1</v>
      </c>
      <c r="B122" s="966" t="str">
        <f>+[6]ระบบการควบคุมฯ!B226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2" s="966" t="str">
        <f>+[6]ระบบการควบคุมฯ!C226</f>
        <v>ศธ 04002/ว507 ลว. 5 กพ 67 โอนครั้งที่ 166</v>
      </c>
      <c r="D122" s="950"/>
      <c r="E122" s="950"/>
      <c r="F122" s="950"/>
      <c r="G122" s="958"/>
      <c r="H122" s="958"/>
      <c r="I122" s="955"/>
    </row>
    <row r="123" spans="1:9" ht="56.25" customHeight="1" x14ac:dyDescent="0.25">
      <c r="A123" s="949" t="str">
        <f>+[6]ระบบการควบคุมฯ!A227</f>
        <v>3.8.1.2</v>
      </c>
      <c r="B123" s="966" t="str">
        <f>+[6]ระบบการควบคุมฯ!B227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3" s="966" t="str">
        <f>+[6]ระบบการควบคุมฯ!C227</f>
        <v>ศธ 04002/ว1830 ลว.9 พค 67 โอนครั้งที่ 9</v>
      </c>
      <c r="D123" s="950"/>
      <c r="E123" s="950"/>
      <c r="F123" s="950"/>
      <c r="G123" s="958"/>
      <c r="H123" s="958"/>
      <c r="I123" s="955"/>
    </row>
    <row r="124" spans="1:9" ht="74.400000000000006" hidden="1" customHeight="1" x14ac:dyDescent="0.25">
      <c r="A124" s="949" t="str">
        <f>+[6]ระบบการควบคุมฯ!A228</f>
        <v>3.8.1.3</v>
      </c>
      <c r="B124" s="966">
        <f>+[6]ระบบการควบคุมฯ!B228</f>
        <v>0</v>
      </c>
      <c r="C124" s="966">
        <f>+[6]ระบบการควบคุมฯ!C228</f>
        <v>0</v>
      </c>
      <c r="D124" s="950">
        <f>+[6]ระบบการควบคุมฯ!F228</f>
        <v>0</v>
      </c>
      <c r="E124" s="950">
        <f>+[6]ระบบการควบคุมฯ!G228+[6]ระบบการควบคุมฯ!H228</f>
        <v>0</v>
      </c>
      <c r="F124" s="950">
        <f>+[6]ระบบการควบคุมฯ!I228+[6]ระบบการควบคุมฯ!J228</f>
        <v>0</v>
      </c>
      <c r="G124" s="958">
        <f>+[6]ระบบการควบคุมฯ!K228+[6]ระบบการควบคุมฯ!L228</f>
        <v>0</v>
      </c>
      <c r="H124" s="958">
        <f t="shared" si="26"/>
        <v>0</v>
      </c>
      <c r="I124" s="955" t="s">
        <v>14</v>
      </c>
    </row>
    <row r="125" spans="1:9" ht="74.400000000000006" customHeight="1" x14ac:dyDescent="0.25">
      <c r="A125" s="949" t="str">
        <f>+[6]ระบบการควบคุมฯ!A230</f>
        <v>3.8.2</v>
      </c>
      <c r="B125" s="966" t="str">
        <f>+[6]ระบบการควบคุมฯ!B230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5" s="966" t="str">
        <f>+[6]ระบบการควบคุมฯ!C230</f>
        <v>ศธ 04002/ว4855 ลว.17/ต.ค./2023 โอนครั้งที่ 1</v>
      </c>
      <c r="D125" s="950">
        <f>+[6]ระบบการควบคุมฯ!AA230</f>
        <v>4051500</v>
      </c>
      <c r="E125" s="950">
        <f>+[6]ระบบการควบคุมฯ!G230+[6]ระบบการควบคุมฯ!H230+[6]ระบบการควบคุมฯ!Q230+[6]ระบบการควบคุมฯ!R230</f>
        <v>0</v>
      </c>
      <c r="F125" s="950">
        <f>+[6]ระบบการควบคุมฯ!I230+[6]ระบบการควบคุมฯ!J230</f>
        <v>0</v>
      </c>
      <c r="G125" s="950">
        <f>+[6]ระบบการควบคุมฯ!K230+[6]ระบบการควบคุมฯ!L230+[6]ระบบการควบคุมฯ!U230+[6]ระบบการควบคุมฯ!V230</f>
        <v>3211941.33</v>
      </c>
      <c r="H125" s="958">
        <f t="shared" si="26"/>
        <v>839558.66999999993</v>
      </c>
      <c r="I125" s="955" t="s">
        <v>14</v>
      </c>
    </row>
    <row r="126" spans="1:9" ht="55.95" customHeight="1" x14ac:dyDescent="0.25">
      <c r="A126" s="939" t="str">
        <f>+[6]ระบบการควบคุมฯ!A231</f>
        <v>3.8.2.1</v>
      </c>
      <c r="B126" s="975" t="str">
        <f>+[6]ระบบการควบคุมฯ!B231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6" s="975" t="str">
        <f>+[6]ระบบการควบคุมฯ!C231</f>
        <v>ศธ 04002/ว507 ลว. 5 กพ 67 โอนครั้งที่ 166</v>
      </c>
      <c r="D126" s="940">
        <f>+[6]ระบบการควบคุมฯ!F233</f>
        <v>0</v>
      </c>
      <c r="E126" s="940">
        <f>+[6]ระบบการควบคุมฯ!G233+[6]ระบบการควบคุมฯ!H233</f>
        <v>0</v>
      </c>
      <c r="F126" s="940">
        <f>+[6]ระบบการควบคุมฯ!I233+[6]ระบบการควบคุมฯ!J233</f>
        <v>0</v>
      </c>
      <c r="G126" s="976">
        <f>+[6]ระบบการควบคุมฯ!K233+[6]ระบบการควบคุมฯ!L233</f>
        <v>0</v>
      </c>
      <c r="H126" s="976">
        <f t="shared" si="26"/>
        <v>0</v>
      </c>
      <c r="I126" s="977" t="s">
        <v>14</v>
      </c>
    </row>
    <row r="127" spans="1:9" ht="55.8" x14ac:dyDescent="0.25">
      <c r="A127" s="978">
        <f>+[6]ระบบการควบคุมฯ!A232</f>
        <v>0</v>
      </c>
      <c r="B127" s="979" t="str">
        <f>+[6]ระบบการควบคุมฯ!B232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7" s="979" t="str">
        <f>+[6]ระบบการควบคุมฯ!C232</f>
        <v>ศธ 04002/ว1830 ลว.9 พค 67 โอนครั้งที่ 9</v>
      </c>
      <c r="D127" s="980"/>
      <c r="E127" s="980"/>
      <c r="F127" s="980"/>
      <c r="G127" s="981"/>
      <c r="H127" s="981"/>
      <c r="I127" s="982"/>
    </row>
    <row r="128" spans="1:9" ht="74.400000000000006" hidden="1" customHeight="1" x14ac:dyDescent="0.25">
      <c r="A128" s="942">
        <f>+[6]ระบบการควบคุมฯ!A233</f>
        <v>0</v>
      </c>
      <c r="B128" s="983">
        <f>+[6]ระบบการควบคุมฯ!B233</f>
        <v>0</v>
      </c>
      <c r="C128" s="983">
        <f>+[6]ระบบการควบคุมฯ!C233</f>
        <v>0</v>
      </c>
      <c r="D128" s="943"/>
      <c r="E128" s="943"/>
      <c r="F128" s="943"/>
      <c r="G128" s="984"/>
      <c r="H128" s="984"/>
      <c r="I128" s="985"/>
    </row>
    <row r="129" spans="1:9" ht="55.95" customHeight="1" x14ac:dyDescent="0.25">
      <c r="A129" s="949" t="str">
        <f>+[6]ระบบการควบคุมฯ!A235</f>
        <v>3.8.3</v>
      </c>
      <c r="B129" s="966" t="str">
        <f>+[6]ระบบการควบคุมฯ!B235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29" s="966" t="str">
        <f>+[6]ระบบการควบคุมฯ!C235</f>
        <v>ศธ 04002/ว4855 ลว.17/ต.ค./2023 โอนครั้งที่ 1</v>
      </c>
      <c r="D129" s="950">
        <f>+[6]ระบบการควบคุมฯ!AA235</f>
        <v>1733100</v>
      </c>
      <c r="E129" s="950">
        <f>+[6]ระบบการควบคุมฯ!G235+[6]ระบบการควบคุมฯ!H235+[6]ระบบการควบคุมฯ!Q235+[6]ระบบการควบคุมฯ!R235</f>
        <v>0</v>
      </c>
      <c r="F129" s="950">
        <f>+[6]ระบบการควบคุมฯ!I235+[6]ระบบการควบคุมฯ!J235</f>
        <v>0</v>
      </c>
      <c r="G129" s="950">
        <f>+[6]ระบบการควบคุมฯ!K235+[6]ระบบการควบคุมฯ!L235+[6]ระบบการควบคุมฯ!U235+[6]ระบบการควบคุมฯ!V235</f>
        <v>1377002.31</v>
      </c>
      <c r="H129" s="958">
        <f t="shared" si="26"/>
        <v>356097.68999999994</v>
      </c>
      <c r="I129" s="955" t="s">
        <v>14</v>
      </c>
    </row>
    <row r="130" spans="1:9" ht="55.95" customHeight="1" x14ac:dyDescent="0.25">
      <c r="A130" s="949" t="str">
        <f>+[6]ระบบการควบคุมฯ!A236</f>
        <v>3.8.3.1</v>
      </c>
      <c r="B130" s="966" t="str">
        <f>+[6]ระบบการควบคุมฯ!B236</f>
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</c>
      <c r="C130" s="966" t="str">
        <f>+[6]ระบบการควบคุมฯ!C236</f>
        <v>ศธ 04002/ว507 ลว. 5 กพ 67 โอนครั้งที่ 166</v>
      </c>
      <c r="D130" s="950">
        <f>+[6]ระบบการควบคุมฯ!F237</f>
        <v>0</v>
      </c>
      <c r="E130" s="950">
        <f>+[6]ระบบการควบคุมฯ!G237+[6]ระบบการควบคุมฯ!H237</f>
        <v>0</v>
      </c>
      <c r="F130" s="950">
        <f>+[6]ระบบการควบคุมฯ!I237+[6]ระบบการควบคุมฯ!J237</f>
        <v>0</v>
      </c>
      <c r="G130" s="958">
        <f>+[6]ระบบการควบคุมฯ!K237+[6]ระบบการควบคุมฯ!L237</f>
        <v>0</v>
      </c>
      <c r="H130" s="958">
        <f t="shared" si="26"/>
        <v>0</v>
      </c>
      <c r="I130" s="955" t="s">
        <v>14</v>
      </c>
    </row>
    <row r="131" spans="1:9" ht="45.75" customHeight="1" x14ac:dyDescent="0.25">
      <c r="A131" s="949" t="str">
        <f>+[6]ระบบการควบคุมฯ!A237</f>
        <v>3.8.3.2</v>
      </c>
      <c r="B131" s="966" t="str">
        <f>+[6]ระบบการควบคุมฯ!B237</f>
        <v>ค่าจ้างนักการภารโรง ค่าจ้าง 9,000.-บาท จำนวน 17 อัตรา (เดิม 14 จ้างเหมา 3) ครั้งที่ 2  (มิย- สค 67) จำนวนเงิน 477,900.-บาท</v>
      </c>
      <c r="C131" s="966" t="str">
        <f>+[6]ระบบการควบคุมฯ!C237</f>
        <v>ศธ 04002/ว1830 ลว.9 พค 67 โอนครั้งที่ 9</v>
      </c>
      <c r="D131" s="950"/>
      <c r="E131" s="950"/>
      <c r="F131" s="950"/>
      <c r="G131" s="958"/>
      <c r="H131" s="958"/>
      <c r="I131" s="955"/>
    </row>
    <row r="132" spans="1:9" ht="56.25" hidden="1" customHeight="1" x14ac:dyDescent="0.25">
      <c r="A132" s="949" t="str">
        <f>+[6]ระบบการควบคุมฯ!A238</f>
        <v>3.10.3.3</v>
      </c>
      <c r="B132" s="966">
        <f>+[6]ระบบการควบคุมฯ!B238</f>
        <v>0</v>
      </c>
      <c r="C132" s="966">
        <f>+[6]ระบบการควบคุมฯ!C238</f>
        <v>0</v>
      </c>
      <c r="D132" s="950"/>
      <c r="E132" s="950"/>
      <c r="F132" s="950"/>
      <c r="G132" s="958"/>
      <c r="H132" s="958"/>
      <c r="I132" s="955"/>
    </row>
    <row r="133" spans="1:9" ht="56.25" hidden="1" customHeight="1" x14ac:dyDescent="0.25">
      <c r="A133" s="949">
        <f>+[6]ระบบการควบคุมฯ!A240</f>
        <v>0</v>
      </c>
      <c r="B133" s="966">
        <f>+[6]ระบบการควบคุมฯ!B240</f>
        <v>0</v>
      </c>
      <c r="C133" s="966">
        <f>+[6]ระบบการควบคุมฯ!C240</f>
        <v>0</v>
      </c>
      <c r="D133" s="950">
        <f>+[6]ระบบการควบคุมฯ!F240</f>
        <v>0</v>
      </c>
      <c r="E133" s="950">
        <f>+[6]ระบบการควบคุมฯ!G240+[6]ระบบการควบคุมฯ!H240</f>
        <v>0</v>
      </c>
      <c r="F133" s="950">
        <f>+[6]ระบบการควบคุมฯ!I240+[6]ระบบการควบคุมฯ!J240</f>
        <v>0</v>
      </c>
      <c r="G133" s="958">
        <f>+[6]ระบบการควบคุมฯ!K240+[6]ระบบการควบคุมฯ!L240</f>
        <v>0</v>
      </c>
      <c r="H133" s="958">
        <f t="shared" si="26"/>
        <v>0</v>
      </c>
      <c r="I133" s="955" t="s">
        <v>14</v>
      </c>
    </row>
    <row r="134" spans="1:9" ht="42.75" customHeight="1" x14ac:dyDescent="0.25">
      <c r="A134" s="949" t="str">
        <f>+[6]ระบบการควบคุมฯ!A241</f>
        <v>3.8.4</v>
      </c>
      <c r="B134" s="966" t="str">
        <f>+[6]ระบบการควบคุมฯ!B241</f>
        <v>ค่าจ้างบุคลากรวิทยาศาสตร์และคณิตศาสตร์ ครั้งที่ 1 ระยะเวลา 8 เดือน (ตค 2566-พค 2567)  378,720</v>
      </c>
      <c r="C134" s="966" t="str">
        <f>+[6]ระบบการควบคุมฯ!C241</f>
        <v>ศธ 04002/ว5152 ลว.7/พ.ย./2023 โอนครั้งที่ 37</v>
      </c>
      <c r="D134" s="950">
        <f>+[6]ระบบการควบคุมฯ!AA241</f>
        <v>568080</v>
      </c>
      <c r="E134" s="950">
        <f>+[6]ระบบการควบคุมฯ!G241+[6]ระบบการควบคุมฯ!H241+[6]ระบบการควบคุมฯ!Q241+[6]ระบบการควบคุมฯ!R241</f>
        <v>0</v>
      </c>
      <c r="F134" s="950">
        <f>+[6]ระบบการควบคุมฯ!I241+[6]ระบบการควบคุมฯ!J241</f>
        <v>0</v>
      </c>
      <c r="G134" s="950">
        <f>+[6]ระบบการควบคุมฯ!K241+[6]ระบบการควบคุมฯ!L241+[6]ระบบการควบคุมฯ!U241+[6]ระบบการควบคุมฯ!V241</f>
        <v>400089.78</v>
      </c>
      <c r="H134" s="958">
        <f t="shared" si="26"/>
        <v>167990.21999999997</v>
      </c>
      <c r="I134" s="955" t="s">
        <v>14</v>
      </c>
    </row>
    <row r="135" spans="1:9" ht="38.25" customHeight="1" x14ac:dyDescent="0.25">
      <c r="A135" s="945" t="s">
        <v>156</v>
      </c>
      <c r="B135" s="986" t="str">
        <f>+[6]ระบบการควบคุมฯ!B242</f>
        <v xml:space="preserve">ค่าจ้างบุคลากรวิทยาศาสตร์และคณิตศาสตร์ ครั้งที่ 1 ระยะเวลา ครั้งที่ 2  ระยะเวลา 4 เดือน (มิถุนายน 2567 - กันยายน 2567) จำนวนเงิน 189,360.-บาท </v>
      </c>
      <c r="C135" s="986" t="str">
        <f>+[6]ระบบการควบคุมฯ!C242</f>
        <v>ศธ 04002/ว1963 ลว. 23 พค 67 โอนครั้งที่ 45</v>
      </c>
      <c r="D135" s="946"/>
      <c r="E135" s="946"/>
      <c r="F135" s="946"/>
      <c r="G135" s="973"/>
      <c r="H135" s="973"/>
      <c r="I135" s="974"/>
    </row>
    <row r="136" spans="1:9" ht="18.600000000000001" x14ac:dyDescent="0.25">
      <c r="A136" s="942" t="str">
        <f>+[6]ระบบการควบคุมฯ!A243</f>
        <v>3.4.5.1</v>
      </c>
      <c r="B136" s="983">
        <f>+[6]ระบบการควบคุมฯ!B243</f>
        <v>0</v>
      </c>
      <c r="C136" s="983">
        <f>+[6]ระบบการควบคุมฯ!C243</f>
        <v>0</v>
      </c>
      <c r="D136" s="943"/>
      <c r="E136" s="943"/>
      <c r="F136" s="943"/>
      <c r="G136" s="984"/>
      <c r="H136" s="984"/>
      <c r="I136" s="985"/>
    </row>
    <row r="137" spans="1:9" ht="37.200000000000003" x14ac:dyDescent="0.25">
      <c r="A137" s="929">
        <f>+[6]ระบบการควบคุมฯ!A246</f>
        <v>3.9</v>
      </c>
      <c r="B137" s="363" t="str">
        <f>+[6]ระบบการควบคุมฯ!B246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7" s="363" t="str">
        <f>+[6]ระบบการควบคุมฯ!C246</f>
        <v>20004 66 00117 87195</v>
      </c>
      <c r="D137" s="930">
        <f t="shared" ref="D137:I137" si="27">+D138</f>
        <v>7451200</v>
      </c>
      <c r="E137" s="930">
        <f t="shared" si="27"/>
        <v>0</v>
      </c>
      <c r="F137" s="930">
        <f t="shared" si="27"/>
        <v>0</v>
      </c>
      <c r="G137" s="930">
        <f t="shared" si="27"/>
        <v>5694701.629999999</v>
      </c>
      <c r="H137" s="930">
        <f t="shared" si="27"/>
        <v>1756498.3700000006</v>
      </c>
      <c r="I137" s="930">
        <f t="shared" si="27"/>
        <v>0</v>
      </c>
    </row>
    <row r="138" spans="1:9" ht="18.600000000000001" x14ac:dyDescent="0.25">
      <c r="A138" s="932">
        <f>+[6]ระบบการควบคุมฯ!A248</f>
        <v>1</v>
      </c>
      <c r="B138" s="987" t="str">
        <f>+[6]ระบบการควบคุมฯ!B248</f>
        <v xml:space="preserve"> งบรายจ่ายอื่น 6711500</v>
      </c>
      <c r="C138" s="378" t="str">
        <f>+[6]ระบบการควบคุมฯ!C248</f>
        <v>20004 31006170 5000024</v>
      </c>
      <c r="D138" s="934">
        <f>SUM(D139:D144)+D145</f>
        <v>7451200</v>
      </c>
      <c r="E138" s="934">
        <f>SUM(E139:E144)+E145</f>
        <v>0</v>
      </c>
      <c r="F138" s="934">
        <f>SUM(F139:F144)+F145</f>
        <v>0</v>
      </c>
      <c r="G138" s="934">
        <f>SUM(G139:G144)+G145</f>
        <v>5694701.629999999</v>
      </c>
      <c r="H138" s="934">
        <f>SUM(H139:H144)+H145</f>
        <v>1756498.3700000006</v>
      </c>
      <c r="I138" s="934">
        <f>SUM(I139)</f>
        <v>0</v>
      </c>
    </row>
    <row r="139" spans="1:9" ht="74.400000000000006" x14ac:dyDescent="0.25">
      <c r="A139" s="949" t="str">
        <f>+[6]ระบบการควบคุมฯ!A250</f>
        <v>3.9.1</v>
      </c>
      <c r="B139" s="966" t="str">
        <f>+[6]ระบบการควบคุมฯ!B250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39" s="383" t="str">
        <f>+[6]ระบบการควบคุมฯ!C250</f>
        <v>ศธ 04002/ว4855 ลว.17/ต.ค./2023 โอนครั้งที่ 1</v>
      </c>
      <c r="D139" s="950">
        <f>+[6]ระบบการควบคุมฯ!F250+[6]ระบบการควบคุมฯ!P250-[6]ระบบการควบคุมฯ!M250</f>
        <v>5482500</v>
      </c>
      <c r="E139" s="950">
        <f>+[6]ระบบการควบคุมฯ!G250+[6]ระบบการควบคุมฯ!H250+[6]ระบบการควบคุมฯ!Q250+[6]ระบบการควบคุมฯ!R250</f>
        <v>0</v>
      </c>
      <c r="F139" s="950">
        <f>+[6]ระบบการควบคุมฯ!I250+[6]ระบบการควบคุมฯ!J250</f>
        <v>0</v>
      </c>
      <c r="G139" s="950">
        <f>+[6]ระบบการควบคุมฯ!K250+[6]ระบบการควบคุมฯ!L250+[6]ระบบการควบคุมฯ!U250+[6]ระบบการควบคุมฯ!V250</f>
        <v>4288959.6899999995</v>
      </c>
      <c r="H139" s="958">
        <f>+D139-E139-F139-G139</f>
        <v>1193540.3100000005</v>
      </c>
      <c r="I139" s="955" t="s">
        <v>14</v>
      </c>
    </row>
    <row r="140" spans="1:9" ht="55.8" x14ac:dyDescent="0.25">
      <c r="A140" s="939" t="s">
        <v>157</v>
      </c>
      <c r="B140" s="975" t="str">
        <f>+[6]ระบบการควบคุมฯ!B251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40" s="988" t="str">
        <f>+[6]ระบบการควบคุมฯ!C251</f>
        <v>ศธ 04002/ว507 ลว. 5 กพ 67 โอนครั้งที่ 166</v>
      </c>
      <c r="D140" s="940"/>
      <c r="E140" s="940"/>
      <c r="F140" s="940"/>
      <c r="G140" s="976"/>
      <c r="H140" s="976"/>
      <c r="I140" s="977"/>
    </row>
    <row r="141" spans="1:9" ht="55.8" x14ac:dyDescent="0.25">
      <c r="A141" s="942" t="str">
        <f>+[6]ระบบการควบคุมฯ!A252</f>
        <v>3.9.3</v>
      </c>
      <c r="B141" s="983" t="str">
        <f>+[6]ระบบการควบคุมฯ!B252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41" s="397" t="str">
        <f>+[6]ระบบการควบคุมฯ!C252</f>
        <v>ศธ 04002/ว1830 ลว.9 พค 67 โอนครั้งที่ 9</v>
      </c>
      <c r="D141" s="943"/>
      <c r="E141" s="943"/>
      <c r="F141" s="943"/>
      <c r="G141" s="984"/>
      <c r="H141" s="984"/>
      <c r="I141" s="985"/>
    </row>
    <row r="142" spans="1:9" ht="56.25" customHeight="1" x14ac:dyDescent="0.25">
      <c r="A142" s="989" t="str">
        <f>+[6]ระบบการควบคุมฯ!A254</f>
        <v>3.9.2</v>
      </c>
      <c r="B142" s="990" t="str">
        <f>+[6]ระบบการควบคุมฯ!B254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2" s="395" t="str">
        <f>+[6]ระบบการควบคุมฯ!C254</f>
        <v>ศธ 04002/ว4855 ลว.17/ต.ค./2023 โอนครั้งที่ 1</v>
      </c>
      <c r="D142" s="991">
        <f>+[6]ระบบการควบคุมฯ!F254+[6]ระบบการควบคุมฯ!P254-[6]ระบบการควบคุมฯ!M254</f>
        <v>1968700</v>
      </c>
      <c r="E142" s="991">
        <f>+[6]ระบบการควบคุมฯ!G254+[6]ระบบการควบคุมฯ!H254+[6]ระบบการควบคุมฯ!Q254+[6]ระบบการควบคุมฯ!R254</f>
        <v>0</v>
      </c>
      <c r="F142" s="991">
        <f>+[6]ระบบการควบคุมฯ!I254+[6]ระบบการควบคุมฯ!J254</f>
        <v>0</v>
      </c>
      <c r="G142" s="991">
        <f>+[6]ระบบการควบคุมฯ!K254+[6]ระบบการควบคุมฯ!L254+[6]ระบบการควบคุมฯ!U254+[6]ระบบการควบคุมฯ!V254</f>
        <v>1405741.94</v>
      </c>
      <c r="H142" s="992">
        <f>+D142-E142-F142-G142</f>
        <v>562958.06000000006</v>
      </c>
      <c r="I142" s="993" t="s">
        <v>14</v>
      </c>
    </row>
    <row r="143" spans="1:9" ht="37.5" customHeight="1" x14ac:dyDescent="0.25">
      <c r="A143" s="978" t="s">
        <v>158</v>
      </c>
      <c r="B143" s="979" t="str">
        <f>+[6]ระบบการควบคุมฯ!B255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43" s="396" t="str">
        <f>+[6]ระบบการควบคุมฯ!C255</f>
        <v>ศธ 04002/ว507 ลว. 5 กพ 67 โอนครั้งที่ 166</v>
      </c>
      <c r="D143" s="980"/>
      <c r="E143" s="980"/>
      <c r="F143" s="980"/>
      <c r="G143" s="981"/>
      <c r="H143" s="981"/>
      <c r="I143" s="982"/>
    </row>
    <row r="144" spans="1:9" ht="74.400000000000006" customHeight="1" x14ac:dyDescent="0.25">
      <c r="A144" s="978" t="s">
        <v>159</v>
      </c>
      <c r="B144" s="983" t="str">
        <f>+[6]ระบบการควบคุมฯ!B256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44" s="397" t="str">
        <f>+[6]ระบบการควบคุมฯ!C256</f>
        <v>ศธ 04002/ว1830 ลว.9 พค 67 โอนครั้งที่ 9</v>
      </c>
      <c r="D144" s="943"/>
      <c r="E144" s="943"/>
      <c r="F144" s="943"/>
      <c r="G144" s="984"/>
      <c r="H144" s="984"/>
      <c r="I144" s="985"/>
    </row>
    <row r="145" spans="1:9" ht="74.400000000000006" hidden="1" customHeight="1" x14ac:dyDescent="0.25">
      <c r="A145" s="994">
        <f>+[6]ระบบการควบคุมฯ!A258</f>
        <v>2</v>
      </c>
      <c r="B145" s="995" t="str">
        <f>+[6]ระบบการควบคุมฯ!B258</f>
        <v xml:space="preserve"> งบรายจ่ายอื่น 6611500</v>
      </c>
      <c r="C145" s="223" t="str">
        <f>+[6]ระบบการควบคุมฯ!C258</f>
        <v>20004 31006100 5000027</v>
      </c>
      <c r="D145" s="996">
        <f>SUM(D146:D147)</f>
        <v>0</v>
      </c>
      <c r="E145" s="996">
        <f>SUM(E146:E147)</f>
        <v>0</v>
      </c>
      <c r="F145" s="996">
        <f>SUM(F146:F147)</f>
        <v>0</v>
      </c>
      <c r="G145" s="996">
        <f>SUM(G146:G147)</f>
        <v>0</v>
      </c>
      <c r="H145" s="996">
        <f>SUM(H146:H147)</f>
        <v>0</v>
      </c>
      <c r="I145" s="997"/>
    </row>
    <row r="146" spans="1:9" ht="74.400000000000006" hidden="1" customHeight="1" x14ac:dyDescent="0.25">
      <c r="A146" s="942" t="str">
        <f>+[6]ระบบการควบคุมฯ!A259</f>
        <v>3.11.2.1</v>
      </c>
      <c r="B146" s="983" t="str">
        <f>+[6]ระบบการควบคุมฯ!B259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6" s="397" t="str">
        <f>+[6]ระบบการควบคุมฯ!C259</f>
        <v>ศธ 04002/ว3430 ลว. 17 สค 66 โอนครั้งที่ 770</v>
      </c>
      <c r="D146" s="943">
        <f>+[6]ระบบการควบคุมฯ!F259</f>
        <v>0</v>
      </c>
      <c r="E146" s="943">
        <f>+[6]ระบบการควบคุมฯ!G259+[6]ระบบการควบคุมฯ!H259</f>
        <v>0</v>
      </c>
      <c r="F146" s="943">
        <f>+[6]ระบบการควบคุมฯ!I259+[6]ระบบการควบคุมฯ!J259</f>
        <v>0</v>
      </c>
      <c r="G146" s="984">
        <f>+[6]ระบบการควบคุมฯ!K259+[6]ระบบการควบคุมฯ!L259</f>
        <v>0</v>
      </c>
      <c r="H146" s="984">
        <f>+D146-E146-F146-G146</f>
        <v>0</v>
      </c>
      <c r="I146" s="985" t="s">
        <v>97</v>
      </c>
    </row>
    <row r="147" spans="1:9" ht="93" hidden="1" customHeight="1" x14ac:dyDescent="0.25">
      <c r="A147" s="942" t="str">
        <f>+[6]ระบบการควบคุมฯ!A260</f>
        <v>3.11.2.2</v>
      </c>
      <c r="B147" s="983" t="str">
        <f>+[6]ระบบการควบคุมฯ!B260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7" s="397" t="str">
        <f>+[6]ระบบการควบคุมฯ!C260</f>
        <v>ศธ 04002/ว3449 ลว. 17 สค 66 โอนครั้งที่ 777</v>
      </c>
      <c r="D147" s="943">
        <f>+[6]ระบบการควบคุมฯ!F260</f>
        <v>0</v>
      </c>
      <c r="E147" s="943">
        <f>+[6]ระบบการควบคุมฯ!G260+[6]ระบบการควบคุมฯ!H260</f>
        <v>0</v>
      </c>
      <c r="F147" s="943">
        <f>+[6]ระบบการควบคุมฯ!I260+[6]ระบบการควบคุมฯ!J260</f>
        <v>0</v>
      </c>
      <c r="G147" s="984">
        <f>+[6]ระบบการควบคุมฯ!K260+[6]ระบบการควบคุมฯ!L260</f>
        <v>0</v>
      </c>
      <c r="H147" s="984">
        <f>+D147-E147-F147-G147</f>
        <v>0</v>
      </c>
      <c r="I147" s="985" t="s">
        <v>97</v>
      </c>
    </row>
    <row r="148" spans="1:9" ht="37.200000000000003" customHeight="1" x14ac:dyDescent="0.25">
      <c r="A148" s="930">
        <f>+[6]ระบบการควบคุมฯ!A262</f>
        <v>3.1</v>
      </c>
      <c r="B148" s="363" t="str">
        <f>+[6]ระบบการควบคุมฯ!B262</f>
        <v xml:space="preserve">กิจกรรมการยกระดับคุณภาพการเรียนรู้ภาษาไทย  </v>
      </c>
      <c r="C148" s="363" t="str">
        <f>+[6]ระบบการควบคุมฯ!C262</f>
        <v>20004 66 96778 00000</v>
      </c>
      <c r="D148" s="930">
        <f t="shared" ref="D148:I148" si="28">+D149</f>
        <v>2400</v>
      </c>
      <c r="E148" s="930">
        <f t="shared" si="28"/>
        <v>0</v>
      </c>
      <c r="F148" s="930">
        <f t="shared" si="28"/>
        <v>0</v>
      </c>
      <c r="G148" s="930">
        <f t="shared" si="28"/>
        <v>0</v>
      </c>
      <c r="H148" s="930">
        <f t="shared" si="28"/>
        <v>2400</v>
      </c>
      <c r="I148" s="930">
        <f t="shared" si="28"/>
        <v>0</v>
      </c>
    </row>
    <row r="149" spans="1:9" ht="55.95" customHeight="1" x14ac:dyDescent="0.25">
      <c r="A149" s="932">
        <f>+[6]ระบบการควบคุมฯ!A263</f>
        <v>0</v>
      </c>
      <c r="B149" s="954" t="str">
        <f>+[6]ระบบการควบคุมฯ!B263</f>
        <v xml:space="preserve"> งบรายจ่ายอื่น 6711500</v>
      </c>
      <c r="C149" s="378" t="str">
        <f>+[6]ระบบการควบคุมฯ!C263</f>
        <v>20004 31006100 5000029</v>
      </c>
      <c r="D149" s="934">
        <f t="shared" ref="D149:I149" si="29">SUM(D150)</f>
        <v>2400</v>
      </c>
      <c r="E149" s="934">
        <f t="shared" si="29"/>
        <v>0</v>
      </c>
      <c r="F149" s="934">
        <f t="shared" si="29"/>
        <v>0</v>
      </c>
      <c r="G149" s="934">
        <f t="shared" si="29"/>
        <v>0</v>
      </c>
      <c r="H149" s="934">
        <f t="shared" si="29"/>
        <v>2400</v>
      </c>
      <c r="I149" s="934">
        <f t="shared" si="29"/>
        <v>0</v>
      </c>
    </row>
    <row r="150" spans="1:9" ht="74.400000000000006" customHeight="1" x14ac:dyDescent="0.25">
      <c r="A150" s="949" t="str">
        <f>+[6]ระบบการควบคุมฯ!A264</f>
        <v>3.10.1</v>
      </c>
      <c r="B150" s="998" t="str">
        <f>+[6]ระบบการควบคุมฯ!B264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50" s="383" t="str">
        <f>+[6]ระบบการควบคุมฯ!C264</f>
        <v>ศธ 04002/ว2546 ลว 24 มิย 67 โอนครั้งที่ 152</v>
      </c>
      <c r="D150" s="950">
        <f>+[6]ระบบการควบคุมฯ!P264</f>
        <v>2400</v>
      </c>
      <c r="E150" s="950">
        <f>+[6]ระบบการควบคุมฯ!Q264+[6]ระบบการควบคุมฯ!R264</f>
        <v>0</v>
      </c>
      <c r="F150" s="950">
        <f>+[6]ระบบการควบคุมฯ!S264+[6]ระบบการควบคุมฯ!T264</f>
        <v>0</v>
      </c>
      <c r="G150" s="958">
        <f>+[6]ระบบการควบคุมฯ!U264+[6]ระบบการควบคุมฯ!V264</f>
        <v>0</v>
      </c>
      <c r="H150" s="958">
        <f>+D150-E150-F150-G150</f>
        <v>2400</v>
      </c>
      <c r="I150" s="955" t="s">
        <v>50</v>
      </c>
    </row>
    <row r="151" spans="1:9" ht="37.200000000000003" x14ac:dyDescent="0.25">
      <c r="A151" s="398">
        <f>+[4]ระบบการควบคุมฯ!A62</f>
        <v>4</v>
      </c>
      <c r="B151" s="399" t="str">
        <f>+[4]ระบบการควบคุมฯ!B62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1" s="400" t="str">
        <f>+[2]ระบบการควบคุมฯ!C136</f>
        <v>20004 31006200</v>
      </c>
      <c r="D151" s="999">
        <f>+D152+D156</f>
        <v>600</v>
      </c>
      <c r="E151" s="999">
        <f>+E152+E156</f>
        <v>0</v>
      </c>
      <c r="F151" s="999">
        <f>+F152+F156</f>
        <v>0</v>
      </c>
      <c r="G151" s="999">
        <f>+G152+G156</f>
        <v>0</v>
      </c>
      <c r="H151" s="999">
        <f>+H152+H156</f>
        <v>600</v>
      </c>
      <c r="I151" s="401"/>
    </row>
    <row r="152" spans="1:9" ht="18.600000000000001" customHeight="1" x14ac:dyDescent="0.25">
      <c r="A152" s="402">
        <f>+[2]ระบบการควบคุมฯ!A137</f>
        <v>4.0999999999999996</v>
      </c>
      <c r="B152" s="403" t="str">
        <f>+[2]ระบบการควบคุมฯ!B137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2" s="403" t="str">
        <f>+[2]ระบบการควบคุมฯ!C137</f>
        <v>20004 66 5203900000</v>
      </c>
      <c r="D152" s="1000">
        <f>+D153</f>
        <v>600</v>
      </c>
      <c r="E152" s="1000">
        <f>+E153</f>
        <v>0</v>
      </c>
      <c r="F152" s="1000">
        <f>+F153</f>
        <v>0</v>
      </c>
      <c r="G152" s="1000">
        <f>+G153</f>
        <v>0</v>
      </c>
      <c r="H152" s="1000">
        <f>+H153</f>
        <v>600</v>
      </c>
      <c r="I152" s="1001"/>
    </row>
    <row r="153" spans="1:9" ht="18.600000000000001" customHeight="1" x14ac:dyDescent="0.25">
      <c r="A153" s="404"/>
      <c r="B153" s="405" t="str">
        <f>+[2]ระบบการควบคุมฯ!B138</f>
        <v>งบรายจ่ายอื่น 6611500</v>
      </c>
      <c r="C153" s="406" t="str">
        <f>+[2]ระบบการควบคุมฯ!C138</f>
        <v xml:space="preserve">20004 31006200 </v>
      </c>
      <c r="D153" s="1002">
        <f>SUM(D154:D155)</f>
        <v>600</v>
      </c>
      <c r="E153" s="1002">
        <f>SUM(E154:E155)</f>
        <v>0</v>
      </c>
      <c r="F153" s="1002">
        <f>SUM(F154:F155)</f>
        <v>0</v>
      </c>
      <c r="G153" s="1002">
        <f>SUM(G154:G155)</f>
        <v>0</v>
      </c>
      <c r="H153" s="1002">
        <f>SUM(H154:H155)</f>
        <v>600</v>
      </c>
      <c r="I153" s="407"/>
    </row>
    <row r="154" spans="1:9" ht="37.200000000000003" customHeight="1" x14ac:dyDescent="0.25">
      <c r="A154" s="177" t="str">
        <f>+[2]ระบบการควบคุมฯ!A139</f>
        <v>4.1.1</v>
      </c>
      <c r="B154" s="181" t="str">
        <f>+[6]ระบบการควบคุมฯ!B272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4" s="181" t="str">
        <f>+[6]ระบบการควบคุมฯ!C272</f>
        <v xml:space="preserve">ศธ 04002/ว2221 ลว. 5 มิย 2567 โอนครั้งที่ 86  </v>
      </c>
      <c r="D154" s="1003">
        <f>+[6]ระบบการควบคุมฯ!P272</f>
        <v>600</v>
      </c>
      <c r="E154" s="1004">
        <f>+[6]ระบบการควบคุมฯ!Q272+[6]ระบบการควบคุมฯ!R272</f>
        <v>0</v>
      </c>
      <c r="F154" s="1004">
        <f>+[6]ระบบการควบคุมฯ!S272+[6]ระบบการควบคุมฯ!U272</f>
        <v>0</v>
      </c>
      <c r="G154" s="1004">
        <f>+[6]ระบบการควบคุมฯ!U272+[6]ระบบการควบคุมฯ!V272</f>
        <v>0</v>
      </c>
      <c r="H154" s="1004">
        <f>+D154-E154-F154-G154</f>
        <v>600</v>
      </c>
      <c r="I154" s="51" t="s">
        <v>78</v>
      </c>
    </row>
    <row r="155" spans="1:9" ht="37.200000000000003" customHeight="1" x14ac:dyDescent="0.25">
      <c r="A155" s="177" t="str">
        <f>+[2]ระบบการควบคุมฯ!A140</f>
        <v>4.1.2</v>
      </c>
      <c r="B155" s="181" t="str">
        <f>+[2]ระบบการควบคุมฯ!B140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5" s="181" t="str">
        <f>+[2]ระบบการควบคุมฯ!C140</f>
        <v>ศธ 04002/ว2758 ลว.20/ก.ค./2565 โอนครั้งที่ 649</v>
      </c>
      <c r="D155" s="1003">
        <f>+[2]ระบบการควบคุมฯ!F140</f>
        <v>0</v>
      </c>
      <c r="E155" s="1004">
        <f>+[2]ระบบการควบคุมฯ!G140+[2]ระบบการควบคุมฯ!H140</f>
        <v>0</v>
      </c>
      <c r="F155" s="1004">
        <f>+[2]ระบบการควบคุมฯ!I140+[2]ระบบการควบคุมฯ!J140</f>
        <v>0</v>
      </c>
      <c r="G155" s="1004">
        <f>+[2]ระบบการควบคุมฯ!K140+[2]ระบบการควบคุมฯ!L140</f>
        <v>0</v>
      </c>
      <c r="H155" s="1004">
        <f>+D155-E155-F155-G155</f>
        <v>0</v>
      </c>
      <c r="I155" s="51" t="s">
        <v>60</v>
      </c>
    </row>
    <row r="156" spans="1:9" ht="37.200000000000003" x14ac:dyDescent="0.25">
      <c r="A156" s="402">
        <f>+[2]ระบบการควบคุมฯ!A142</f>
        <v>4.2</v>
      </c>
      <c r="B156" s="403" t="str">
        <f>+[4]ระบบการควบคุมฯ!B63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403" t="str">
        <f>+[2]ระบบการควบคุมฯ!C142</f>
        <v>20004 66 86179 00000</v>
      </c>
      <c r="D156" s="1000">
        <f t="shared" ref="D156:I156" si="30">+D157</f>
        <v>0</v>
      </c>
      <c r="E156" s="1000">
        <f t="shared" si="30"/>
        <v>0</v>
      </c>
      <c r="F156" s="1000">
        <f t="shared" si="30"/>
        <v>0</v>
      </c>
      <c r="G156" s="1000">
        <f t="shared" si="30"/>
        <v>0</v>
      </c>
      <c r="H156" s="1000">
        <f t="shared" si="30"/>
        <v>0</v>
      </c>
      <c r="I156" s="1000">
        <f t="shared" ca="1" si="30"/>
        <v>0</v>
      </c>
    </row>
    <row r="157" spans="1:9" ht="18.600000000000001" x14ac:dyDescent="0.25">
      <c r="A157" s="404"/>
      <c r="B157" s="406" t="str">
        <f>+[4]ระบบการควบคุมฯ!B64</f>
        <v>งบรายจ่ายอื่น 6511500</v>
      </c>
      <c r="C157" s="406" t="str">
        <f>+[2]ระบบการควบคุมฯ!C143</f>
        <v>20004 31006200 5000007</v>
      </c>
      <c r="D157" s="1002">
        <f>SUM(D158:D160)</f>
        <v>0</v>
      </c>
      <c r="E157" s="1002">
        <f>SUM(E158:E160)</f>
        <v>0</v>
      </c>
      <c r="F157" s="1002">
        <f>SUM(F158:F160)</f>
        <v>0</v>
      </c>
      <c r="G157" s="1002">
        <f>SUM(G158:G160)</f>
        <v>0</v>
      </c>
      <c r="H157" s="1002">
        <f>SUM(H158:H160)</f>
        <v>0</v>
      </c>
      <c r="I157" s="1002">
        <f ca="1">+I157</f>
        <v>0</v>
      </c>
    </row>
    <row r="158" spans="1:9" ht="18.600000000000001" hidden="1" customHeight="1" x14ac:dyDescent="0.25">
      <c r="A158" s="177" t="str">
        <f>+[6]ระบบการควบคุมฯ!A277</f>
        <v>4.2.1</v>
      </c>
      <c r="B158" s="181" t="str">
        <f>+[6]ระบบการควบคุมฯ!B277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181" t="str">
        <f>+[6]ระบบการควบคุมฯ!C277</f>
        <v>ศธ 04002/ว58 ลว. 9 มค 66 โอนครั้งที่ 176</v>
      </c>
      <c r="D158" s="1003">
        <f>+[6]ระบบการควบคุมฯ!F277</f>
        <v>0</v>
      </c>
      <c r="E158" s="1004">
        <f>+'[6]ยุทธศาสตร์เสริมสร้าง 31006200'!I37+'[6]ยุทธศาสตร์เสริมสร้าง 31006200'!J37</f>
        <v>0</v>
      </c>
      <c r="F158" s="1004">
        <f>+[6]ระบบการควบคุมฯ!I277+[6]ระบบการควบคุมฯ!J277</f>
        <v>0</v>
      </c>
      <c r="G158" s="1004">
        <f>+[6]ระบบการควบคุมฯ!K277+[6]ระบบการควบคุมฯ!L277</f>
        <v>0</v>
      </c>
      <c r="H158" s="1004">
        <f>+D158-E158-F158-G158</f>
        <v>0</v>
      </c>
      <c r="I158" s="51" t="s">
        <v>80</v>
      </c>
    </row>
    <row r="159" spans="1:9" ht="18.600000000000001" hidden="1" customHeight="1" x14ac:dyDescent="0.25">
      <c r="A159" s="177" t="str">
        <f>+[6]ระบบการควบคุมฯ!A278</f>
        <v>4.2.2</v>
      </c>
      <c r="B159" s="181" t="str">
        <f>+[6]ระบบการควบคุมฯ!B278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181" t="str">
        <f>+[6]ระบบการควบคุมฯ!C278</f>
        <v>ศธ 04002/ว3099 ลว. 3 สค 66 โอนครั้งที่ 719</v>
      </c>
      <c r="D159" s="1003">
        <f>+[6]ระบบการควบคุมฯ!F278</f>
        <v>0</v>
      </c>
      <c r="E159" s="1004">
        <f>+'[6]ยุทธศาสตร์เสริมสร้าง 31006200'!I38+'[6]ยุทธศาสตร์เสริมสร้าง 31006200'!J38</f>
        <v>0</v>
      </c>
      <c r="F159" s="1004">
        <f>+[6]ระบบการควบคุมฯ!I278+[6]ระบบการควบคุมฯ!J278</f>
        <v>0</v>
      </c>
      <c r="G159" s="1004">
        <f>+[6]ระบบการควบคุมฯ!K278+[6]ระบบการควบคุมฯ!L278</f>
        <v>0</v>
      </c>
      <c r="H159" s="1004">
        <f>+D159-E159-F159-G159</f>
        <v>0</v>
      </c>
      <c r="I159" s="51" t="s">
        <v>98</v>
      </c>
    </row>
    <row r="160" spans="1:9" ht="37.200000000000003" hidden="1" customHeight="1" x14ac:dyDescent="0.25">
      <c r="A160" s="177" t="str">
        <f>+[2]ระบบการควบคุมฯ!A146</f>
        <v>4.2.3</v>
      </c>
      <c r="B160" s="181" t="str">
        <f>+[2]ระบบการควบคุมฯ!B146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181" t="str">
        <f>+[2]ระบบการควบคุมฯ!C146</f>
        <v>ศธ 04002/ว1771 ลว.10/พ.ค./2565 โอนครั้งที่ 433</v>
      </c>
      <c r="D160" s="1003">
        <f>+[2]ระบบการควบคุมฯ!F146</f>
        <v>0</v>
      </c>
      <c r="E160" s="1004">
        <f>+[2]ระบบการควบคุมฯ!G146+[2]ระบบการควบคุมฯ!H146</f>
        <v>0</v>
      </c>
      <c r="F160" s="1004">
        <f>+[2]ระบบการควบคุมฯ!I146+[2]ระบบการควบคุมฯ!J146</f>
        <v>0</v>
      </c>
      <c r="G160" s="1004">
        <f>+[2]ระบบการควบคุมฯ!K146+[2]ระบบการควบคุมฯ!L146</f>
        <v>0</v>
      </c>
      <c r="H160" s="1004">
        <f>+D160-E160-F160-G160</f>
        <v>0</v>
      </c>
      <c r="I160" s="51" t="s">
        <v>50</v>
      </c>
    </row>
    <row r="161" spans="1:9" ht="37.200000000000003" customHeight="1" x14ac:dyDescent="0.25">
      <c r="A161" s="398">
        <f>+[6]ระบบการควบคุมฯ!A282</f>
        <v>5</v>
      </c>
      <c r="B161" s="399" t="str">
        <f>+[6]ระบบการควบคุมฯ!B282</f>
        <v>โครงการโรงเรียนคุณภาพประจำตำบล</v>
      </c>
      <c r="C161" s="400" t="str">
        <f>+[6]ระบบการควบคุมฯ!C282</f>
        <v>20004 3100B600</v>
      </c>
      <c r="D161" s="999">
        <f>+D162+D167+D170</f>
        <v>33820</v>
      </c>
      <c r="E161" s="999">
        <f t="shared" ref="E161:I161" si="31">+E162+E167+E170</f>
        <v>0</v>
      </c>
      <c r="F161" s="999">
        <f t="shared" si="31"/>
        <v>0</v>
      </c>
      <c r="G161" s="999">
        <f t="shared" si="31"/>
        <v>13620</v>
      </c>
      <c r="H161" s="999">
        <f t="shared" si="31"/>
        <v>20200</v>
      </c>
      <c r="I161" s="999">
        <f t="shared" si="31"/>
        <v>0</v>
      </c>
    </row>
    <row r="162" spans="1:9" ht="18.600000000000001" customHeight="1" x14ac:dyDescent="0.25">
      <c r="A162" s="402">
        <f>+[6]ระบบการควบคุมฯ!A287</f>
        <v>5.0999999999999996</v>
      </c>
      <c r="B162" s="459" t="str">
        <f>+[6]ระบบการควบคุมฯ!B287</f>
        <v>กิจกรรมโรงเรียนคุณภาพประจำตำบล(1 ตำบล 1 โรงเรียนคุณภาพ)</v>
      </c>
      <c r="C162" s="459" t="str">
        <f>+[6]ระบบการควบคุมฯ!C287</f>
        <v>20004 67 00036 00000</v>
      </c>
      <c r="D162" s="1000">
        <f>+D163</f>
        <v>21000</v>
      </c>
      <c r="E162" s="1000">
        <f>+E163</f>
        <v>0</v>
      </c>
      <c r="F162" s="1000">
        <f>+F163</f>
        <v>0</v>
      </c>
      <c r="G162" s="1000">
        <f>+G163</f>
        <v>800</v>
      </c>
      <c r="H162" s="1000">
        <f>+H163</f>
        <v>20200</v>
      </c>
      <c r="I162" s="1001"/>
    </row>
    <row r="163" spans="1:9" ht="18.600000000000001" customHeight="1" x14ac:dyDescent="0.25">
      <c r="A163" s="175" t="str">
        <f>+[6]ระบบการควบคุมฯ!A288</f>
        <v>5.1.1</v>
      </c>
      <c r="B163" s="224" t="str">
        <f>+[6]ระบบการควบคุมฯ!B288</f>
        <v>งบรายจ่ายอื่น   6711500</v>
      </c>
      <c r="C163" s="224" t="str">
        <f>+[6]ระบบการควบคุมฯ!C288</f>
        <v>20004 3100B600 5000001</v>
      </c>
      <c r="D163" s="1005">
        <f>SUM(D164:D166)</f>
        <v>21000</v>
      </c>
      <c r="E163" s="1005">
        <f>SUM(E164:E166)</f>
        <v>0</v>
      </c>
      <c r="F163" s="1005">
        <f>SUM(F164:F166)</f>
        <v>0</v>
      </c>
      <c r="G163" s="1005">
        <f>SUM(G164:G166)</f>
        <v>800</v>
      </c>
      <c r="H163" s="1005">
        <f>SUM(H164:H166)</f>
        <v>20200</v>
      </c>
      <c r="I163" s="1006"/>
    </row>
    <row r="164" spans="1:9" ht="37.200000000000003" customHeight="1" x14ac:dyDescent="0.25">
      <c r="A164" s="408" t="str">
        <f>+[6]ระบบการควบคุมฯ!A289</f>
        <v>5.1.1.1</v>
      </c>
      <c r="B164" s="409" t="str">
        <f>+[6]ระบบการควบคุมฯ!B289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4" s="409" t="str">
        <f>+[6]ระบบการควบคุมฯ!C289</f>
        <v>ศธ 04002/ว1964 ลว.23 พค 67 โอนครั้งที่ 42</v>
      </c>
      <c r="D164" s="1007">
        <f>+[6]ระบบการควบคุมฯ!AA289</f>
        <v>1000</v>
      </c>
      <c r="E164" s="1007">
        <f>+[6]ระบบการควบคุมฯ!G289+[6]ระบบการควบคุมฯ!H289+[6]ระบบการควบคุมฯ!Q289+[6]ระบบการควบคุมฯ!R289</f>
        <v>0</v>
      </c>
      <c r="F164" s="1007">
        <f>+[6]ระบบการควบคุมฯ!I289+[6]ระบบการควบคุมฯ!J289</f>
        <v>0</v>
      </c>
      <c r="G164" s="1007">
        <f>+[6]ระบบการควบคุมฯ!K289+[6]ระบบการควบคุมฯ!L289+[6]ระบบการควบคุมฯ!U289+[6]ระบบการควบคุมฯ!V289</f>
        <v>800</v>
      </c>
      <c r="H164" s="1007">
        <f>+D164-E164-F164-G164</f>
        <v>200</v>
      </c>
      <c r="I164" s="410" t="s">
        <v>99</v>
      </c>
    </row>
    <row r="165" spans="1:9" ht="18.600000000000001" customHeight="1" x14ac:dyDescent="0.25">
      <c r="A165" s="408" t="str">
        <f>+[6]ระบบการควบคุมฯ!A290</f>
        <v>5.1.1.2</v>
      </c>
      <c r="B165" s="409" t="str">
        <f>+[6]ระบบการควบคุมฯ!B290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5" s="409" t="str">
        <f>+[6]ระบบการควบคุมฯ!C290</f>
        <v>ศธ 04002/ว2152 ลว.31 พค โอนครั้งที่ 78</v>
      </c>
      <c r="D165" s="1007">
        <f>+[6]ระบบการควบคุมฯ!AA290</f>
        <v>20000</v>
      </c>
      <c r="E165" s="1007">
        <f>+[6]ระบบการควบคุมฯ!G290+[6]ระบบการควบคุมฯ!H290+[6]ระบบการควบคุมฯ!Q290+[6]ระบบการควบคุมฯ!R290</f>
        <v>0</v>
      </c>
      <c r="F165" s="1007">
        <f>+[6]ระบบการควบคุมฯ!I290+[6]ระบบการควบคุมฯ!J290</f>
        <v>0</v>
      </c>
      <c r="G165" s="1007">
        <f>+[6]ระบบการควบคุมฯ!K290+[6]ระบบการควบคุมฯ!L290+[6]ระบบการควบคุมฯ!U290+[6]ระบบการควบคุมฯ!V290</f>
        <v>0</v>
      </c>
      <c r="H165" s="1007">
        <f>+D165-E165-F165-G165</f>
        <v>20000</v>
      </c>
      <c r="I165" s="52" t="s">
        <v>15</v>
      </c>
    </row>
    <row r="166" spans="1:9" ht="18.600000000000001" x14ac:dyDescent="0.25">
      <c r="A166" s="408"/>
      <c r="B166" s="409"/>
      <c r="C166" s="409"/>
      <c r="D166" s="1007">
        <f>+[2]ระบบการควบคุมฯ!F156</f>
        <v>0</v>
      </c>
      <c r="E166" s="1007">
        <f>+[2]ระบบการควบคุมฯ!G156+[2]ระบบการควบคุมฯ!H156</f>
        <v>0</v>
      </c>
      <c r="F166" s="1007">
        <f>+[2]ระบบการควบคุมฯ!I156+[2]ระบบการควบคุมฯ!J156</f>
        <v>0</v>
      </c>
      <c r="G166" s="1007">
        <f>+[2]ระบบการควบคุมฯ!K156+[2]ระบบการควบคุมฯ!L156</f>
        <v>0</v>
      </c>
      <c r="H166" s="1007">
        <f>+D166-E166-F166-G166</f>
        <v>0</v>
      </c>
      <c r="I166" s="52"/>
    </row>
    <row r="167" spans="1:9" ht="33.75" customHeight="1" x14ac:dyDescent="0.25">
      <c r="A167" s="411" t="s">
        <v>65</v>
      </c>
      <c r="B167" s="403" t="str">
        <f>+[2]ระบบการควบคุมฯ!B190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7" s="403" t="str">
        <f>+[2]ระบบการควบคุมฯ!C190</f>
        <v>20004 66 00079 00000</v>
      </c>
      <c r="D167" s="1000">
        <f>+D168</f>
        <v>0</v>
      </c>
      <c r="E167" s="1000">
        <f>+E168</f>
        <v>0</v>
      </c>
      <c r="F167" s="1000">
        <f>+F168</f>
        <v>0</v>
      </c>
      <c r="G167" s="1000">
        <f>+G168</f>
        <v>0</v>
      </c>
      <c r="H167" s="1000">
        <f>+H168</f>
        <v>0</v>
      </c>
      <c r="I167" s="1001"/>
    </row>
    <row r="168" spans="1:9" ht="18.600000000000001" hidden="1" customHeight="1" x14ac:dyDescent="0.25">
      <c r="A168" s="404"/>
      <c r="B168" s="406" t="str">
        <f>+[2]ระบบการควบคุมฯ!B191</f>
        <v>งบรายจ่ายอื่น   6611500</v>
      </c>
      <c r="C168" s="406" t="str">
        <f>+[2]ระบบการควบคุมฯ!C191</f>
        <v>20004 31006100 5000003</v>
      </c>
      <c r="D168" s="1002">
        <f>SUM(D169)</f>
        <v>0</v>
      </c>
      <c r="E168" s="1002">
        <f>SUM(E169)</f>
        <v>0</v>
      </c>
      <c r="F168" s="1002">
        <f>SUM(F169)</f>
        <v>0</v>
      </c>
      <c r="G168" s="1002">
        <f>SUM(G169)</f>
        <v>0</v>
      </c>
      <c r="H168" s="1002">
        <f>SUM(H169)</f>
        <v>0</v>
      </c>
      <c r="I168" s="407"/>
    </row>
    <row r="169" spans="1:9" ht="74.400000000000006" hidden="1" x14ac:dyDescent="0.25">
      <c r="A169" s="408" t="s">
        <v>66</v>
      </c>
      <c r="B169" s="409" t="str">
        <f>+[2]ระบบการควบคุมฯ!B192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9" s="409" t="str">
        <f>+[2]ระบบการควบคุมฯ!C192</f>
        <v>ศธ 04002/ว3001 ลว.5ส.ค. 2565 โอนครั้งที่ 721</v>
      </c>
      <c r="D169" s="1007">
        <f>+[2]ระบบการควบคุมฯ!D192</f>
        <v>0</v>
      </c>
      <c r="E169" s="1007">
        <f>+[2]ระบบการควบคุมฯ!G192+[2]ระบบการควบคุมฯ!H192</f>
        <v>0</v>
      </c>
      <c r="F169" s="1007">
        <f>+[2]ระบบการควบคุมฯ!I192+[2]ระบบการควบคุมฯ!J192</f>
        <v>0</v>
      </c>
      <c r="G169" s="1007">
        <f>+[2]ระบบการควบคุมฯ!K192+[2]ระบบการควบคุมฯ!L192</f>
        <v>0</v>
      </c>
      <c r="H169" s="1007">
        <f>+D169-E169-F169-G169</f>
        <v>0</v>
      </c>
      <c r="I169" s="52"/>
    </row>
    <row r="170" spans="1:9" ht="18.600000000000001" customHeight="1" x14ac:dyDescent="0.25">
      <c r="A170" s="412">
        <f>+[6]ระบบการควบคุมฯ!A359</f>
        <v>5.3</v>
      </c>
      <c r="B170" s="403" t="str">
        <f>+[6]ระบบการควบคุมฯ!B359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0" s="403" t="str">
        <f>+[6]ระบบการควบคุมฯ!C359</f>
        <v>20004 67 00079 00000</v>
      </c>
      <c r="D170" s="1008">
        <f>+D171</f>
        <v>12820</v>
      </c>
      <c r="E170" s="1008">
        <f>+E171</f>
        <v>0</v>
      </c>
      <c r="F170" s="1008">
        <f>+F171</f>
        <v>0</v>
      </c>
      <c r="G170" s="1008">
        <f>+G171</f>
        <v>12820</v>
      </c>
      <c r="H170" s="1008">
        <f>+H171</f>
        <v>0</v>
      </c>
      <c r="I170" s="413"/>
    </row>
    <row r="171" spans="1:9" ht="37.200000000000003" x14ac:dyDescent="0.25">
      <c r="A171" s="414" t="str">
        <f>+[6]ระบบการควบคุมฯ!A368</f>
        <v>5.3.2.1</v>
      </c>
      <c r="B171" s="406" t="str">
        <f>+[6]ระบบการควบคุมฯ!B368</f>
        <v>งบรายจ่ายอื่น   6711500</v>
      </c>
      <c r="C171" s="406" t="str">
        <f>+[6]ระบบการควบคุมฯ!C368</f>
        <v>20004 31011670 5000003</v>
      </c>
      <c r="D171" s="1009">
        <f>SUM(D172)</f>
        <v>12820</v>
      </c>
      <c r="E171" s="1009">
        <f>SUM(E172)</f>
        <v>0</v>
      </c>
      <c r="F171" s="1009">
        <f>SUM(F172)</f>
        <v>0</v>
      </c>
      <c r="G171" s="1009">
        <f>SUM(G172)</f>
        <v>12820</v>
      </c>
      <c r="H171" s="1009">
        <f>SUM(H172)</f>
        <v>0</v>
      </c>
      <c r="I171" s="415"/>
    </row>
    <row r="172" spans="1:9" ht="18.600000000000001" customHeight="1" x14ac:dyDescent="0.25">
      <c r="A172" s="408" t="str">
        <f>+[6]ระบบการควบคุมฯ!A370</f>
        <v>5.3.2.1.1</v>
      </c>
      <c r="B172" s="409" t="str">
        <f>+[6]ระบบการควบคุมฯ!B370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72" s="409" t="str">
        <f>+[6]ระบบการควบคุมฯ!C370</f>
        <v xml:space="preserve">ศธ 04002/ว518 ลว.5 กพ 67 โอนครั้งที่ 167 </v>
      </c>
      <c r="D172" s="1007">
        <f>+[6]ระบบการควบคุมฯ!AA370</f>
        <v>12820</v>
      </c>
      <c r="E172" s="1007">
        <f>+[6]ระบบการควบคุมฯ!G370+[6]ระบบการควบคุมฯ!H370+[6]ระบบการควบคุมฯ!Q370+[6]ระบบการควบคุมฯ!R370</f>
        <v>0</v>
      </c>
      <c r="F172" s="1007">
        <f>+[6]ระบบการควบคุมฯ!I370+[6]ระบบการควบคุมฯ!J370</f>
        <v>0</v>
      </c>
      <c r="G172" s="1007">
        <f>+[6]ระบบการควบคุมฯ!K370+[6]ระบบการควบคุมฯ!L370+[6]ระบบการควบคุมฯ!U370+[6]ระบบการควบคุมฯ!V370</f>
        <v>12820</v>
      </c>
      <c r="H172" s="1007">
        <f>+D172-E172-F172-G172</f>
        <v>0</v>
      </c>
      <c r="I172" s="410" t="s">
        <v>50</v>
      </c>
    </row>
    <row r="173" spans="1:9" ht="37.200000000000003" customHeight="1" x14ac:dyDescent="0.25">
      <c r="A173" s="204" t="str">
        <f>+[2]ระบบการควบคุมฯ!A196</f>
        <v>ค</v>
      </c>
      <c r="B173" s="361" t="str">
        <f>+[2]ระบบการควบคุมฯ!B196</f>
        <v>แผนงานยุทธศาสตร์ : สร้างความเสมอภาคทางการศึกษา</v>
      </c>
      <c r="C173" s="361"/>
      <c r="D173" s="924">
        <f>+D174+D198+D203</f>
        <v>105788495</v>
      </c>
      <c r="E173" s="924">
        <f>+E174+E198+E203</f>
        <v>0</v>
      </c>
      <c r="F173" s="924">
        <f>+F174+F198+F203</f>
        <v>0</v>
      </c>
      <c r="G173" s="924">
        <f>+G174+G198+G203</f>
        <v>105575532</v>
      </c>
      <c r="H173" s="924">
        <f>+H174+H198+H203</f>
        <v>212963</v>
      </c>
      <c r="I173" s="416"/>
    </row>
    <row r="174" spans="1:9" ht="37.200000000000003" x14ac:dyDescent="0.25">
      <c r="A174" s="417">
        <f>+[6]ระบบการควบคุมฯ!A382</f>
        <v>1</v>
      </c>
      <c r="B174" s="399" t="str">
        <f>+[6]ระบบการควบคุมฯ!B382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4" s="399" t="str">
        <f>+[6]ระบบการควบคุมฯ!C382</f>
        <v>20004 42002270</v>
      </c>
      <c r="D174" s="999">
        <f t="shared" ref="D174:H176" si="32">+D175</f>
        <v>105777895</v>
      </c>
      <c r="E174" s="1010">
        <f t="shared" si="32"/>
        <v>0</v>
      </c>
      <c r="F174" s="1010">
        <f t="shared" si="32"/>
        <v>0</v>
      </c>
      <c r="G174" s="1010">
        <f t="shared" si="32"/>
        <v>105570732</v>
      </c>
      <c r="H174" s="1010">
        <f t="shared" si="32"/>
        <v>207163</v>
      </c>
      <c r="I174" s="418"/>
    </row>
    <row r="175" spans="1:9" ht="37.200000000000003" customHeight="1" x14ac:dyDescent="0.25">
      <c r="A175" s="402">
        <f>+[6]ระบบการควบคุมฯ!A384</f>
        <v>1.1000000000000001</v>
      </c>
      <c r="B175" s="459" t="str">
        <f>+[6]ระบบการควบคุมฯ!B384</f>
        <v xml:space="preserve">กิจกรรมการสนับสนุนค่าใช้จ่ายในการจัดการศึกษาขั้นพื้นฐาน </v>
      </c>
      <c r="C175" s="1011" t="str">
        <f>+[6]ระบบการควบคุมฯ!C384</f>
        <v>20004 66 5199 300000</v>
      </c>
      <c r="D175" s="1000">
        <f t="shared" si="32"/>
        <v>105777895</v>
      </c>
      <c r="E175" s="1000">
        <f t="shared" si="32"/>
        <v>0</v>
      </c>
      <c r="F175" s="1000">
        <f t="shared" si="32"/>
        <v>0</v>
      </c>
      <c r="G175" s="1000">
        <f t="shared" si="32"/>
        <v>105570732</v>
      </c>
      <c r="H175" s="1000">
        <f t="shared" si="32"/>
        <v>207163</v>
      </c>
      <c r="I175" s="420"/>
    </row>
    <row r="176" spans="1:9" ht="18.600000000000001" x14ac:dyDescent="0.25">
      <c r="A176" s="175"/>
      <c r="B176" s="224" t="str">
        <f>+[6]ระบบการควบคุมฯ!B386</f>
        <v xml:space="preserve"> งบเงินอุดหนุน 6711410</v>
      </c>
      <c r="C176" s="203" t="str">
        <f>+[6]ระบบการควบคุมฯ!C386</f>
        <v>20004 42002200</v>
      </c>
      <c r="D176" s="1005">
        <f t="shared" si="32"/>
        <v>105777895</v>
      </c>
      <c r="E176" s="1005">
        <f t="shared" si="32"/>
        <v>0</v>
      </c>
      <c r="F176" s="1005">
        <f t="shared" si="32"/>
        <v>0</v>
      </c>
      <c r="G176" s="1005">
        <f t="shared" si="32"/>
        <v>105570732</v>
      </c>
      <c r="H176" s="1005">
        <f t="shared" si="32"/>
        <v>207163</v>
      </c>
      <c r="I176" s="176"/>
    </row>
    <row r="177" spans="1:9" ht="18.600000000000001" x14ac:dyDescent="0.25">
      <c r="A177" s="423" t="str">
        <f>+[6]ระบบการควบคุมฯ!A387</f>
        <v>1.1.1</v>
      </c>
      <c r="B177" s="1012" t="str">
        <f>+[6]ระบบการควบคุมฯ!B387</f>
        <v xml:space="preserve">เงินอุดหนุนทั่วไป รายการค่าใช้จ่ายในการจัดการศึกษาขั้นพื้นฐาน </v>
      </c>
      <c r="C177" s="1013">
        <f>+[6]ระบบการควบคุมฯ!C387</f>
        <v>0</v>
      </c>
      <c r="D177" s="1014">
        <f>+D178+D184+D188+D192+D196</f>
        <v>105777895</v>
      </c>
      <c r="E177" s="1014">
        <f t="shared" ref="E177:H177" si="33">+E178+E184+E188+E192+E196</f>
        <v>0</v>
      </c>
      <c r="F177" s="1014">
        <f t="shared" si="33"/>
        <v>0</v>
      </c>
      <c r="G177" s="1014">
        <f t="shared" si="33"/>
        <v>105570732</v>
      </c>
      <c r="H177" s="1014">
        <f t="shared" si="33"/>
        <v>207163</v>
      </c>
      <c r="I177" s="424"/>
    </row>
    <row r="178" spans="1:9" ht="55.8" x14ac:dyDescent="0.25">
      <c r="A178" s="425" t="str">
        <f>+[6]ระบบการควบคุมฯ!A388</f>
        <v>1.1.1.1</v>
      </c>
      <c r="B178" s="426" t="str">
        <f>+[6]ระบบการควบคุมฯ!B388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78" s="426" t="str">
        <f>+[6]ระบบการควบคุมฯ!C388</f>
        <v>ศธ 04002/ว1018 ลว.8/3/2024โอนครั้งที่ 209</v>
      </c>
      <c r="D178" s="1015">
        <f>SUM(D179:D183)</f>
        <v>54553269</v>
      </c>
      <c r="E178" s="1015">
        <f t="shared" ref="E178:I178" si="34">SUM(E179:E183)</f>
        <v>0</v>
      </c>
      <c r="F178" s="1015">
        <f t="shared" si="34"/>
        <v>0</v>
      </c>
      <c r="G178" s="1015">
        <f t="shared" si="34"/>
        <v>54553269</v>
      </c>
      <c r="H178" s="1015">
        <f t="shared" si="34"/>
        <v>0</v>
      </c>
      <c r="I178" s="1015">
        <f t="shared" si="34"/>
        <v>0</v>
      </c>
    </row>
    <row r="179" spans="1:9" ht="37.200000000000003" customHeight="1" x14ac:dyDescent="0.25">
      <c r="A179" s="177" t="str">
        <f>+[6]ระบบการควบคุมฯ!A390</f>
        <v>1)</v>
      </c>
      <c r="B179" s="181" t="str">
        <f>+[6]ระบบการควบคุมฯ!B390</f>
        <v>ค่าหนังสือเรียน รหัสบัญชีย่อย 0022001/10,931,200</v>
      </c>
      <c r="C179" s="181" t="str">
        <f>+[6]ระบบการควบคุมฯ!C390</f>
        <v>20004 42002270 4100040</v>
      </c>
      <c r="D179" s="1016">
        <f>+[6]ระบบการควบคุมฯ!F390+[6]ระบบการควบคุมฯ!P390</f>
        <v>13659259</v>
      </c>
      <c r="E179" s="950">
        <f>+[6]ระบบการควบคุมฯ!G390+[6]ระบบการควบคุมฯ!H390+[6]ระบบการควบคุมฯ!Q390+[6]ระบบการควบคุมฯ!R390</f>
        <v>0</v>
      </c>
      <c r="F179" s="1017">
        <f>+[6]ระบบการควบคุมฯ!I390+[6]ระบบการควบคุมฯ!J390</f>
        <v>0</v>
      </c>
      <c r="G179" s="950">
        <f>+[6]ระบบการควบคุมฯ!K390+[6]ระบบการควบคุมฯ!L390+[6]ระบบการควบคุมฯ!U390+[6]ระบบการควบคุมฯ!V390</f>
        <v>13659259</v>
      </c>
      <c r="H179" s="1017">
        <f>+D179-E179-F179-G179</f>
        <v>0</v>
      </c>
      <c r="I179" s="427" t="s">
        <v>14</v>
      </c>
    </row>
    <row r="180" spans="1:9" ht="19.5" customHeight="1" x14ac:dyDescent="0.25">
      <c r="A180" s="177" t="str">
        <f>+[6]ระบบการควบคุมฯ!A392</f>
        <v>2)</v>
      </c>
      <c r="B180" s="181" t="str">
        <f>+[6]ระบบการควบคุมฯ!B392</f>
        <v>ค่าอุปกรณ์การเรียน รหัสบัญชีย่อย 0022002/3,421,000</v>
      </c>
      <c r="C180" s="181" t="str">
        <f>+[6]ระบบการควบคุมฯ!C392</f>
        <v>20004 42002270 4100117</v>
      </c>
      <c r="D180" s="1016">
        <f>+[6]ระบบการควบคุมฯ!F392+[6]ระบบการควบคุมฯ!P392</f>
        <v>3421000</v>
      </c>
      <c r="E180" s="950">
        <f>+[6]ระบบการควบคุมฯ!G392+[6]ระบบการควบคุมฯ!H392+[6]ระบบการควบคุมฯ!Q392+[6]ระบบการควบคุมฯ!R392</f>
        <v>0</v>
      </c>
      <c r="F180" s="1017">
        <f>+[6]ระบบการควบคุมฯ!I392+[6]ระบบการควบคุมฯ!J392</f>
        <v>0</v>
      </c>
      <c r="G180" s="950">
        <f>+[6]ระบบการควบคุมฯ!K392+[6]ระบบการควบคุมฯ!L392+[6]ระบบการควบคุมฯ!U392+[6]ระบบการควบคุมฯ!V392</f>
        <v>3421000</v>
      </c>
      <c r="H180" s="1017">
        <f t="shared" ref="H180:H183" si="35">+D180-E180-F180-G180</f>
        <v>0</v>
      </c>
      <c r="I180" s="427" t="s">
        <v>14</v>
      </c>
    </row>
    <row r="181" spans="1:9" ht="37.200000000000003" x14ac:dyDescent="0.25">
      <c r="A181" s="177" t="str">
        <f>+[6]ระบบการควบคุมฯ!A393</f>
        <v>3)</v>
      </c>
      <c r="B181" s="181" t="str">
        <f>+[6]ระบบการควบคุมฯ!B393</f>
        <v>ค่าเครื่องแบบนักเรียน รหัสบัญชีย่อย 0022003/6,461,500</v>
      </c>
      <c r="C181" s="181" t="str">
        <f>+[6]ระบบการควบคุมฯ!C393</f>
        <v>20004 42002270 4100194</v>
      </c>
      <c r="D181" s="1016">
        <f>+[6]ระบบการควบคุมฯ!F393+[6]ระบบการควบคุมฯ!P393</f>
        <v>8073575</v>
      </c>
      <c r="E181" s="950">
        <f>+[6]ระบบการควบคุมฯ!G393+[6]ระบบการควบคุมฯ!H393+[6]ระบบการควบคุมฯ!Q393+[6]ระบบการควบคุมฯ!R393</f>
        <v>0</v>
      </c>
      <c r="F181" s="1017">
        <f>+[6]ระบบการควบคุมฯ!I393+[6]ระบบการควบคุมฯ!J393</f>
        <v>0</v>
      </c>
      <c r="G181" s="950">
        <f>+[6]ระบบการควบคุมฯ!K393+[6]ระบบการควบคุมฯ!L393+[6]ระบบการควบคุมฯ!U393+[6]ระบบการควบคุมฯ!V393</f>
        <v>8073575</v>
      </c>
      <c r="H181" s="1017">
        <f t="shared" si="35"/>
        <v>0</v>
      </c>
      <c r="I181" s="427" t="s">
        <v>14</v>
      </c>
    </row>
    <row r="182" spans="1:9" ht="37.200000000000003" x14ac:dyDescent="0.25">
      <c r="A182" s="177" t="str">
        <f>+[6]ระบบการควบคุมฯ!A395</f>
        <v>4)</v>
      </c>
      <c r="B182" s="181" t="str">
        <f>+[6]ระบบการควบคุมฯ!B395</f>
        <v>ค่ากิจกรรมพัฒนาคุณภาพผู้เรียน รหัสบัญชีย่อย 0022004/2,636,400</v>
      </c>
      <c r="C182" s="181" t="str">
        <f>+[6]ระบบการควบคุมฯ!C395</f>
        <v>20005 42002270 4100271</v>
      </c>
      <c r="D182" s="1016">
        <f>+[6]ระบบการควบคุมฯ!F395+[6]ระบบการควบคุมฯ!P395</f>
        <v>5851827</v>
      </c>
      <c r="E182" s="950">
        <f>+[6]ระบบการควบคุมฯ!G395+[6]ระบบการควบคุมฯ!H395+[6]ระบบการควบคุมฯ!Q395+[6]ระบบการควบคุมฯ!R395</f>
        <v>0</v>
      </c>
      <c r="F182" s="1017">
        <f>+[6]ระบบการควบคุมฯ!I395+[6]ระบบการควบคุมฯ!J395</f>
        <v>0</v>
      </c>
      <c r="G182" s="950">
        <f>+[6]ระบบการควบคุมฯ!K395+[6]ระบบการควบคุมฯ!L395+[6]ระบบการควบคุมฯ!U395+[6]ระบบการควบคุมฯ!V395</f>
        <v>5851827</v>
      </c>
      <c r="H182" s="1017">
        <f t="shared" si="35"/>
        <v>0</v>
      </c>
      <c r="I182" s="427" t="s">
        <v>14</v>
      </c>
    </row>
    <row r="183" spans="1:9" ht="37.200000000000003" x14ac:dyDescent="0.25">
      <c r="A183" s="177" t="str">
        <f>+[6]ระบบการควบคุมฯ!A397</f>
        <v>5)</v>
      </c>
      <c r="B183" s="181" t="str">
        <f>+[6]ระบบการควบคุมฯ!B397</f>
        <v>ค่าจัดการเรียนการสอน รหัสบัญชีย่อย 0022005/4,713,100</v>
      </c>
      <c r="C183" s="181" t="str">
        <f>+[6]ระบบการควบคุมฯ!C397</f>
        <v>20006 42002270 4100348</v>
      </c>
      <c r="D183" s="1016">
        <f>+[6]ระบบการควบคุมฯ!F397+[6]ระบบการควบคุมฯ!P397</f>
        <v>23547608</v>
      </c>
      <c r="E183" s="950">
        <f>+[6]ระบบการควบคุมฯ!G397+[6]ระบบการควบคุมฯ!H397+[6]ระบบการควบคุมฯ!Q397+[6]ระบบการควบคุมฯ!R397</f>
        <v>0</v>
      </c>
      <c r="F183" s="1017">
        <f>+[6]ระบบการควบคุมฯ!I397+[6]ระบบการควบคุมฯ!J397</f>
        <v>0</v>
      </c>
      <c r="G183" s="950">
        <f>+[6]ระบบการควบคุมฯ!K397+[6]ระบบการควบคุมฯ!L397+[6]ระบบการควบคุมฯ!U397+[6]ระบบการควบคุมฯ!V397</f>
        <v>23547608</v>
      </c>
      <c r="H183" s="1017">
        <f t="shared" si="35"/>
        <v>0</v>
      </c>
      <c r="I183" s="427" t="s">
        <v>14</v>
      </c>
    </row>
    <row r="184" spans="1:9" ht="55.8" x14ac:dyDescent="0.25">
      <c r="A184" s="425" t="str">
        <f>+[6]ระบบการควบคุมฯ!A399</f>
        <v>1.1.1.2</v>
      </c>
      <c r="B184" s="426" t="str">
        <f>+[6]ระบบการควบคุมฯ!B399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84" s="426" t="str">
        <f>+[6]ระบบการควบคุมฯ!C399</f>
        <v>ศธ 04002/ว4832 ลว.25/10/2022 โอนครั้งที่ 23</v>
      </c>
      <c r="D184" s="1015">
        <f t="shared" ref="D184:I184" si="36">SUM(D185:D187)</f>
        <v>33852460</v>
      </c>
      <c r="E184" s="1015">
        <f t="shared" si="36"/>
        <v>0</v>
      </c>
      <c r="F184" s="1015">
        <f t="shared" si="36"/>
        <v>0</v>
      </c>
      <c r="G184" s="1015">
        <f t="shared" si="36"/>
        <v>33852240</v>
      </c>
      <c r="H184" s="1015">
        <f t="shared" si="36"/>
        <v>220</v>
      </c>
      <c r="I184" s="1015">
        <f t="shared" si="36"/>
        <v>0</v>
      </c>
    </row>
    <row r="185" spans="1:9" ht="18.600000000000001" customHeight="1" x14ac:dyDescent="0.25">
      <c r="A185" s="177" t="str">
        <f>+[6]ระบบการควบคุมฯ!A400</f>
        <v>1)</v>
      </c>
      <c r="B185" s="178" t="str">
        <f>+[6]ระบบการควบคุมฯ!B400</f>
        <v>ค่าจัดการเรียนการสอน รหัสบัญชีย่อย 0022005/23,667,084</v>
      </c>
      <c r="C185" s="178" t="str">
        <f>+[6]ระบบการควบคุมฯ!C400</f>
        <v>20006 42002270 4100348</v>
      </c>
      <c r="D185" s="1003">
        <f>+[6]ระบบการควบคุมฯ!F400</f>
        <v>23667084</v>
      </c>
      <c r="E185" s="1004">
        <f>+[6]ระบบการควบคุมฯ!G400+[6]ระบบการควบคุมฯ!H400</f>
        <v>0</v>
      </c>
      <c r="F185" s="1004">
        <f>+[6]ระบบการควบคุมฯ!I400+[6]ระบบการควบคุมฯ!J400</f>
        <v>0</v>
      </c>
      <c r="G185" s="1004">
        <f>+[6]ระบบการควบคุมฯ!K400+[6]ระบบการควบคุมฯ!L400</f>
        <v>23667084</v>
      </c>
      <c r="H185" s="1004">
        <f>+D185-E185-F185-G185</f>
        <v>0</v>
      </c>
      <c r="I185" s="427" t="s">
        <v>14</v>
      </c>
    </row>
    <row r="186" spans="1:9" ht="18.600000000000001" customHeight="1" x14ac:dyDescent="0.25">
      <c r="A186" s="177" t="str">
        <f>+[6]ระบบการควบคุมฯ!A401</f>
        <v>2)</v>
      </c>
      <c r="B186" s="178" t="str">
        <f>+[6]ระบบการควบคุมฯ!B401</f>
        <v>ค่าอุปกรณ์การเรียน รหัสบัญชีย่อย 0022002/4,301,870</v>
      </c>
      <c r="C186" s="178" t="str">
        <f>+[6]ระบบการควบคุมฯ!C401</f>
        <v>20004 42002270 4100117</v>
      </c>
      <c r="D186" s="1003">
        <f>+[6]ระบบการควบคุมฯ!F401</f>
        <v>4301870</v>
      </c>
      <c r="E186" s="1004">
        <f>+[6]ระบบการควบคุมฯ!G401+[6]ระบบการควบคุมฯ!H401</f>
        <v>0</v>
      </c>
      <c r="F186" s="1004">
        <f>+[6]ระบบการควบคุมฯ!I401+[6]ระบบการควบคุมฯ!J401</f>
        <v>0</v>
      </c>
      <c r="G186" s="1004">
        <f>+[6]ระบบการควบคุมฯ!K401+[6]ระบบการควบคุมฯ!L401</f>
        <v>4301650</v>
      </c>
      <c r="H186" s="1004">
        <f>+D186-E186-F186-G186</f>
        <v>220</v>
      </c>
      <c r="I186" s="427" t="s">
        <v>14</v>
      </c>
    </row>
    <row r="187" spans="1:9" ht="18.600000000000001" customHeight="1" x14ac:dyDescent="0.25">
      <c r="A187" s="177" t="str">
        <f>+[6]ระบบการควบคุมฯ!A403</f>
        <v>3)</v>
      </c>
      <c r="B187" s="178" t="str">
        <f>+[6]ระบบการควบคุมฯ!B403</f>
        <v>ค่ากิจกรรมพัฒนาคุณภาพผู้เรียน รหัสบัญชีย่อย 0022004/5,883,506</v>
      </c>
      <c r="C187" s="178" t="str">
        <f>+[6]ระบบการควบคุมฯ!C403</f>
        <v>20005 42002270 4100271</v>
      </c>
      <c r="D187" s="1003">
        <f>+[6]ระบบการควบคุมฯ!F403</f>
        <v>5883506</v>
      </c>
      <c r="E187" s="1004">
        <f>+[6]ระบบการควบคุมฯ!G403+[6]ระบบการควบคุมฯ!H403</f>
        <v>0</v>
      </c>
      <c r="F187" s="1004">
        <f>+[6]ระบบการควบคุมฯ!I403+[6]ระบบการควบคุมฯ!J403</f>
        <v>0</v>
      </c>
      <c r="G187" s="1004">
        <f>+[6]ระบบการควบคุมฯ!K403+[6]ระบบการควบคุมฯ!L403</f>
        <v>5883506</v>
      </c>
      <c r="H187" s="1004">
        <f>+D187-E187-F187-G187</f>
        <v>0</v>
      </c>
      <c r="I187" s="427" t="s">
        <v>14</v>
      </c>
    </row>
    <row r="188" spans="1:9" ht="18.600000000000001" customHeight="1" x14ac:dyDescent="0.25">
      <c r="A188" s="425" t="str">
        <f>+[6]ระบบการควบคุมฯ!A404</f>
        <v>1.1.1.3</v>
      </c>
      <c r="B188" s="426" t="str">
        <f>+[6]ระบบการควบคุมฯ!B404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</c>
      <c r="C188" s="426" t="str">
        <f>+[6]ระบบการควบคุมฯ!C404</f>
        <v xml:space="preserve">ศธ 04002/ว5681 ลว.20/12/2023 โอนครั้งที่ 99 จำนวน13,680,740‬.00บาท </v>
      </c>
      <c r="D188" s="1015">
        <f t="shared" ref="D188:I188" si="37">SUM(D189:D191)</f>
        <v>13680740</v>
      </c>
      <c r="E188" s="1015">
        <f t="shared" si="37"/>
        <v>0</v>
      </c>
      <c r="F188" s="1015">
        <f t="shared" si="37"/>
        <v>0</v>
      </c>
      <c r="G188" s="1015">
        <f t="shared" si="37"/>
        <v>13657610</v>
      </c>
      <c r="H188" s="1015">
        <f t="shared" si="37"/>
        <v>23130</v>
      </c>
      <c r="I188" s="1015">
        <f t="shared" si="37"/>
        <v>0</v>
      </c>
    </row>
    <row r="189" spans="1:9" ht="18.600000000000001" customHeight="1" x14ac:dyDescent="0.25">
      <c r="A189" s="177" t="str">
        <f>+[6]ระบบการควบคุมฯ!A405</f>
        <v>1)</v>
      </c>
      <c r="B189" s="181" t="str">
        <f>+[6]ระบบการควบคุมฯ!B405</f>
        <v>ค่าอุปกรณ์การเรียน รหัสบัญชีย่อย 0022002/1745120</v>
      </c>
      <c r="C189" s="181" t="str">
        <f>+[6]ระบบการควบคุมฯ!C405</f>
        <v>20004 42002270 4100117</v>
      </c>
      <c r="D189" s="1016">
        <f>+[6]ระบบการควบคุมฯ!F405</f>
        <v>1745120</v>
      </c>
      <c r="E189" s="1017">
        <f>+[6]ระบบการควบคุมฯ!G405+[6]ระบบการควบคุมฯ!H405</f>
        <v>0</v>
      </c>
      <c r="F189" s="1017">
        <f>+[6]ระบบการควบคุมฯ!I405+[6]ระบบการควบคุมฯ!J405</f>
        <v>0</v>
      </c>
      <c r="G189" s="1017">
        <f>+[6]ระบบการควบคุมฯ!K405+[6]ระบบการควบคุมฯ!L405+[6]ระบบการควบคุมฯ!U405+[6]ระบบการควบคุมฯ!V405</f>
        <v>1721990</v>
      </c>
      <c r="H189" s="1017">
        <f>+D189-E189-F189-G189</f>
        <v>23130</v>
      </c>
      <c r="I189" s="427" t="s">
        <v>14</v>
      </c>
    </row>
    <row r="190" spans="1:9" ht="37.200000000000003" x14ac:dyDescent="0.25">
      <c r="A190" s="177" t="str">
        <f>+[6]ระบบการควบคุมฯ!A407</f>
        <v>2)</v>
      </c>
      <c r="B190" s="181" t="str">
        <f>+[6]ระบบการควบคุมฯ!B407</f>
        <v>ค่ากิจกรรมพัฒนาคุณภาพผู้เรียน รหัสบัญชีย่อย 0022004/2379548</v>
      </c>
      <c r="C190" s="181" t="str">
        <f>+[6]ระบบการควบคุมฯ!C407</f>
        <v>20005 42002270 4100271</v>
      </c>
      <c r="D190" s="1016">
        <f>+[6]ระบบการควบคุมฯ!F407</f>
        <v>2379548</v>
      </c>
      <c r="E190" s="1017">
        <f>+[6]ระบบการควบคุมฯ!G407+[6]ระบบการควบคุมฯ!H407</f>
        <v>0</v>
      </c>
      <c r="F190" s="1017">
        <f>+[6]ระบบการควบคุมฯ!I407+[6]ระบบการควบคุมฯ!J407</f>
        <v>0</v>
      </c>
      <c r="G190" s="1017">
        <f>+[6]ระบบการควบคุมฯ!K407+[6]ระบบการควบคุมฯ!L407</f>
        <v>2379548</v>
      </c>
      <c r="H190" s="1017">
        <f>+D190-E190-F190-G190</f>
        <v>0</v>
      </c>
      <c r="I190" s="427" t="s">
        <v>14</v>
      </c>
    </row>
    <row r="191" spans="1:9" ht="31.2" x14ac:dyDescent="0.25">
      <c r="A191" s="177" t="str">
        <f>+[6]ระบบการควบคุมฯ!A408</f>
        <v>3)</v>
      </c>
      <c r="B191" s="181" t="str">
        <f>+[6]ระบบการควบคุมฯ!B408</f>
        <v>ค่าจัดการเรียนการสอน รหัสบัญชีย่อย 0022005/9556072</v>
      </c>
      <c r="C191" s="181" t="str">
        <f>+[6]ระบบการควบคุมฯ!C408</f>
        <v>20006 42002270 4100348</v>
      </c>
      <c r="D191" s="1016">
        <f>+[6]ระบบการควบคุมฯ!F408</f>
        <v>9556072</v>
      </c>
      <c r="E191" s="1017">
        <f>+[6]ระบบการควบคุมฯ!G408+[6]ระบบการควบคุมฯ!H408</f>
        <v>0</v>
      </c>
      <c r="F191" s="1017">
        <f>+[6]ระบบการควบคุมฯ!I408+[6]ระบบการควบคุมฯ!J408</f>
        <v>0</v>
      </c>
      <c r="G191" s="1017">
        <f>+[6]ระบบการควบคุมฯ!K408+[6]ระบบการควบคุมฯ!L408</f>
        <v>9556072</v>
      </c>
      <c r="H191" s="1017">
        <f>+D191-E191-F191-G191</f>
        <v>0</v>
      </c>
      <c r="I191" s="427" t="s">
        <v>14</v>
      </c>
    </row>
    <row r="192" spans="1:9" ht="55.8" x14ac:dyDescent="0.25">
      <c r="A192" s="425" t="str">
        <f>+[6]ระบบการควบคุมฯ!A427</f>
        <v>1.1.2</v>
      </c>
      <c r="B192" s="426" t="str">
        <f>+[6]ระบบการควบคุมฯ!B427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92" s="426" t="str">
        <f>+[6]ระบบการควบคุมฯ!C427</f>
        <v>ศธ 04002/ว55552 ลว.12/12/2022 โอนครั้งที่ 83</v>
      </c>
      <c r="D192" s="1015">
        <f t="shared" ref="D192:I192" si="38">SUM(D193:D195)</f>
        <v>3225926</v>
      </c>
      <c r="E192" s="1015">
        <f t="shared" si="38"/>
        <v>0</v>
      </c>
      <c r="F192" s="1015">
        <f t="shared" si="38"/>
        <v>0</v>
      </c>
      <c r="G192" s="1015">
        <f t="shared" si="38"/>
        <v>3049613</v>
      </c>
      <c r="H192" s="1015">
        <f t="shared" si="38"/>
        <v>176313</v>
      </c>
      <c r="I192" s="1015">
        <f t="shared" si="38"/>
        <v>0</v>
      </c>
    </row>
    <row r="193" spans="1:9" ht="31.2" x14ac:dyDescent="0.25">
      <c r="A193" s="177" t="str">
        <f>+[6]ระบบการควบคุมฯ!A429</f>
        <v>1)</v>
      </c>
      <c r="B193" s="181" t="str">
        <f>+[6]ระบบการควบคุมฯ!B429</f>
        <v>ค่าอุปกรณ์การเรียน รหัสบัญชีย่อย 0022002</v>
      </c>
      <c r="C193" s="181" t="str">
        <f>+[6]ระบบการควบคุมฯ!C429</f>
        <v>20004 42002270 4100117</v>
      </c>
      <c r="D193" s="1016">
        <f>+[6]ระบบการควบคุมฯ!F429</f>
        <v>121020</v>
      </c>
      <c r="E193" s="1017">
        <f>+[6]ระบบการควบคุมฯ!G429+[6]ระบบการควบคุมฯ!H429</f>
        <v>0</v>
      </c>
      <c r="F193" s="1017">
        <f>+[6]ระบบการควบคุมฯ!I429+[6]ระบบการควบคุมฯ!J429</f>
        <v>0</v>
      </c>
      <c r="G193" s="1017">
        <f>+[6]ระบบการควบคุมฯ!K429+[6]ระบบการควบคุมฯ!L429+[6]ระบบการควบคุมฯ!U429+[6]ระบบการควบคุมฯ!V429</f>
        <v>114605</v>
      </c>
      <c r="H193" s="1017">
        <f>+D193-E193-F193-G193</f>
        <v>6415</v>
      </c>
      <c r="I193" s="427" t="s">
        <v>14</v>
      </c>
    </row>
    <row r="194" spans="1:9" ht="31.2" x14ac:dyDescent="0.25">
      <c r="A194" s="177" t="str">
        <f>+[6]ระบบการควบคุมฯ!A431</f>
        <v>2)</v>
      </c>
      <c r="B194" s="181" t="str">
        <f>+[6]ระบบการควบคุมฯ!B431</f>
        <v>ค่ากิจกรรมพัฒนาคุณภาพผู้เรียน รหัสบัญชีย่อย 0022004</v>
      </c>
      <c r="C194" s="181" t="str">
        <f>+[6]ระบบการควบคุมฯ!C431</f>
        <v>20004 42002270 4100271</v>
      </c>
      <c r="D194" s="1016">
        <f>+[6]ระบบการควบคุมฯ!F431</f>
        <v>227329</v>
      </c>
      <c r="E194" s="1017">
        <f>+[6]ระบบการควบคุมฯ!G431+[6]ระบบการควบคุมฯ!H431</f>
        <v>0</v>
      </c>
      <c r="F194" s="1017">
        <f>+[6]ระบบการควบคุมฯ!I431+[6]ระบบการควบคุมฯ!J431</f>
        <v>0</v>
      </c>
      <c r="G194" s="1017">
        <f>+[6]ระบบการควบคุมฯ!K431+[6]ระบบการควบคุมฯ!L431++[6]ระบบการควบคุมฯ!U431+[6]ระบบการควบคุมฯ!V431</f>
        <v>214834</v>
      </c>
      <c r="H194" s="1017">
        <f>+D194-E194-F194-G194</f>
        <v>12495</v>
      </c>
      <c r="I194" s="427" t="s">
        <v>14</v>
      </c>
    </row>
    <row r="195" spans="1:9" ht="31.2" x14ac:dyDescent="0.25">
      <c r="A195" s="177" t="str">
        <f>+[6]ระบบการควบคุมฯ!A433</f>
        <v>3)</v>
      </c>
      <c r="B195" s="181" t="str">
        <f>+[6]ระบบการควบคุมฯ!B433</f>
        <v>ค่าจัดกิจกรรมการเรียนการสอน รหัสบัญชีย่อย 0022005</v>
      </c>
      <c r="C195" s="181" t="str">
        <f>+[6]ระบบการควบคุมฯ!C433</f>
        <v>20004 42002270 4100348</v>
      </c>
      <c r="D195" s="1016">
        <f>+[6]ระบบการควบคุมฯ!F433</f>
        <v>2877577</v>
      </c>
      <c r="E195" s="1017">
        <f>+[6]ระบบการควบคุมฯ!G433+[6]ระบบการควบคุมฯ!H433</f>
        <v>0</v>
      </c>
      <c r="F195" s="1017">
        <f>+[6]ระบบการควบคุมฯ!I433+[6]ระบบการควบคุมฯ!J433</f>
        <v>0</v>
      </c>
      <c r="G195" s="1017">
        <f>+[6]ระบบการควบคุมฯ!K433+[6]ระบบการควบคุมฯ!L433+[6]ระบบการควบคุมฯ!U433+[6]ระบบการควบคุมฯ!V433</f>
        <v>2720174</v>
      </c>
      <c r="H195" s="1017">
        <f>+D195-E195-F195-G195</f>
        <v>157403</v>
      </c>
      <c r="I195" s="427" t="s">
        <v>14</v>
      </c>
    </row>
    <row r="196" spans="1:9" ht="47.4" customHeight="1" x14ac:dyDescent="0.25">
      <c r="A196" s="425" t="str">
        <f>+[6]ระบบการควบคุมฯ!A441</f>
        <v>1.1.3</v>
      </c>
      <c r="B196" s="426" t="str">
        <f>+[6]ระบบการควบคุมฯ!B441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196" s="426" t="str">
        <f>+[6]ระบบการควบคุมฯ!C441</f>
        <v xml:space="preserve">20004 42002270 4100348  </v>
      </c>
      <c r="D196" s="1015">
        <f>SUM(D197)</f>
        <v>465500</v>
      </c>
      <c r="E196" s="1015">
        <f t="shared" ref="E196:H196" si="39">SUM(E197)</f>
        <v>0</v>
      </c>
      <c r="F196" s="1015">
        <f t="shared" si="39"/>
        <v>0</v>
      </c>
      <c r="G196" s="1015">
        <f t="shared" si="39"/>
        <v>458000</v>
      </c>
      <c r="H196" s="1015">
        <f t="shared" si="39"/>
        <v>7500</v>
      </c>
      <c r="I196" s="1015">
        <f t="shared" ref="I196" si="40">SUM(I197:I199)</f>
        <v>0</v>
      </c>
    </row>
    <row r="197" spans="1:9" ht="102" customHeight="1" x14ac:dyDescent="0.25">
      <c r="A197" s="177" t="str">
        <f>+[6]ระบบการควบคุมฯ!A443</f>
        <v>1.1.3.1</v>
      </c>
      <c r="B197" s="178" t="str">
        <f>+[6]ระบบการควบคุมฯ!B443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197" s="178" t="str">
        <f>+[6]ระบบการควบคุมฯ!C443</f>
        <v>ศธ 04002/ว417 ลว.30/1/2023 โอนครั้งที่ 159</v>
      </c>
      <c r="D197" s="1003">
        <f>+[6]ระบบการควบคุมฯ!F443</f>
        <v>465500</v>
      </c>
      <c r="E197" s="1004">
        <f>+[6]ระบบการควบคุมฯ!G443+[6]ระบบการควบคุมฯ!H443</f>
        <v>0</v>
      </c>
      <c r="F197" s="1004">
        <f>+[6]ระบบการควบคุมฯ!I443+[6]ระบบการควบคุมฯ!J443</f>
        <v>0</v>
      </c>
      <c r="G197" s="1004">
        <f>+[6]ระบบการควบคุมฯ!K443+[6]ระบบการควบคุมฯ!L443</f>
        <v>458000</v>
      </c>
      <c r="H197" s="1004">
        <f>+D197-E197-F197-G197</f>
        <v>7500</v>
      </c>
      <c r="I197" s="427" t="s">
        <v>14</v>
      </c>
    </row>
    <row r="198" spans="1:9" ht="29.4" customHeight="1" x14ac:dyDescent="0.25">
      <c r="A198" s="417">
        <f>+[6]ระบบการควบคุมฯ!A468</f>
        <v>2</v>
      </c>
      <c r="B198" s="1018" t="str">
        <f>+[6]ระบบการควบคุมฯ!B468</f>
        <v xml:space="preserve">โครงการพัฒนาสื่อและเทคโนโลยีสารสนเทศเพื่อการศึกษา </v>
      </c>
      <c r="C198" s="1018" t="str">
        <f>+[6]ระบบการควบคุมฯ!C468</f>
        <v xml:space="preserve">20004 42004700 </v>
      </c>
      <c r="D198" s="999">
        <f t="shared" ref="D198:H199" si="41">+D200</f>
        <v>5000</v>
      </c>
      <c r="E198" s="1010">
        <f t="shared" si="41"/>
        <v>0</v>
      </c>
      <c r="F198" s="1010">
        <f t="shared" si="41"/>
        <v>0</v>
      </c>
      <c r="G198" s="1010">
        <f t="shared" si="41"/>
        <v>0</v>
      </c>
      <c r="H198" s="1010">
        <f t="shared" si="41"/>
        <v>5000</v>
      </c>
      <c r="I198" s="418"/>
    </row>
    <row r="199" spans="1:9" ht="29.4" customHeight="1" x14ac:dyDescent="0.25">
      <c r="A199" s="175"/>
      <c r="B199" s="224" t="str">
        <f>+[6]ระบบการควบคุมฯ!B469</f>
        <v xml:space="preserve"> งบดำเนินงาน 67112xx</v>
      </c>
      <c r="C199" s="203"/>
      <c r="D199" s="1005">
        <f t="shared" si="41"/>
        <v>5000</v>
      </c>
      <c r="E199" s="1005">
        <f t="shared" si="41"/>
        <v>0</v>
      </c>
      <c r="F199" s="1005">
        <f t="shared" si="41"/>
        <v>0</v>
      </c>
      <c r="G199" s="1005">
        <f t="shared" si="41"/>
        <v>0</v>
      </c>
      <c r="H199" s="1005">
        <f t="shared" si="41"/>
        <v>5000</v>
      </c>
      <c r="I199" s="176"/>
    </row>
    <row r="200" spans="1:9" ht="29.4" customHeight="1" x14ac:dyDescent="0.25">
      <c r="A200" s="402">
        <f>+[6]ระบบการควบคุมฯ!A471</f>
        <v>2.1</v>
      </c>
      <c r="B200" s="459" t="str">
        <f>+[6]ระบบการควบคุมฯ!B471</f>
        <v xml:space="preserve">กิจกรรมการส่งเสริมการจัดการศึกษาทางไกล </v>
      </c>
      <c r="C200" s="1011" t="str">
        <f>+[6]ระบบการควบคุมฯ!C471</f>
        <v xml:space="preserve">20004 67 86184 00000  </v>
      </c>
      <c r="D200" s="1000">
        <f>+D201</f>
        <v>5000</v>
      </c>
      <c r="E200" s="1019">
        <f t="shared" ref="E200:H201" si="42">+E201</f>
        <v>0</v>
      </c>
      <c r="F200" s="1019">
        <f t="shared" si="42"/>
        <v>0</v>
      </c>
      <c r="G200" s="1019">
        <f t="shared" si="42"/>
        <v>0</v>
      </c>
      <c r="H200" s="1019">
        <f t="shared" si="42"/>
        <v>5000</v>
      </c>
      <c r="I200" s="420"/>
    </row>
    <row r="201" spans="1:9" ht="29.4" customHeight="1" x14ac:dyDescent="0.25">
      <c r="A201" s="1005" t="str">
        <f>+[6]ระบบการควบคุมฯ!A472</f>
        <v>2.1.1</v>
      </c>
      <c r="B201" s="224" t="str">
        <f>+[6]ระบบการควบคุมฯ!B472</f>
        <v xml:space="preserve"> งบดำเนินงาน 67112xx</v>
      </c>
      <c r="C201" s="203" t="str">
        <f>+[6]ระบบการควบคุมฯ!C472</f>
        <v xml:space="preserve">20004 42004770 2000000 </v>
      </c>
      <c r="D201" s="1005">
        <f>+D202</f>
        <v>5000</v>
      </c>
      <c r="E201" s="1005">
        <f t="shared" si="42"/>
        <v>0</v>
      </c>
      <c r="F201" s="1005">
        <f t="shared" si="42"/>
        <v>0</v>
      </c>
      <c r="G201" s="1005">
        <f t="shared" si="42"/>
        <v>0</v>
      </c>
      <c r="H201" s="1005">
        <f t="shared" si="42"/>
        <v>5000</v>
      </c>
      <c r="I201" s="176"/>
    </row>
    <row r="202" spans="1:9" ht="47.4" customHeight="1" x14ac:dyDescent="0.3">
      <c r="A202" s="177" t="str">
        <f>+[6]ระบบการควบคุมฯ!A473</f>
        <v>2.1.1.1</v>
      </c>
      <c r="B202" s="178" t="str">
        <f>+[6]ระบบการควบคุมฯ!B473</f>
        <v>ค่าใช้จ่ายในการติดตามโรงเรียนที่จัดการเรียนการสอนโดยใช้การศึกษาทางไกลผ่านดาวเทียม (DLTV)</v>
      </c>
      <c r="C202" s="178" t="str">
        <f>+[6]ระบบการควบคุมฯ!C473</f>
        <v>ศธ 04002/ว2359 ลว.12 มิย 67 โอนครั้งที่ 122</v>
      </c>
      <c r="D202" s="1003">
        <f>+[6]ระบบการควบคุมฯ!P473</f>
        <v>5000</v>
      </c>
      <c r="E202" s="1004">
        <f>+[6]ระบบการควบคุมฯ!Q473+[6]ระบบการควบคุมฯ!R473</f>
        <v>0</v>
      </c>
      <c r="F202" s="1004">
        <f>+[6]ระบบการควบคุมฯ!S473+[6]ระบบการควบคุมฯ!T473</f>
        <v>0</v>
      </c>
      <c r="G202" s="1004">
        <f>+[6]ระบบการควบคุมฯ!U473+[6]ระบบการควบคุมฯ!V473</f>
        <v>0</v>
      </c>
      <c r="H202" s="1004">
        <f>+D202-E202-F202-G202</f>
        <v>5000</v>
      </c>
      <c r="I202" s="1020" t="s">
        <v>214</v>
      </c>
    </row>
    <row r="203" spans="1:9" ht="47.4" customHeight="1" x14ac:dyDescent="0.25">
      <c r="A203" s="417">
        <f>+[6]ระบบการควบคุมฯ!A492</f>
        <v>3</v>
      </c>
      <c r="B203" s="1018" t="str">
        <f>+[6]ระบบการควบคุมฯ!B492</f>
        <v>โครงการสร้างโอกาสและลดความเหลื่อมล้ำทางการศึกษาในระดับพื้นที่</v>
      </c>
      <c r="C203" s="1018" t="str">
        <f>+[6]ระบบการควบคุมฯ!C492</f>
        <v>20004 42006700 2000000</v>
      </c>
      <c r="D203" s="999">
        <f>+D204+D210</f>
        <v>5600</v>
      </c>
      <c r="E203" s="999">
        <f t="shared" ref="E203:H203" si="43">+E204+E210</f>
        <v>0</v>
      </c>
      <c r="F203" s="999">
        <f t="shared" si="43"/>
        <v>0</v>
      </c>
      <c r="G203" s="999">
        <f t="shared" si="43"/>
        <v>4800</v>
      </c>
      <c r="H203" s="999">
        <f t="shared" si="43"/>
        <v>800</v>
      </c>
      <c r="I203" s="418"/>
    </row>
    <row r="204" spans="1:9" ht="47.4" customHeight="1" x14ac:dyDescent="0.25">
      <c r="A204" s="402">
        <f>+[6]ระบบการควบคุมฯ!A493</f>
        <v>3.1</v>
      </c>
      <c r="B204" s="459" t="str">
        <f>+[6]ระบบการควบคุมฯ!B493</f>
        <v xml:space="preserve">กิจกรรมการยกระดับคุณภาพโรงเรียนขยายโอกาส </v>
      </c>
      <c r="C204" s="1011" t="str">
        <f>+[6]ระบบการควบคุมฯ!C493</f>
        <v xml:space="preserve">20004 67 00106 00000 </v>
      </c>
      <c r="D204" s="1000">
        <f>+D205</f>
        <v>4000</v>
      </c>
      <c r="E204" s="1019">
        <f t="shared" ref="E204:H204" si="44">+E205</f>
        <v>0</v>
      </c>
      <c r="F204" s="1019">
        <f t="shared" si="44"/>
        <v>0</v>
      </c>
      <c r="G204" s="1019">
        <f t="shared" si="44"/>
        <v>3200</v>
      </c>
      <c r="H204" s="1019">
        <f t="shared" si="44"/>
        <v>800</v>
      </c>
      <c r="I204" s="420"/>
    </row>
    <row r="205" spans="1:9" ht="18.600000000000001" customHeight="1" x14ac:dyDescent="0.25">
      <c r="A205" s="175"/>
      <c r="B205" s="224" t="str">
        <f>+[6]ระบบการควบคุมฯ!B494</f>
        <v xml:space="preserve"> งบดำเนินงาน 67112xx</v>
      </c>
      <c r="C205" s="203" t="str">
        <f>+[6]ระบบการควบคุมฯ!C494</f>
        <v>20004 42006770 2000000</v>
      </c>
      <c r="D205" s="1005">
        <f>SUM(D206:D209)</f>
        <v>4000</v>
      </c>
      <c r="E205" s="1005">
        <f t="shared" ref="E205:H205" si="45">SUM(E206:E209)</f>
        <v>0</v>
      </c>
      <c r="F205" s="1005">
        <f t="shared" si="45"/>
        <v>0</v>
      </c>
      <c r="G205" s="1005">
        <f t="shared" si="45"/>
        <v>3200</v>
      </c>
      <c r="H205" s="1005">
        <f t="shared" si="45"/>
        <v>800</v>
      </c>
      <c r="I205" s="176"/>
    </row>
    <row r="206" spans="1:9" ht="74.400000000000006" x14ac:dyDescent="0.25">
      <c r="A206" s="1003" t="str">
        <f>+[6]ระบบการควบคุมฯ!A496</f>
        <v>3.1.1.1</v>
      </c>
      <c r="B206" s="178" t="str">
        <f>+[6]ระบบการควบคุมฯ!B496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06" s="178" t="str">
        <f>+[6]ระบบการควบคุมฯ!C496</f>
        <v>ศธ 04002/ว2048 ลว.24 พค 67 โอนครั้งที่ 53</v>
      </c>
      <c r="D206" s="1003">
        <f>+[6]ระบบการควบคุมฯ!AA496</f>
        <v>4000</v>
      </c>
      <c r="E206" s="1004">
        <f>+[6]ระบบการควบคุมฯ!G496+[6]ระบบการควบคุมฯ!H496+[6]ระบบการควบคุมฯ!Q496+[6]ระบบการควบคุมฯ!R496</f>
        <v>0</v>
      </c>
      <c r="F206" s="1004">
        <f>+[6]ระบบการควบคุมฯ!I496+[6]ระบบการควบคุมฯ!J496</f>
        <v>0</v>
      </c>
      <c r="G206" s="1004">
        <f>+[6]ระบบการควบคุมฯ!K496+[6]ระบบการควบคุมฯ!L496+[6]ระบบการควบคุมฯ!U496+[6]ระบบการควบคุมฯ!V496</f>
        <v>3200</v>
      </c>
      <c r="H206" s="1004">
        <f>+D206-E206-F206-G206</f>
        <v>800</v>
      </c>
      <c r="I206" s="427" t="s">
        <v>215</v>
      </c>
    </row>
    <row r="207" spans="1:9" ht="18.600000000000001" hidden="1" x14ac:dyDescent="0.25">
      <c r="A207" s="1003"/>
      <c r="B207" s="178"/>
      <c r="C207" s="178"/>
      <c r="D207" s="1003"/>
      <c r="E207" s="1004"/>
      <c r="F207" s="1004"/>
      <c r="G207" s="1004"/>
      <c r="H207" s="1004"/>
      <c r="I207" s="427"/>
    </row>
    <row r="208" spans="1:9" ht="18.600000000000001" hidden="1" x14ac:dyDescent="0.25">
      <c r="A208" s="1003"/>
      <c r="B208" s="178"/>
      <c r="C208" s="178"/>
      <c r="D208" s="1003"/>
      <c r="E208" s="1004"/>
      <c r="F208" s="1004"/>
      <c r="G208" s="1004"/>
      <c r="H208" s="1004"/>
      <c r="I208" s="427"/>
    </row>
    <row r="209" spans="1:9" ht="85.2" hidden="1" customHeight="1" x14ac:dyDescent="0.25">
      <c r="A209" s="177" t="s">
        <v>89</v>
      </c>
      <c r="B209" s="178" t="str">
        <f>+[6]ระบบการควบคุมฯ!B499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09" s="178" t="str">
        <f>+[6]ระบบการควบคุมฯ!C499</f>
        <v>ศธ 04002/ว2091 ลว.28 พค 67 โอนครั้งที่ 60</v>
      </c>
      <c r="D209" s="1003">
        <f>+[6]ระบบการควบคุมฯ!F499</f>
        <v>0</v>
      </c>
      <c r="E209" s="1004">
        <f>+[6]ระบบการควบคุมฯ!G499+[6]ระบบการควบคุมฯ!H499</f>
        <v>0</v>
      </c>
      <c r="F209" s="1004">
        <f>+[6]ระบบการควบคุมฯ!I499+[6]ระบบการควบคุมฯ!J499</f>
        <v>0</v>
      </c>
      <c r="G209" s="1004">
        <f>+[6]ระบบการควบคุมฯ!K499+[6]ระบบการควบคุมฯ!L499</f>
        <v>0</v>
      </c>
      <c r="H209" s="1004">
        <f>+D209-E209-F209-G209</f>
        <v>0</v>
      </c>
      <c r="I209" s="173" t="s">
        <v>81</v>
      </c>
    </row>
    <row r="210" spans="1:9" ht="39" customHeight="1" x14ac:dyDescent="0.25">
      <c r="A210" s="402">
        <f>+[6]ระบบการควบคุมฯ!A497</f>
        <v>4</v>
      </c>
      <c r="B210" s="459" t="str">
        <f>+[6]ระบบการควบคุมฯ!B497</f>
        <v>กิจกรรมพัฒนาการจัดการศึกษาโรงเรียนที่ตั้งในพื้นที่ลักษณะพิเศษ</v>
      </c>
      <c r="C210" s="1011" t="str">
        <f>+[6]ระบบการควบคุมฯ!C497</f>
        <v>20004 67 00017 00000</v>
      </c>
      <c r="D210" s="1000">
        <f>+D211</f>
        <v>1600</v>
      </c>
      <c r="E210" s="1019">
        <f>+E211</f>
        <v>0</v>
      </c>
      <c r="F210" s="1019">
        <f>+F211</f>
        <v>0</v>
      </c>
      <c r="G210" s="1019">
        <f>+G211</f>
        <v>1600</v>
      </c>
      <c r="H210" s="1019">
        <f>+H211</f>
        <v>0</v>
      </c>
      <c r="I210" s="420"/>
    </row>
    <row r="211" spans="1:9" ht="18.600000000000001" x14ac:dyDescent="0.25">
      <c r="A211" s="175"/>
      <c r="B211" s="224" t="str">
        <f>+[6]ระบบการควบคุมฯ!B498</f>
        <v xml:space="preserve"> งบดำเนินงาน 67112xx</v>
      </c>
      <c r="C211" s="203" t="str">
        <f>+[6]ระบบการควบคุมฯ!C498</f>
        <v xml:space="preserve">20004 42006700 2000000 </v>
      </c>
      <c r="D211" s="1005">
        <f>SUM(D212:D212)</f>
        <v>1600</v>
      </c>
      <c r="E211" s="1005">
        <f>SUM(E212:E212)</f>
        <v>0</v>
      </c>
      <c r="F211" s="1005">
        <f>SUM(F212:F212)</f>
        <v>0</v>
      </c>
      <c r="G211" s="1005">
        <f>SUM(G212:G212)</f>
        <v>1600</v>
      </c>
      <c r="H211" s="1005">
        <f>SUM(H212:H212)</f>
        <v>0</v>
      </c>
      <c r="I211" s="176"/>
    </row>
    <row r="212" spans="1:9" ht="39" customHeight="1" x14ac:dyDescent="0.25">
      <c r="A212" s="177">
        <f>+[6]ระบบการควบคุมฯ!A499</f>
        <v>4.0999999999999996</v>
      </c>
      <c r="B212" s="1021" t="str">
        <f>+[6]ระบบการควบคุมฯ!B499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12" s="178" t="str">
        <f>+[6]ระบบการควบคุมฯ!C499</f>
        <v>ศธ 04002/ว2091 ลว.28 พค 67 โอนครั้งที่ 60</v>
      </c>
      <c r="D212" s="1003">
        <f>+[6]ระบบการควบคุมฯ!AA499</f>
        <v>1600</v>
      </c>
      <c r="E212" s="1004">
        <f>+[6]ระบบการควบคุมฯ!G499+[6]ระบบการควบคุมฯ!H499+[6]ระบบการควบคุมฯ!Q499+[6]ระบบการควบคุมฯ!R499</f>
        <v>0</v>
      </c>
      <c r="F212" s="1004">
        <f>+[6]ระบบการควบคุมฯ!I500+[6]ระบบการควบคุมฯ!J500</f>
        <v>0</v>
      </c>
      <c r="G212" s="1004">
        <f>+[6]ระบบการควบคุมฯ!K499+[6]ระบบการควบคุมฯ!L499+[6]ระบบการควบคุมฯ!U499+[6]ระบบการควบคุมฯ!V499</f>
        <v>1600</v>
      </c>
      <c r="H212" s="1004">
        <f>+D212-E212-F212-G212</f>
        <v>0</v>
      </c>
      <c r="I212" s="1084" t="s">
        <v>217</v>
      </c>
    </row>
    <row r="213" spans="1:9" ht="37.5" customHeight="1" x14ac:dyDescent="0.25">
      <c r="A213" s="204" t="str">
        <f>+[4]ระบบการควบคุมฯ!A152</f>
        <v>ง</v>
      </c>
      <c r="B213" s="205" t="str">
        <f>+[4]ระบบการควบคุมฯ!B152</f>
        <v>แผนงานพื้นฐานด้านการพัฒนาและเสริมสร้างศักยภาพทรัพยากรมนุษย์</v>
      </c>
      <c r="C213" s="205"/>
      <c r="D213" s="924">
        <f>+D214+D224</f>
        <v>3029251</v>
      </c>
      <c r="E213" s="924">
        <f>+E214+E224</f>
        <v>955093</v>
      </c>
      <c r="F213" s="924">
        <f>+F214+F224</f>
        <v>0</v>
      </c>
      <c r="G213" s="924">
        <f>+G214+G224</f>
        <v>1642673.8</v>
      </c>
      <c r="H213" s="924">
        <f>+H214+H224</f>
        <v>431484.1999999999</v>
      </c>
      <c r="I213" s="416"/>
    </row>
    <row r="214" spans="1:9" ht="18.600000000000001" x14ac:dyDescent="0.25">
      <c r="A214" s="398">
        <f>+[4]ระบบการควบคุมฯ!A153</f>
        <v>1</v>
      </c>
      <c r="B214" s="1018" t="str">
        <f>+[6]ระบบการควบคุมฯ!B505</f>
        <v xml:space="preserve">ผลผลิตผู้จบการศึกษาก่อนประถมศึกษา </v>
      </c>
      <c r="C214" s="1022" t="str">
        <f>+[6]ระบบการควบคุมฯ!C507</f>
        <v>20004 35000100 2000000</v>
      </c>
      <c r="D214" s="999">
        <f>+D215</f>
        <v>10000</v>
      </c>
      <c r="E214" s="999">
        <f t="shared" ref="E214:H215" si="46">+E215</f>
        <v>0</v>
      </c>
      <c r="F214" s="999">
        <f t="shared" si="46"/>
        <v>0</v>
      </c>
      <c r="G214" s="999">
        <f t="shared" si="46"/>
        <v>0</v>
      </c>
      <c r="H214" s="999">
        <f t="shared" si="46"/>
        <v>10000</v>
      </c>
      <c r="I214" s="999"/>
    </row>
    <row r="215" spans="1:9" ht="75" hidden="1" customHeight="1" x14ac:dyDescent="0.25">
      <c r="A215" s="175"/>
      <c r="B215" s="224" t="str">
        <f>+[6]ระบบการควบคุมฯ!B504</f>
        <v xml:space="preserve"> งบดำเนินงาน 67112xx</v>
      </c>
      <c r="C215" s="203"/>
      <c r="D215" s="1005">
        <f>+D216</f>
        <v>10000</v>
      </c>
      <c r="E215" s="1005">
        <f t="shared" si="46"/>
        <v>0</v>
      </c>
      <c r="F215" s="1005">
        <f t="shared" si="46"/>
        <v>0</v>
      </c>
      <c r="G215" s="1005">
        <f t="shared" si="46"/>
        <v>0</v>
      </c>
      <c r="H215" s="1005">
        <f t="shared" si="46"/>
        <v>10000</v>
      </c>
      <c r="I215" s="176"/>
    </row>
    <row r="216" spans="1:9" ht="18.600000000000001" x14ac:dyDescent="0.25">
      <c r="A216" s="428">
        <f>+[6]ระบบการควบคุมฯ!A550</f>
        <v>1</v>
      </c>
      <c r="B216" s="1023" t="str">
        <f>+[6]ระบบการควบคุมฯ!B550</f>
        <v>งบสพฐ.</v>
      </c>
      <c r="C216" s="1024"/>
      <c r="D216" s="1025">
        <f>+D217+D220</f>
        <v>10000</v>
      </c>
      <c r="E216" s="1025">
        <f>+E217+E220</f>
        <v>0</v>
      </c>
      <c r="F216" s="1025">
        <f>+F217+F220</f>
        <v>0</v>
      </c>
      <c r="G216" s="1025">
        <f>+G217+G220</f>
        <v>0</v>
      </c>
      <c r="H216" s="1025">
        <f>+H217+H220</f>
        <v>10000</v>
      </c>
      <c r="I216" s="429"/>
    </row>
    <row r="217" spans="1:9" ht="18.600000000000001" hidden="1" x14ac:dyDescent="0.25">
      <c r="A217" s="402">
        <f>+[6]ระบบการควบคุมฯ!A511</f>
        <v>1.1000000000000001</v>
      </c>
      <c r="B217" s="403" t="str">
        <f>+[6]ระบบการควบคุมฯ!B511</f>
        <v xml:space="preserve">กิจกรรมการจัดการศึกษาก่อนประถมศึกษา  </v>
      </c>
      <c r="C217" s="419" t="str">
        <f>+[6]ระบบการควบคุมฯ!C511</f>
        <v>20004 66 05162 00000</v>
      </c>
      <c r="D217" s="1000">
        <f>+D219</f>
        <v>0</v>
      </c>
      <c r="E217" s="1000">
        <f>+E219</f>
        <v>0</v>
      </c>
      <c r="F217" s="1000">
        <f>+F219</f>
        <v>0</v>
      </c>
      <c r="G217" s="1000">
        <f>+G219</f>
        <v>0</v>
      </c>
      <c r="H217" s="1000">
        <f>+H219</f>
        <v>0</v>
      </c>
      <c r="I217" s="420"/>
    </row>
    <row r="218" spans="1:9" ht="37.5" hidden="1" customHeight="1" x14ac:dyDescent="0.25">
      <c r="A218" s="175"/>
      <c r="B218" s="421" t="str">
        <f>+[6]ระบบการควบคุมฯ!B513</f>
        <v xml:space="preserve"> งบดำเนินงาน 67112xx</v>
      </c>
      <c r="C218" s="422">
        <f>+[6]ระบบการควบคุมฯ!C587</f>
        <v>0</v>
      </c>
      <c r="D218" s="1005">
        <f>+D219</f>
        <v>0</v>
      </c>
      <c r="E218" s="1005">
        <f t="shared" ref="E218:H221" si="47">+E219</f>
        <v>0</v>
      </c>
      <c r="F218" s="1005">
        <f t="shared" si="47"/>
        <v>0</v>
      </c>
      <c r="G218" s="1005">
        <f t="shared" si="47"/>
        <v>0</v>
      </c>
      <c r="H218" s="1005">
        <f t="shared" si="47"/>
        <v>0</v>
      </c>
      <c r="I218" s="176"/>
    </row>
    <row r="219" spans="1:9" ht="37.5" hidden="1" customHeight="1" x14ac:dyDescent="0.25">
      <c r="A219" s="430"/>
      <c r="B219" s="431"/>
      <c r="C219" s="431">
        <f>+[6]ระบบการควบคุมฯ!C551</f>
        <v>0</v>
      </c>
      <c r="D219" s="1017">
        <f>+[6]ระบบการควบคุมฯ!F551</f>
        <v>0</v>
      </c>
      <c r="E219" s="1017">
        <f>+[6]ระบบการควบคุมฯ!G551+[6]ระบบการควบคุมฯ!H551</f>
        <v>0</v>
      </c>
      <c r="F219" s="1017">
        <f>+[6]ระบบการควบคุมฯ!I551+[6]ระบบการควบคุมฯ!J551</f>
        <v>0</v>
      </c>
      <c r="G219" s="1017">
        <f>+[6]ระบบการควบคุมฯ!K551+[6]ระบบการควบคุมฯ!L551</f>
        <v>0</v>
      </c>
      <c r="H219" s="1017">
        <f>+D219-E219-F219-G219</f>
        <v>0</v>
      </c>
      <c r="I219" s="173"/>
    </row>
    <row r="220" spans="1:9" ht="37.5" customHeight="1" x14ac:dyDescent="0.25">
      <c r="A220" s="402">
        <f>+[6]ระบบการควบคุมฯ!A589</f>
        <v>1.2</v>
      </c>
      <c r="B220" s="403" t="str">
        <f>+[6]ระบบการควบคุมฯ!B589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20" s="419" t="str">
        <f>+[6]ระบบการควบคุมฯ!C589</f>
        <v>20004 66 00080  00000</v>
      </c>
      <c r="D220" s="1000">
        <f>+D221</f>
        <v>10000</v>
      </c>
      <c r="E220" s="1000">
        <f t="shared" si="47"/>
        <v>0</v>
      </c>
      <c r="F220" s="1000">
        <f t="shared" si="47"/>
        <v>0</v>
      </c>
      <c r="G220" s="1000">
        <f t="shared" si="47"/>
        <v>0</v>
      </c>
      <c r="H220" s="1000">
        <f t="shared" si="47"/>
        <v>10000</v>
      </c>
      <c r="I220" s="420"/>
    </row>
    <row r="221" spans="1:9" ht="56.25" hidden="1" customHeight="1" x14ac:dyDescent="0.25">
      <c r="A221" s="175"/>
      <c r="B221" s="421" t="str">
        <f>+[6]ระบบการควบคุมฯ!B590</f>
        <v xml:space="preserve"> งบดำเนินงาน 67112xx</v>
      </c>
      <c r="C221" s="422" t="str">
        <f>+[6]ระบบการควบคุมฯ!C590</f>
        <v>20004 35000170 200000</v>
      </c>
      <c r="D221" s="1005">
        <f>+D222</f>
        <v>10000</v>
      </c>
      <c r="E221" s="1005">
        <f t="shared" si="47"/>
        <v>0</v>
      </c>
      <c r="F221" s="1005">
        <f t="shared" si="47"/>
        <v>0</v>
      </c>
      <c r="G221" s="1005">
        <f t="shared" si="47"/>
        <v>0</v>
      </c>
      <c r="H221" s="1005">
        <f t="shared" si="47"/>
        <v>10000</v>
      </c>
      <c r="I221" s="176"/>
    </row>
    <row r="222" spans="1:9" ht="37.5" hidden="1" customHeight="1" x14ac:dyDescent="0.25">
      <c r="A222" s="408" t="str">
        <f>+[6]ระบบการควบคุมฯ!A591</f>
        <v>1.2.1</v>
      </c>
      <c r="B222" s="409" t="str">
        <f>+[6]ระบบการควบคุมฯ!B591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22" s="409" t="str">
        <f>+[6]ระบบการควบคุมฯ!C591</f>
        <v>ที่ ศธ04002/ว5680 ลว 20 ธค 66 ครั้งที่ 100</v>
      </c>
      <c r="D222" s="1026">
        <f>+[6]ระบบการควบคุมฯ!D591</f>
        <v>10000</v>
      </c>
      <c r="E222" s="1027">
        <f>+[6]ระบบการควบคุมฯ!G591+[6]ระบบการควบคุมฯ!H591+[6]ระบบการควบคุมฯ!Q591+[6]ระบบการควบคุมฯ!R591</f>
        <v>0</v>
      </c>
      <c r="F222" s="1027">
        <f>+[6]ระบบการควบคุมฯ!I591+[6]ระบบการควบคุมฯ!J591</f>
        <v>0</v>
      </c>
      <c r="G222" s="1027">
        <f>+[6]ระบบการควบคุมฯ!K591+[6]ระบบการควบคุมฯ!L591+[6]ระบบการควบคุมฯ!U591+[6]ระบบการควบคุมฯ!V591</f>
        <v>0</v>
      </c>
      <c r="H222" s="1027">
        <f>+D222-E222-F222-G222</f>
        <v>10000</v>
      </c>
      <c r="I222" s="432" t="s">
        <v>163</v>
      </c>
    </row>
    <row r="223" spans="1:9" ht="37.5" hidden="1" customHeight="1" x14ac:dyDescent="0.25">
      <c r="A223" s="433"/>
      <c r="B223" s="434"/>
      <c r="C223" s="434"/>
      <c r="D223" s="1028"/>
      <c r="E223" s="1004">
        <f>+[4]ระบบการควบคุมฯ!G250+[4]ระบบการควบคุมฯ!H250</f>
        <v>0</v>
      </c>
      <c r="F223" s="1004">
        <f>+[4]ระบบการควบคุมฯ!I250+[4]ระบบการควบคุมฯ!J250</f>
        <v>0</v>
      </c>
      <c r="G223" s="1004"/>
      <c r="H223" s="1004">
        <f>+D223-E223-F223-G223</f>
        <v>0</v>
      </c>
      <c r="I223" s="53"/>
    </row>
    <row r="224" spans="1:9" ht="37.5" hidden="1" customHeight="1" x14ac:dyDescent="0.25">
      <c r="A224" s="398">
        <f>+[4]ระบบการควบคุมฯ!A220</f>
        <v>2</v>
      </c>
      <c r="B224" s="399" t="str">
        <f>+[4]ระบบการควบคุมฯ!B220</f>
        <v xml:space="preserve">ผลผลิตผู้จบการศึกษาภาคบังคับ  </v>
      </c>
      <c r="C224" s="399" t="str">
        <f>+[6]ระบบการควบคุมฯ!C599</f>
        <v>20004 35000200 2000000</v>
      </c>
      <c r="D224" s="999">
        <f>+D225+D236+D239+D245+D249+D257+D279+D284+D287+D293+D298+D302+D317+D325</f>
        <v>3019251</v>
      </c>
      <c r="E224" s="999">
        <f t="shared" ref="E224:H224" si="48">+E225+E236+E239+E245+E249+E257+E279+E284+E287+E293+E298+E302+E317+E325</f>
        <v>955093</v>
      </c>
      <c r="F224" s="999">
        <f t="shared" si="48"/>
        <v>0</v>
      </c>
      <c r="G224" s="999">
        <f t="shared" si="48"/>
        <v>1642673.8</v>
      </c>
      <c r="H224" s="999">
        <f t="shared" si="48"/>
        <v>421484.1999999999</v>
      </c>
      <c r="I224" s="418"/>
    </row>
    <row r="225" spans="1:9" ht="56.25" hidden="1" customHeight="1" x14ac:dyDescent="0.25">
      <c r="A225" s="402">
        <f>+[6]ระบบการควบคุมฯ!A603</f>
        <v>2.1</v>
      </c>
      <c r="B225" s="403" t="str">
        <f>+[4]ระบบการควบคุมฯ!B222</f>
        <v>กิจกรรมการจัดการศึกษาประถมศึกษาสำหรับโรงเรียนปกติ</v>
      </c>
      <c r="C225" s="403" t="str">
        <f>+[6]ระบบการควบคุมฯ!C604</f>
        <v>20005 67 05164 00000</v>
      </c>
      <c r="D225" s="1000">
        <f>+D226</f>
        <v>1261097</v>
      </c>
      <c r="E225" s="1000">
        <f>+E226</f>
        <v>955093</v>
      </c>
      <c r="F225" s="1000">
        <f>+F226</f>
        <v>0</v>
      </c>
      <c r="G225" s="1000">
        <f>+G226</f>
        <v>268000</v>
      </c>
      <c r="H225" s="1000">
        <f>+H226</f>
        <v>38004</v>
      </c>
      <c r="I225" s="420"/>
    </row>
    <row r="226" spans="1:9" ht="37.5" hidden="1" customHeight="1" x14ac:dyDescent="0.25">
      <c r="A226" s="175"/>
      <c r="B226" s="421" t="str">
        <f>+[6]ระบบการควบคุมฯ!B605</f>
        <v xml:space="preserve"> งบดำเนินงาน 67112xx </v>
      </c>
      <c r="C226" s="422" t="str">
        <f>+C224</f>
        <v>20004 35000200 2000000</v>
      </c>
      <c r="D226" s="1005">
        <f>SUM(D227:D231)</f>
        <v>1261097</v>
      </c>
      <c r="E226" s="1005">
        <f t="shared" ref="E226:H226" si="49">SUM(E227:E231)</f>
        <v>955093</v>
      </c>
      <c r="F226" s="1005">
        <f t="shared" si="49"/>
        <v>0</v>
      </c>
      <c r="G226" s="1005">
        <f t="shared" si="49"/>
        <v>268000</v>
      </c>
      <c r="H226" s="1005">
        <f t="shared" si="49"/>
        <v>38004</v>
      </c>
      <c r="I226" s="176"/>
    </row>
    <row r="227" spans="1:9" ht="56.25" hidden="1" customHeight="1" x14ac:dyDescent="0.25">
      <c r="A227" s="177" t="str">
        <f>+[6]ระบบการควบคุมฯ!A663</f>
        <v>2.1.4.1</v>
      </c>
      <c r="B227" s="178" t="str">
        <f>+[6]ระบบการควบคุมฯ!B663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27" s="178" t="str">
        <f>+[6]ระบบการควบคุมฯ!C663</f>
        <v>ศธ 04002/ว195 ลว 15 มค 67 โอนครั้งที่ 134</v>
      </c>
      <c r="D227" s="1003">
        <f>+[6]ระบบการควบคุมฯ!F663</f>
        <v>304000</v>
      </c>
      <c r="E227" s="1004">
        <f>+[6]ระบบการควบคุมฯ!G663+[6]ระบบการควบคุมฯ!H663+[6]ระบบการควบคุมฯ!Q663+[6]ระบบการควบคุมฯ!R663</f>
        <v>0</v>
      </c>
      <c r="F227" s="1004">
        <f>+[6]ระบบการควบคุมฯ!I663+[6]ระบบการควบคุมฯ!J663</f>
        <v>0</v>
      </c>
      <c r="G227" s="1004">
        <f>+[6]ระบบการควบคุมฯ!K663+[6]ระบบการควบคุมฯ!L663+[6]ระบบการควบคุมฯ!U663+[6]ระบบการควบคุมฯ!V663</f>
        <v>268000</v>
      </c>
      <c r="H227" s="1004">
        <f t="shared" ref="H227:H235" si="50">+D227-E227-F227-G227</f>
        <v>36000</v>
      </c>
      <c r="I227" s="173" t="s">
        <v>100</v>
      </c>
    </row>
    <row r="228" spans="1:9" ht="18.75" hidden="1" customHeight="1" x14ac:dyDescent="0.25">
      <c r="A228" s="177" t="str">
        <f>+[6]ระบบการควบคุมฯ!A667</f>
        <v>2.1.4.2</v>
      </c>
      <c r="B228" s="178" t="str">
        <f>+[6]ระบบการควบคุมฯ!B667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28" s="178" t="str">
        <f>+[6]ระบบการควบคุมฯ!C667</f>
        <v>ศธ 04002/ว1333 ลว 26 มีค 67 โอนครั้งที่ 239</v>
      </c>
      <c r="D228" s="1003">
        <f>+[6]ระบบการควบคุมฯ!F667</f>
        <v>1000</v>
      </c>
      <c r="E228" s="1004">
        <f>+[6]ระบบการควบคุมฯ!G667+[6]ระบบการควบคุมฯ!H667+[6]ระบบการควบคุมฯ!Q667+[6]ระบบการควบคุมฯ!R667</f>
        <v>0</v>
      </c>
      <c r="F228" s="1004">
        <f>+[6]ระบบการควบคุมฯ!I667+[6]ระบบการควบคุมฯ!J667</f>
        <v>0</v>
      </c>
      <c r="G228" s="1004">
        <f>+[6]ระบบการควบคุมฯ!K667+[6]ระบบการควบคุมฯ!L667+[6]ระบบการควบคุมฯ!U667+[6]ระบบการควบคุมฯ!V667</f>
        <v>0</v>
      </c>
      <c r="H228" s="1004">
        <f t="shared" si="50"/>
        <v>1000</v>
      </c>
      <c r="I228" s="173" t="s">
        <v>15</v>
      </c>
    </row>
    <row r="229" spans="1:9" ht="18.75" hidden="1" customHeight="1" x14ac:dyDescent="0.25">
      <c r="A229" s="177" t="str">
        <f>+[6]ระบบการควบคุมฯ!A668</f>
        <v>2.1.4.3</v>
      </c>
      <c r="B229" s="178" t="str">
        <f>+[6]ระบบการควบคุมฯ!B668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29" s="178" t="str">
        <f>+[6]ระบบการควบคุมฯ!C668</f>
        <v>ศธ 04002/ว2360 ลว 12 มิย 67 โอนครั้งที่ 123</v>
      </c>
      <c r="D229" s="1003">
        <f>+[6]ระบบการควบคุมฯ!P668</f>
        <v>1000</v>
      </c>
      <c r="E229" s="1004">
        <f>+[6]ระบบการควบคุมฯ!G668+[6]ระบบการควบคุมฯ!H668+[6]ระบบการควบคุมฯ!Q668+[6]ระบบการควบคุมฯ!R668</f>
        <v>0</v>
      </c>
      <c r="F229" s="1004">
        <f>+[6]ระบบการควบคุมฯ!I668+[6]ระบบการควบคุมฯ!J668</f>
        <v>0</v>
      </c>
      <c r="G229" s="1004">
        <f>+[6]ระบบการควบคุมฯ!K668+[6]ระบบการควบคุมฯ!L668+[6]ระบบการควบคุมฯ!U668+[6]ระบบการควบคุมฯ!V668</f>
        <v>0</v>
      </c>
      <c r="H229" s="1004">
        <f t="shared" si="50"/>
        <v>1000</v>
      </c>
      <c r="I229" s="182" t="s">
        <v>216</v>
      </c>
    </row>
    <row r="230" spans="1:9" ht="18.75" hidden="1" customHeight="1" x14ac:dyDescent="0.25">
      <c r="A230" s="184" t="str">
        <f>+[6]ระบบการควบคุมฯ!A664</f>
        <v>3.2)</v>
      </c>
      <c r="B230" s="436"/>
      <c r="C230" s="436"/>
      <c r="D230" s="1029">
        <f>+[6]ระบบการควบคุมฯ!F664</f>
        <v>0</v>
      </c>
      <c r="E230" s="1030">
        <f>+[6]ระบบการควบคุมฯ!G664+[6]ระบบการควบคุมฯ!H664</f>
        <v>0</v>
      </c>
      <c r="F230" s="1030">
        <f>+[6]ระบบการควบคุมฯ!I664+[6]ระบบการควบคุมฯ!J664</f>
        <v>0</v>
      </c>
      <c r="G230" s="1030">
        <f>+[6]ระบบการควบคุมฯ!K664+[6]ระบบการควบคุมฯ!L664</f>
        <v>0</v>
      </c>
      <c r="H230" s="1030">
        <f t="shared" si="50"/>
        <v>0</v>
      </c>
      <c r="I230" s="437"/>
    </row>
    <row r="231" spans="1:9" ht="18.75" hidden="1" customHeight="1" x14ac:dyDescent="0.25">
      <c r="A231" s="438" t="str">
        <f>+[6]ระบบการควบคุมฯ!A678</f>
        <v>2.1.5</v>
      </c>
      <c r="B231" s="439" t="str">
        <f>+[6]ระบบการควบคุมฯ!B678</f>
        <v>ค่าปรับปรุงซ่อมแซมระบบไฟฟ้า ประปา</v>
      </c>
      <c r="C231" s="439" t="str">
        <f>+[6]ระบบการควบคุมฯ!C678</f>
        <v>ศธ 04002/ว1353 ลว 28 มีค 67 โอนครั้งที่ 242</v>
      </c>
      <c r="D231" s="1031">
        <f>SUM(D232:D235)</f>
        <v>955097</v>
      </c>
      <c r="E231" s="1031">
        <f t="shared" ref="E231:H231" si="51">SUM(E232:E235)</f>
        <v>955093</v>
      </c>
      <c r="F231" s="1031">
        <f t="shared" si="51"/>
        <v>0</v>
      </c>
      <c r="G231" s="1031">
        <f t="shared" si="51"/>
        <v>0</v>
      </c>
      <c r="H231" s="1031">
        <f t="shared" si="51"/>
        <v>4</v>
      </c>
      <c r="I231" s="440" t="s">
        <v>14</v>
      </c>
    </row>
    <row r="232" spans="1:9" ht="18.75" hidden="1" customHeight="1" x14ac:dyDescent="0.25">
      <c r="A232" s="179" t="str">
        <f>+[6]ระบบการควบคุมฯ!A679</f>
        <v>1)</v>
      </c>
      <c r="B232" s="436" t="str">
        <f>+[6]ระบบการควบคุมฯ!B679</f>
        <v xml:space="preserve">โรงเรียนวัดจุฬาจินดาราม </v>
      </c>
      <c r="C232" s="436" t="str">
        <f>+[6]ระบบการควบคุมฯ!C678</f>
        <v>ศธ 04002/ว1353 ลว 28 มีค 67 โอนครั้งที่ 242</v>
      </c>
      <c r="D232" s="1029">
        <f>+[6]ระบบการควบคุมฯ!F679</f>
        <v>104485</v>
      </c>
      <c r="E232" s="1004">
        <f>+[6]ระบบการควบคุมฯ!G679+[6]ระบบการควบคุมฯ!H679+[6]ระบบการควบคุมฯ!Q679+[6]ระบบการควบคุมฯ!R679</f>
        <v>104481</v>
      </c>
      <c r="F232" s="1030">
        <f>+[6]ระบบการควบคุมฯ!I679+[6]ระบบการควบคุมฯ!J679</f>
        <v>0</v>
      </c>
      <c r="G232" s="1004">
        <f>+[6]ระบบการควบคุมฯ!K679+[6]ระบบการควบคุมฯ!L679+[6]ระบบการควบคุมฯ!U679+[6]ระบบการควบคุมฯ!V679</f>
        <v>0</v>
      </c>
      <c r="H232" s="1030">
        <f t="shared" si="50"/>
        <v>4</v>
      </c>
      <c r="I232" s="437"/>
    </row>
    <row r="233" spans="1:9" ht="18.75" hidden="1" customHeight="1" x14ac:dyDescent="0.25">
      <c r="A233" s="179" t="str">
        <f>+[6]ระบบการควบคุมฯ!A681</f>
        <v>2)</v>
      </c>
      <c r="B233" s="436" t="str">
        <f>+[6]ระบบการควบคุมฯ!B681</f>
        <v xml:space="preserve">โรงเรียนแสนจำหน่ายวิทยา </v>
      </c>
      <c r="C233" s="436" t="str">
        <f>+C231</f>
        <v>ศธ 04002/ว1353 ลว 28 มีค 67 โอนครั้งที่ 242</v>
      </c>
      <c r="D233" s="1029">
        <f>+[6]ระบบการควบคุมฯ!F681</f>
        <v>392159</v>
      </c>
      <c r="E233" s="1004">
        <f>+[6]ระบบการควบคุมฯ!G681+[6]ระบบการควบคุมฯ!H681+[6]ระบบการควบคุมฯ!Q681+[6]ระบบการควบคุมฯ!R681</f>
        <v>392159</v>
      </c>
      <c r="F233" s="1030">
        <f>+[6]ระบบการควบคุมฯ!I681+[6]ระบบการควบคุมฯ!J681</f>
        <v>0</v>
      </c>
      <c r="G233" s="1004">
        <f>+[6]ระบบการควบคุมฯ!K681+[6]ระบบการควบคุมฯ!L681+[6]ระบบการควบคุมฯ!U681+[6]ระบบการควบคุมฯ!V681</f>
        <v>0</v>
      </c>
      <c r="H233" s="1030">
        <f t="shared" si="50"/>
        <v>0</v>
      </c>
      <c r="I233" s="437"/>
    </row>
    <row r="234" spans="1:9" ht="18.75" hidden="1" customHeight="1" x14ac:dyDescent="0.25">
      <c r="A234" s="179" t="str">
        <f>+[6]ระบบการควบคุมฯ!A683</f>
        <v>3)</v>
      </c>
      <c r="B234" s="436" t="str">
        <f>+[6]ระบบการควบคุมฯ!B683</f>
        <v xml:space="preserve"> โรงเรียนวัดจตุพิธวราวาส </v>
      </c>
      <c r="C234" s="436" t="str">
        <f>+C231</f>
        <v>ศธ 04002/ว1353 ลว 28 มีค 67 โอนครั้งที่ 242</v>
      </c>
      <c r="D234" s="1029">
        <f>+[6]ระบบการควบคุมฯ!F683</f>
        <v>198400</v>
      </c>
      <c r="E234" s="1004">
        <f>+[6]ระบบการควบคุมฯ!G683+[6]ระบบการควบคุมฯ!H683+[6]ระบบการควบคุมฯ!Q683+[6]ระบบการควบคุมฯ!R683</f>
        <v>198400</v>
      </c>
      <c r="F234" s="1030">
        <f>+[6]ระบบการควบคุมฯ!I683+[6]ระบบการควบคุมฯ!J683</f>
        <v>0</v>
      </c>
      <c r="G234" s="1004">
        <f>+[6]ระบบการควบคุมฯ!K683+[6]ระบบการควบคุมฯ!L683+[6]ระบบการควบคุมฯ!U683+[6]ระบบการควบคุมฯ!V683</f>
        <v>0</v>
      </c>
      <c r="H234" s="1030">
        <f t="shared" si="50"/>
        <v>0</v>
      </c>
      <c r="I234" s="437"/>
    </row>
    <row r="235" spans="1:9" ht="18.75" hidden="1" customHeight="1" x14ac:dyDescent="0.25">
      <c r="A235" s="179" t="str">
        <f>+[6]ระบบการควบคุมฯ!A685</f>
        <v>4)</v>
      </c>
      <c r="B235" s="436" t="str">
        <f>+[6]ระบบการควบคุมฯ!B685</f>
        <v>โรงเรียนชุมชนประชานิกรณ์อำนวยเวท์</v>
      </c>
      <c r="C235" s="436" t="str">
        <f>+C231</f>
        <v>ศธ 04002/ว1353 ลว 28 มีค 67 โอนครั้งที่ 242</v>
      </c>
      <c r="D235" s="1029">
        <f>+[6]ระบบการควบคุมฯ!F685</f>
        <v>260053</v>
      </c>
      <c r="E235" s="1004">
        <f>+[6]ระบบการควบคุมฯ!G685+[6]ระบบการควบคุมฯ!H685+[6]ระบบการควบคุมฯ!Q685+[6]ระบบการควบคุมฯ!R685</f>
        <v>260053</v>
      </c>
      <c r="F235" s="1030">
        <f>+[6]ระบบการควบคุมฯ!I685+[6]ระบบการควบคุมฯ!J685</f>
        <v>0</v>
      </c>
      <c r="G235" s="1004">
        <f>+[6]ระบบการควบคุมฯ!K685+[6]ระบบการควบคุมฯ!L685+[6]ระบบการควบคุมฯ!U685+[6]ระบบการควบคุมฯ!V685</f>
        <v>0</v>
      </c>
      <c r="H235" s="1030">
        <f t="shared" si="50"/>
        <v>0</v>
      </c>
      <c r="I235" s="437"/>
    </row>
    <row r="236" spans="1:9" ht="18.75" hidden="1" customHeight="1" x14ac:dyDescent="0.25">
      <c r="A236" s="402" t="str">
        <f>+[6]ระบบการควบคุมฯ!A840</f>
        <v>2.1.1</v>
      </c>
      <c r="B236" s="403" t="str">
        <f>+[6]ระบบการควบคุมฯ!B840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36" s="403" t="str">
        <f>+[6]ระบบการควบคุมฯ!C840</f>
        <v>20004 67 05164 00034</v>
      </c>
      <c r="D236" s="1000">
        <f>+D237</f>
        <v>0</v>
      </c>
      <c r="E236" s="1000">
        <f>+E237</f>
        <v>0</v>
      </c>
      <c r="F236" s="1000">
        <f>+F237</f>
        <v>0</v>
      </c>
      <c r="G236" s="1000">
        <f>+G237</f>
        <v>0</v>
      </c>
      <c r="H236" s="1000">
        <f>+H237</f>
        <v>0</v>
      </c>
      <c r="I236" s="420"/>
    </row>
    <row r="237" spans="1:9" ht="18.75" hidden="1" customHeight="1" x14ac:dyDescent="0.25">
      <c r="A237" s="175"/>
      <c r="B237" s="421" t="str">
        <f>+[6]ระบบการควบคุมฯ!B841</f>
        <v xml:space="preserve"> งบดำเนินงาน 67112xx </v>
      </c>
      <c r="C237" s="422" t="str">
        <f>+[6]ระบบการควบคุมฯ!C841</f>
        <v>20004 35000200 2000000</v>
      </c>
      <c r="D237" s="1005">
        <f>SUM(D238)</f>
        <v>0</v>
      </c>
      <c r="E237" s="1005">
        <f>SUM(E238)</f>
        <v>0</v>
      </c>
      <c r="F237" s="1005">
        <f>SUM(F238)</f>
        <v>0</v>
      </c>
      <c r="G237" s="1005">
        <f>SUM(G238)</f>
        <v>0</v>
      </c>
      <c r="H237" s="1005">
        <f>SUM(H238)</f>
        <v>0</v>
      </c>
      <c r="I237" s="176"/>
    </row>
    <row r="238" spans="1:9" ht="18.75" hidden="1" customHeight="1" x14ac:dyDescent="0.25">
      <c r="A238" s="177" t="str">
        <f>+[6]ระบบการควบคุมฯ!A842</f>
        <v>2.1.1.1</v>
      </c>
      <c r="B238" s="181" t="str">
        <f>+[6]ระบบการควบคุมฯ!B842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38" s="181" t="str">
        <f>+[6]ระบบการควบคุมฯ!C842</f>
        <v>ศธ 04002/ว743 ลว 28 กพ 66 โอนครั้งที่ 343</v>
      </c>
      <c r="D238" s="1016">
        <f>+[6]ระบบการควบคุมฯ!F842</f>
        <v>0</v>
      </c>
      <c r="E238" s="1017">
        <f>+[6]ระบบการควบคุมฯ!G842+[6]ระบบการควบคุมฯ!H842</f>
        <v>0</v>
      </c>
      <c r="F238" s="1017">
        <f>+[6]ระบบการควบคุมฯ!I842+[6]ระบบการควบคุมฯ!J842</f>
        <v>0</v>
      </c>
      <c r="G238" s="1017">
        <f>+[6]ระบบการควบคุมฯ!K842+[6]ระบบการควบคุมฯ!L842</f>
        <v>0</v>
      </c>
      <c r="H238" s="1017">
        <f>+D238-E238-F238-G238</f>
        <v>0</v>
      </c>
      <c r="I238" s="182" t="s">
        <v>101</v>
      </c>
    </row>
    <row r="239" spans="1:9" ht="18.75" customHeight="1" x14ac:dyDescent="0.25">
      <c r="A239" s="402" t="str">
        <f>+[6]ระบบการควบคุมฯ!A845</f>
        <v>2.1.1</v>
      </c>
      <c r="B239" s="403" t="str">
        <f>+[6]ระบบการควบคุมฯ!B845</f>
        <v xml:space="preserve">กิจกรรมรองเทคโนโลยีดิจิทัลเพื่อการศึกษาขั้นพื้นฐาน </v>
      </c>
      <c r="C239" s="403" t="str">
        <f>+[6]ระบบการควบคุมฯ!C845</f>
        <v>20004 67 05164 00063</v>
      </c>
      <c r="D239" s="1000">
        <f t="shared" ref="D239:I239" si="52">+D240</f>
        <v>15000</v>
      </c>
      <c r="E239" s="1000">
        <f t="shared" si="52"/>
        <v>0</v>
      </c>
      <c r="F239" s="1000">
        <f t="shared" si="52"/>
        <v>0</v>
      </c>
      <c r="G239" s="1000">
        <f t="shared" si="52"/>
        <v>14800</v>
      </c>
      <c r="H239" s="1000">
        <f t="shared" si="52"/>
        <v>200</v>
      </c>
      <c r="I239" s="1000">
        <f t="shared" si="52"/>
        <v>0</v>
      </c>
    </row>
    <row r="240" spans="1:9" ht="18.75" customHeight="1" x14ac:dyDescent="0.25">
      <c r="A240" s="175"/>
      <c r="B240" s="224" t="str">
        <f>+[6]ระบบการควบคุมฯ!B846</f>
        <v xml:space="preserve"> งบดำเนินงาน 67112xx</v>
      </c>
      <c r="C240" s="224" t="str">
        <f>+[6]ระบบการควบคุมฯ!C846</f>
        <v>20004 35000200 2000000</v>
      </c>
      <c r="D240" s="1005">
        <f>SUM(D241:D244)</f>
        <v>15000</v>
      </c>
      <c r="E240" s="1005">
        <f>SUM(E241:E244)</f>
        <v>0</v>
      </c>
      <c r="F240" s="1005">
        <f>SUM(F241:F244)</f>
        <v>0</v>
      </c>
      <c r="G240" s="1005">
        <f>SUM(G241:G244)</f>
        <v>14800</v>
      </c>
      <c r="H240" s="1005">
        <f>SUM(H241:H244)</f>
        <v>200</v>
      </c>
      <c r="I240" s="1005"/>
    </row>
    <row r="241" spans="1:9" ht="74.400000000000006" x14ac:dyDescent="0.25">
      <c r="A241" s="177" t="str">
        <f>+[6]ระบบการควบคุมฯ!A847</f>
        <v>2.1.1.1</v>
      </c>
      <c r="B241" s="383" t="str">
        <f>+[6]ระบบการควบคุมฯ!B847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41" s="1032" t="str">
        <f>+[6]ระบบการควบคุมฯ!C847</f>
        <v>ศธ 04002/ว1003 ลว 7 มีค 67โอนครั้งที่ 207</v>
      </c>
      <c r="D241" s="1032">
        <f>+[6]ระบบการควบคุมฯ!F847</f>
        <v>15000</v>
      </c>
      <c r="E241" s="1004">
        <f>+[6]ระบบการควบคุมฯ!G847+[6]ระบบการควบคุมฯ!H847+[6]ระบบการควบคุมฯ!Q847+[6]ระบบการควบคุมฯ!R847</f>
        <v>0</v>
      </c>
      <c r="F241" s="1032">
        <f>+[6]ระบบการควบคุมฯ!I847+[6]ระบบการควบคุมฯ!J847</f>
        <v>0</v>
      </c>
      <c r="G241" s="1004">
        <f>+[6]ระบบการควบคุมฯ!K847+[6]ระบบการควบคุมฯ!L847+[6]ระบบการควบคุมฯ!U847+[6]ระบบการควบคุมฯ!V847</f>
        <v>14800</v>
      </c>
      <c r="H241" s="1032">
        <f>+D241-E241-F241-G241</f>
        <v>200</v>
      </c>
      <c r="I241" s="54" t="s">
        <v>82</v>
      </c>
    </row>
    <row r="242" spans="1:9" ht="39" hidden="1" customHeight="1" x14ac:dyDescent="0.25">
      <c r="A242" s="177"/>
      <c r="B242" s="383"/>
      <c r="C242" s="1032"/>
      <c r="D242" s="1032">
        <f>+[6]ระบบการควบคุมฯ!F848</f>
        <v>0</v>
      </c>
      <c r="E242" s="1032">
        <f>+[6]ระบบการควบคุมฯ!G848+[6]ระบบการควบคุมฯ!H848</f>
        <v>0</v>
      </c>
      <c r="F242" s="1032">
        <f>+[6]ระบบการควบคุมฯ!I848+[6]ระบบการควบคุมฯ!J848</f>
        <v>0</v>
      </c>
      <c r="G242" s="1032">
        <f>+[6]ระบบการควบคุมฯ!K848+[6]ระบบการควบคุมฯ!L848</f>
        <v>0</v>
      </c>
      <c r="H242" s="1032">
        <f>+D242-E242-F242-G242</f>
        <v>0</v>
      </c>
      <c r="I242" s="54" t="s">
        <v>82</v>
      </c>
    </row>
    <row r="243" spans="1:9" ht="59.25" hidden="1" customHeight="1" x14ac:dyDescent="0.25">
      <c r="A243" s="177"/>
      <c r="B243" s="383"/>
      <c r="C243" s="1032"/>
      <c r="D243" s="1032">
        <f>+[6]ระบบการควบคุมฯ!F849</f>
        <v>0</v>
      </c>
      <c r="E243" s="1032">
        <f>+[6]ระบบการควบคุมฯ!G849+[6]ระบบการควบคุมฯ!H849</f>
        <v>0</v>
      </c>
      <c r="F243" s="1032">
        <f>+[6]ระบบการควบคุมฯ!I849+[6]ระบบการควบคุมฯ!J849</f>
        <v>0</v>
      </c>
      <c r="G243" s="1032">
        <f>+[6]ระบบการควบคุมฯ!K849+[6]ระบบการควบคุมฯ!L849</f>
        <v>0</v>
      </c>
      <c r="H243" s="1032">
        <f>+D243-E243-F243-G243</f>
        <v>0</v>
      </c>
      <c r="I243" s="51" t="s">
        <v>50</v>
      </c>
    </row>
    <row r="244" spans="1:9" ht="18.75" hidden="1" customHeight="1" x14ac:dyDescent="0.55000000000000004">
      <c r="A244" s="177">
        <f>+[6]ระบบการควบคุมฯ!A850</f>
        <v>0</v>
      </c>
      <c r="B244" s="383">
        <f>+[6]ระบบการควบคุมฯ!B850</f>
        <v>0</v>
      </c>
      <c r="C244" s="1032">
        <f>+[6]ระบบการควบคุมฯ!C850</f>
        <v>0</v>
      </c>
      <c r="D244" s="1032">
        <f>+[6]ระบบการควบคุมฯ!F850</f>
        <v>0</v>
      </c>
      <c r="E244" s="1032">
        <f>+[6]ระบบการควบคุมฯ!G850+[6]ระบบการควบคุมฯ!H850</f>
        <v>0</v>
      </c>
      <c r="F244" s="1032">
        <f>+[6]ระบบการควบคุมฯ!I850+[6]ระบบการควบคุมฯ!J850</f>
        <v>0</v>
      </c>
      <c r="G244" s="1032">
        <f>+[6]ระบบการควบคุมฯ!K850+[6]ระบบการควบคุมฯ!L850</f>
        <v>0</v>
      </c>
      <c r="H244" s="1032">
        <f>+D244-E244-F244-G244</f>
        <v>0</v>
      </c>
      <c r="I244" s="442" t="s">
        <v>69</v>
      </c>
    </row>
    <row r="245" spans="1:9" ht="18.75" hidden="1" customHeight="1" x14ac:dyDescent="0.25">
      <c r="A245" s="402" t="str">
        <f>+[6]ระบบการควบคุมฯ!A856</f>
        <v>2.1.3</v>
      </c>
      <c r="B245" s="459" t="str">
        <f>+[6]ระบบการควบคุมฯ!B856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45" s="459" t="str">
        <f>+[6]ระบบการควบคุมฯ!C856</f>
        <v>20004 66 05164 36263</v>
      </c>
      <c r="D245" s="1000">
        <f>+D246</f>
        <v>0</v>
      </c>
      <c r="E245" s="1000">
        <f t="shared" ref="E245:I246" si="53">+E246</f>
        <v>0</v>
      </c>
      <c r="F245" s="1000">
        <f t="shared" si="53"/>
        <v>0</v>
      </c>
      <c r="G245" s="1000">
        <f t="shared" si="53"/>
        <v>0</v>
      </c>
      <c r="H245" s="1000">
        <f t="shared" si="53"/>
        <v>0</v>
      </c>
      <c r="I245" s="1033"/>
    </row>
    <row r="246" spans="1:9" ht="18.75" hidden="1" customHeight="1" x14ac:dyDescent="0.25">
      <c r="A246" s="175"/>
      <c r="B246" s="421" t="str">
        <f>+[6]ระบบการควบคุมฯ!B857</f>
        <v xml:space="preserve"> งบดำเนินงาน 66112xx </v>
      </c>
      <c r="C246" s="421" t="str">
        <f>+[6]ระบบการควบคุมฯ!C857</f>
        <v>20004 35000200 2000000</v>
      </c>
      <c r="D246" s="1005">
        <f>SUM(D247:D248)</f>
        <v>0</v>
      </c>
      <c r="E246" s="1005">
        <f>SUM(E247:E248)</f>
        <v>0</v>
      </c>
      <c r="F246" s="1005">
        <f>SUM(F247:F248)</f>
        <v>0</v>
      </c>
      <c r="G246" s="1005">
        <f>SUM(G247:G248)</f>
        <v>0</v>
      </c>
      <c r="H246" s="1005">
        <f>SUM(H247:H248)</f>
        <v>0</v>
      </c>
      <c r="I246" s="1034" t="str">
        <f t="shared" si="53"/>
        <v>กลุ่มส่งเสริมการจัดการศึกษา</v>
      </c>
    </row>
    <row r="247" spans="1:9" ht="18.75" hidden="1" customHeight="1" x14ac:dyDescent="0.25">
      <c r="A247" s="177"/>
      <c r="B247" s="441"/>
      <c r="C247" s="1035"/>
      <c r="D247" s="1035">
        <f>+[6]ระบบการควบคุมฯ!F858</f>
        <v>0</v>
      </c>
      <c r="E247" s="1035">
        <f>+[6]ระบบการควบคุมฯ!G858+[6]ระบบการควบคุมฯ!H858</f>
        <v>0</v>
      </c>
      <c r="F247" s="1035">
        <f>+[6]ระบบการควบคุมฯ!I858+[6]ระบบการควบคุมฯ!J858</f>
        <v>0</v>
      </c>
      <c r="G247" s="1035">
        <f>+[6]ระบบการควบคุมฯ!K858+[6]ระบบการควบคุมฯ!L858</f>
        <v>0</v>
      </c>
      <c r="H247" s="1035">
        <f>+D247-E247-F247-G247</f>
        <v>0</v>
      </c>
      <c r="I247" s="51" t="s">
        <v>12</v>
      </c>
    </row>
    <row r="248" spans="1:9" ht="18.75" hidden="1" customHeight="1" x14ac:dyDescent="0.25">
      <c r="A248" s="177"/>
      <c r="B248" s="441"/>
      <c r="C248" s="1035"/>
      <c r="D248" s="1035">
        <f>+[6]ระบบการควบคุมฯ!F859</f>
        <v>0</v>
      </c>
      <c r="E248" s="1035">
        <f>+[6]ระบบการควบคุมฯ!G859+[6]ระบบการควบคุมฯ!H859</f>
        <v>0</v>
      </c>
      <c r="F248" s="1035">
        <f>+[6]ระบบการควบคุมฯ!I859+[6]ระบบการควบคุมฯ!J859</f>
        <v>0</v>
      </c>
      <c r="G248" s="1035">
        <f>+[6]ระบบการควบคุมฯ!K859+[6]ระบบการควบคุมฯ!L859</f>
        <v>0</v>
      </c>
      <c r="H248" s="1035">
        <f>+D248-E248-F248-G248</f>
        <v>0</v>
      </c>
      <c r="I248" s="51" t="s">
        <v>12</v>
      </c>
    </row>
    <row r="249" spans="1:9" ht="37.5" customHeight="1" x14ac:dyDescent="0.25">
      <c r="A249" s="402" t="str">
        <f>+[6]ระบบการควบคุมฯ!A860</f>
        <v>2.1.2</v>
      </c>
      <c r="B249" s="403" t="str">
        <f>+[6]ระบบการควบคุมฯ!B860</f>
        <v xml:space="preserve">กิจกรรมรองการสนับสนุนการศึกษาภาคบังคับ  </v>
      </c>
      <c r="C249" s="403" t="str">
        <f>+[6]ระบบการควบคุมฯ!C860</f>
        <v>20004 66 05164 05272</v>
      </c>
      <c r="D249" s="1000">
        <f>+D250</f>
        <v>1567234</v>
      </c>
      <c r="E249" s="1000">
        <f>+E250</f>
        <v>0</v>
      </c>
      <c r="F249" s="1000">
        <f>+F250</f>
        <v>0</v>
      </c>
      <c r="G249" s="1000">
        <f>+G250</f>
        <v>1233414.6000000001</v>
      </c>
      <c r="H249" s="1000">
        <f>+H250</f>
        <v>333819.39999999991</v>
      </c>
      <c r="I249" s="420"/>
    </row>
    <row r="250" spans="1:9" ht="18.75" customHeight="1" x14ac:dyDescent="0.25">
      <c r="A250" s="1036">
        <f>+[6]ระบบการควบคุมฯ!A862</f>
        <v>0</v>
      </c>
      <c r="B250" s="421" t="str">
        <f>+[6]ระบบการควบคุมฯ!B862</f>
        <v xml:space="preserve"> งบดำเนินงาน 67112xx </v>
      </c>
      <c r="C250" s="421" t="str">
        <f>+[6]ระบบการควบคุมฯ!C862</f>
        <v>20004 35000270 2000000</v>
      </c>
      <c r="D250" s="1005">
        <f>SUM(D251:D256)</f>
        <v>1567234</v>
      </c>
      <c r="E250" s="1005">
        <f>SUM(E251:E256)</f>
        <v>0</v>
      </c>
      <c r="F250" s="1005">
        <f>SUM(F251:F256)</f>
        <v>0</v>
      </c>
      <c r="G250" s="1005">
        <f>SUM(G251:G256)</f>
        <v>1233414.6000000001</v>
      </c>
      <c r="H250" s="1005">
        <f>SUM(H251:H256)</f>
        <v>333819.39999999991</v>
      </c>
      <c r="I250" s="176"/>
    </row>
    <row r="251" spans="1:9" ht="97.8" customHeight="1" x14ac:dyDescent="0.25">
      <c r="A251" s="177" t="str">
        <f>+[6]ระบบการควบคุมฯ!A864</f>
        <v>2.1.2.1</v>
      </c>
      <c r="B251" s="181" t="str">
        <f>+[6]ระบบการควบคุมฯ!B864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51" s="181" t="str">
        <f>+[6]ระบบการควบคุมฯ!C864</f>
        <v>ศธ 04002/ว5700 ลว 21 ธค 66 โอนครั้งที่ 103</v>
      </c>
      <c r="D251" s="1003">
        <f>+[6]ระบบการควบคุมฯ!F864</f>
        <v>1000</v>
      </c>
      <c r="E251" s="1004">
        <f>+[6]ระบบการควบคุมฯ!G864+[6]ระบบการควบคุมฯ!H864+[6]ระบบการควบคุมฯ!Q864+[6]ระบบการควบคุมฯ!R864</f>
        <v>0</v>
      </c>
      <c r="F251" s="1004">
        <f>+[6]ระบบการควบคุมฯ!I864+[6]ระบบการควบคุมฯ!J864</f>
        <v>0</v>
      </c>
      <c r="G251" s="1004">
        <f>+[6]ระบบการควบคุมฯ!K864+[6]ระบบการควบคุมฯ!L864+[6]ระบบการควบคุมฯ!U864+[6]ระบบการควบคุมฯ!V864</f>
        <v>1000</v>
      </c>
      <c r="H251" s="1004">
        <f>+D251-E251-F251-G251</f>
        <v>0</v>
      </c>
      <c r="I251" s="173" t="s">
        <v>14</v>
      </c>
    </row>
    <row r="252" spans="1:9" ht="46.2" customHeight="1" x14ac:dyDescent="0.25">
      <c r="A252" s="189" t="str">
        <f>+[6]ระบบการควบคุมฯ!A865</f>
        <v>2.1.2.2</v>
      </c>
      <c r="B252" s="443" t="str">
        <f>+[6]ระบบการควบคุมฯ!B865</f>
        <v xml:space="preserve">เงินสมทบกองทุนเงินทดแทน ประจำปี พ.ศ. 2567 (มกราคม - ธันวาคม 2567)                             </v>
      </c>
      <c r="C252" s="443" t="str">
        <f>+[6]ระบบการควบคุมฯ!C865</f>
        <v>ศธ 04002/ว35 ลว 4 มค 67 โอนครั้งที่ 117</v>
      </c>
      <c r="D252" s="1016">
        <f>+[6]ระบบการควบคุมฯ!F865</f>
        <v>23184</v>
      </c>
      <c r="E252" s="1004">
        <f>+[6]ระบบการควบคุมฯ!G865+[6]ระบบการควบคุมฯ!H865+[6]ระบบการควบคุมฯ!Q865+[6]ระบบการควบคุมฯ!R865</f>
        <v>0</v>
      </c>
      <c r="F252" s="1017">
        <f>+[6]ระบบการควบคุมฯ!I865+[6]ระบบการควบคุมฯ!J865</f>
        <v>0</v>
      </c>
      <c r="G252" s="1004">
        <f>+[6]ระบบการควบคุมฯ!K865+[6]ระบบการควบคุมฯ!L865+[6]ระบบการควบคุมฯ!U865+[6]ระบบการควบคุมฯ!V865</f>
        <v>3422</v>
      </c>
      <c r="H252" s="1017">
        <f>+D252-E252-F252-G252</f>
        <v>19762</v>
      </c>
      <c r="I252" s="182" t="s">
        <v>14</v>
      </c>
    </row>
    <row r="253" spans="1:9" ht="44.4" customHeight="1" x14ac:dyDescent="0.25">
      <c r="A253" s="179" t="str">
        <f>+[6]ระบบการควบคุมฯ!A866</f>
        <v>2.1.2.3</v>
      </c>
      <c r="B253" s="435" t="str">
        <f>+[6]ระบบการควบคุมฯ!B866</f>
        <v>ค่าเช่าใช้บริการสัญญาณอินเทอร์เน็ต 6 เดือน (ตุลาคม 2566 – มีนาคม 2567)   1,208,700.-บาท</v>
      </c>
      <c r="C253" s="435" t="str">
        <f>+[6]ระบบการควบคุมฯ!C866</f>
        <v>ศธ 04002/ว277ลว 18 มค 66 โอนครั้งที่ 142</v>
      </c>
      <c r="D253" s="1003">
        <f>+[6]ระบบการควบคุมฯ!AA866</f>
        <v>1543050</v>
      </c>
      <c r="E253" s="1004">
        <f>+[6]ระบบการควบคุมฯ!G866+[6]ระบบการควบคุมฯ!H866+[6]ระบบการควบคุมฯ!Q866+[6]ระบบการควบคุมฯ!R866</f>
        <v>0</v>
      </c>
      <c r="F253" s="1004">
        <f>+[6]ระบบการควบคุมฯ!I866+[6]ระบบการควบคุมฯ!J866</f>
        <v>0</v>
      </c>
      <c r="G253" s="1004">
        <f>+[6]ระบบการควบคุมฯ!K866+[6]ระบบการควบคุมฯ!L866+[6]ระบบการควบคุมฯ!U866+[6]ระบบการควบคุมฯ!V866</f>
        <v>1228992.6000000001</v>
      </c>
      <c r="H253" s="1004">
        <f>+D253-E253-F253-G253</f>
        <v>314057.39999999991</v>
      </c>
      <c r="I253" s="173" t="s">
        <v>14</v>
      </c>
    </row>
    <row r="254" spans="1:9" ht="37.5" hidden="1" customHeight="1" x14ac:dyDescent="0.25">
      <c r="A254" s="179" t="str">
        <f>+[6]ระบบการควบคุมฯ!A869</f>
        <v>2.1.4</v>
      </c>
      <c r="B254" s="435" t="str">
        <f>+[6]ระบบการควบคุมฯ!B869</f>
        <v>ค่าใช้จ่ายในการดำเนินงานและค่าใช้จ่ายในการประชุม อ.ก.ค.ศ. เขตพื้นที่การศึกษา</v>
      </c>
      <c r="C254" s="435" t="str">
        <f>+[6]ระบบการควบคุมฯ!C869</f>
        <v>ศธ 04002/ว4484 ลว 28 กย 66 โอนครั้งที่ 897</v>
      </c>
      <c r="D254" s="1003">
        <f>+[6]ระบบการควบคุมฯ!F869</f>
        <v>0</v>
      </c>
      <c r="E254" s="1004">
        <f>+[6]ระบบการควบคุมฯ!G869+[6]ระบบการควบคุมฯ!H869</f>
        <v>0</v>
      </c>
      <c r="F254" s="1004">
        <f>+[6]ระบบการควบคุมฯ!I869+[6]ระบบการควบคุมฯ!J869</f>
        <v>0</v>
      </c>
      <c r="G254" s="1004">
        <f>+[6]ระบบการควบคุมฯ!K869+[6]ระบบการควบคุมฯ!L869</f>
        <v>0</v>
      </c>
      <c r="H254" s="1004">
        <f>+D254-E254-F254-G254</f>
        <v>0</v>
      </c>
      <c r="I254" s="173" t="s">
        <v>17</v>
      </c>
    </row>
    <row r="255" spans="1:9" ht="18.75" hidden="1" customHeight="1" x14ac:dyDescent="0.25">
      <c r="A255" s="177"/>
      <c r="B255" s="181"/>
      <c r="C255" s="181"/>
      <c r="D255" s="1016"/>
      <c r="E255" s="1017"/>
      <c r="F255" s="1017"/>
      <c r="G255" s="1017"/>
      <c r="H255" s="1017"/>
      <c r="I255" s="182"/>
    </row>
    <row r="256" spans="1:9" ht="75" hidden="1" customHeight="1" x14ac:dyDescent="0.25">
      <c r="A256" s="177"/>
      <c r="B256" s="181"/>
      <c r="C256" s="181"/>
      <c r="D256" s="1016"/>
      <c r="E256" s="1017"/>
      <c r="F256" s="1017"/>
      <c r="G256" s="1017"/>
      <c r="H256" s="1017"/>
      <c r="I256" s="182"/>
    </row>
    <row r="257" spans="1:9" ht="18.75" customHeight="1" x14ac:dyDescent="0.25">
      <c r="A257" s="402" t="str">
        <f>+[6]ระบบการควบคุมฯ!A894</f>
        <v>2.1.3</v>
      </c>
      <c r="B257" s="459" t="str">
        <f>+[6]ระบบการควบคุมฯ!B894</f>
        <v xml:space="preserve">กิจกรรมรองการพัฒนาประสิทธิภาพการบริหารจัดการ </v>
      </c>
      <c r="C257" s="459" t="str">
        <f>+[6]ระบบการควบคุมฯ!C895</f>
        <v>20004 67 05164 06317</v>
      </c>
      <c r="D257" s="1000">
        <f>+D258</f>
        <v>1400</v>
      </c>
      <c r="E257" s="1000">
        <f>+E258</f>
        <v>0</v>
      </c>
      <c r="F257" s="1000">
        <f>+F258</f>
        <v>0</v>
      </c>
      <c r="G257" s="1000">
        <f>+G258</f>
        <v>1170</v>
      </c>
      <c r="H257" s="1000">
        <f>+H258</f>
        <v>230</v>
      </c>
      <c r="I257" s="420"/>
    </row>
    <row r="258" spans="1:9" ht="37.5" customHeight="1" x14ac:dyDescent="0.25">
      <c r="A258" s="1036">
        <f>+[6]ระบบการควบคุมฯ!A896</f>
        <v>0</v>
      </c>
      <c r="B258" s="224" t="str">
        <f>+[6]ระบบการควบคุมฯ!B896</f>
        <v xml:space="preserve"> งบดำเนินงาน 67112xx </v>
      </c>
      <c r="C258" s="224" t="str">
        <f>+[6]ระบบการควบคุมฯ!C897</f>
        <v>20004 35000200 2000000</v>
      </c>
      <c r="D258" s="1005">
        <f>SUM(D259:D264)</f>
        <v>1400</v>
      </c>
      <c r="E258" s="1005">
        <f>SUM(E259:E264)</f>
        <v>0</v>
      </c>
      <c r="F258" s="1005">
        <f>SUM(F259:F264)</f>
        <v>0</v>
      </c>
      <c r="G258" s="1005">
        <f>SUM(G259:G264)</f>
        <v>1170</v>
      </c>
      <c r="H258" s="1005">
        <f>SUM(H259:H264)</f>
        <v>230</v>
      </c>
      <c r="I258" s="176"/>
    </row>
    <row r="259" spans="1:9" ht="18.75" customHeight="1" x14ac:dyDescent="0.25">
      <c r="A259" s="177" t="str">
        <f>+[6]ระบบการควบคุมฯ!A898</f>
        <v>2.1.3.1</v>
      </c>
      <c r="B259" s="178" t="str">
        <f>+[6]ระบบการควบคุมฯ!B898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59" s="178" t="str">
        <f>+[6]ระบบการควบคุมฯ!C898</f>
        <v>ศธ 04002/ว5407 ลว 27 พย 66 โอนครั้งที่ 66</v>
      </c>
      <c r="D259" s="1003">
        <f>+[6]ระบบการควบคุมฯ!F898</f>
        <v>1400</v>
      </c>
      <c r="E259" s="1004">
        <f>+[6]ระบบการควบคุมฯ!G898+[6]ระบบการควบคุมฯ!H898+[6]ระบบการควบคุมฯ!Q898+[6]ระบบการควบคุมฯ!R898</f>
        <v>0</v>
      </c>
      <c r="F259" s="1004">
        <f>+[6]ระบบการควบคุมฯ!I898+[6]ระบบการควบคุมฯ!J898</f>
        <v>0</v>
      </c>
      <c r="G259" s="1004">
        <f>+[6]ระบบการควบคุมฯ!K898+[6]ระบบการควบคุมฯ!L898+[6]ระบบการควบคุมฯ!U898+[6]ระบบการควบคุมฯ!V898</f>
        <v>1170</v>
      </c>
      <c r="H259" s="1004">
        <f>+D259-E259-F259-G259</f>
        <v>230</v>
      </c>
      <c r="I259" s="173" t="s">
        <v>14</v>
      </c>
    </row>
    <row r="260" spans="1:9" ht="56.25" hidden="1" customHeight="1" x14ac:dyDescent="0.25">
      <c r="A260" s="189"/>
      <c r="B260" s="443"/>
      <c r="C260" s="443"/>
      <c r="D260" s="1016"/>
      <c r="E260" s="1017"/>
      <c r="F260" s="1017"/>
      <c r="G260" s="1017"/>
      <c r="H260" s="1017"/>
      <c r="I260" s="182"/>
    </row>
    <row r="261" spans="1:9" ht="56.25" hidden="1" customHeight="1" x14ac:dyDescent="0.25">
      <c r="A261" s="177"/>
      <c r="B261" s="181"/>
      <c r="C261" s="181"/>
      <c r="D261" s="1016"/>
      <c r="E261" s="1017">
        <f>+'[2]ประถม มัธยมต้น'!I1544+'[2]ประถม มัธยมต้น'!J1544</f>
        <v>0</v>
      </c>
      <c r="F261" s="1017">
        <f>+'[2]ประถม มัธยมต้น'!K1544+'[2]ประถม มัธยมต้น'!L1544</f>
        <v>0</v>
      </c>
      <c r="G261" s="1017">
        <f>+'[2]ประถม มัธยมต้น'!M1544+'[2]ประถม มัธยมต้น'!N1544</f>
        <v>0</v>
      </c>
      <c r="H261" s="1017">
        <f t="shared" ref="H261:H278" si="54">+D261-E261-F261-G261</f>
        <v>0</v>
      </c>
      <c r="I261" s="444"/>
    </row>
    <row r="262" spans="1:9" ht="56.25" hidden="1" customHeight="1" x14ac:dyDescent="0.25">
      <c r="A262" s="177"/>
      <c r="B262" s="181"/>
      <c r="C262" s="178"/>
      <c r="D262" s="1037">
        <f>+[2]ระบบการควบคุมฯ!D394</f>
        <v>0</v>
      </c>
      <c r="E262" s="1037">
        <f>+[2]ระบบการควบคุมฯ!G394+[2]ระบบการควบคุมฯ!H394</f>
        <v>0</v>
      </c>
      <c r="F262" s="1037">
        <f>+[2]ระบบการควบคุมฯ!I394+[2]ระบบการควบคุมฯ!J394</f>
        <v>0</v>
      </c>
      <c r="G262" s="1037">
        <f>+[2]ระบบการควบคุมฯ!K394+[2]ระบบการควบคุมฯ!L394</f>
        <v>0</v>
      </c>
      <c r="H262" s="1017">
        <f t="shared" si="54"/>
        <v>0</v>
      </c>
      <c r="I262" s="53"/>
    </row>
    <row r="263" spans="1:9" ht="18.75" hidden="1" customHeight="1" x14ac:dyDescent="0.25">
      <c r="A263" s="177"/>
      <c r="B263" s="181"/>
      <c r="C263" s="178"/>
      <c r="D263" s="1037">
        <f>+[2]ระบบการควบคุมฯ!F397</f>
        <v>0</v>
      </c>
      <c r="E263" s="1037">
        <f>+[2]ระบบการควบคุมฯ!G397+[2]ระบบการควบคุมฯ!H397</f>
        <v>0</v>
      </c>
      <c r="F263" s="1037">
        <f>+[2]ระบบการควบคุมฯ!I397+[2]ระบบการควบคุมฯ!J397</f>
        <v>0</v>
      </c>
      <c r="G263" s="1037">
        <f>+[2]ระบบการควบคุมฯ!K397+[2]ระบบการควบคุมฯ!L397</f>
        <v>0</v>
      </c>
      <c r="H263" s="1017">
        <f t="shared" si="54"/>
        <v>0</v>
      </c>
      <c r="I263" s="53"/>
    </row>
    <row r="264" spans="1:9" ht="37.5" hidden="1" customHeight="1" x14ac:dyDescent="0.25">
      <c r="A264" s="179"/>
      <c r="B264" s="445"/>
      <c r="C264" s="183"/>
      <c r="D264" s="1038">
        <f>+[2]ระบบการควบคุมฯ!F398</f>
        <v>0</v>
      </c>
      <c r="E264" s="1038">
        <f>+[2]ระบบการควบคุมฯ!G396+[2]ระบบการควบคุมฯ!H396</f>
        <v>0</v>
      </c>
      <c r="F264" s="1038">
        <f>+[2]ระบบการควบคุมฯ!I396+[2]ระบบการควบคุมฯ!J396</f>
        <v>0</v>
      </c>
      <c r="G264" s="1038">
        <f>+[2]ระบบการควบคุมฯ!K398+[2]ระบบการควบคุมฯ!L398</f>
        <v>0</v>
      </c>
      <c r="H264" s="1039">
        <f t="shared" si="54"/>
        <v>0</v>
      </c>
      <c r="I264" s="446"/>
    </row>
    <row r="265" spans="1:9" ht="18.75" hidden="1" customHeight="1" x14ac:dyDescent="0.25">
      <c r="A265" s="447"/>
      <c r="B265" s="448"/>
      <c r="C265" s="449"/>
      <c r="D265" s="1040">
        <f>+[2]ระบบการควบคุมฯ!F399</f>
        <v>0</v>
      </c>
      <c r="E265" s="1040">
        <f>+[2]ระบบการควบคุมฯ!G397+[2]ระบบการควบคุมฯ!H397</f>
        <v>0</v>
      </c>
      <c r="F265" s="1040">
        <f>+[2]ระบบการควบคุมฯ!I397+[2]ระบบการควบคุมฯ!J397</f>
        <v>0</v>
      </c>
      <c r="G265" s="1040">
        <f>+[2]ระบบการควบคุมฯ!K399+[2]ระบบการควบคุมฯ!L399</f>
        <v>0</v>
      </c>
      <c r="H265" s="1041">
        <f t="shared" si="54"/>
        <v>0</v>
      </c>
      <c r="I265" s="450"/>
    </row>
    <row r="266" spans="1:9" ht="56.25" hidden="1" customHeight="1" x14ac:dyDescent="0.25">
      <c r="A266" s="447"/>
      <c r="B266" s="448"/>
      <c r="C266" s="449"/>
      <c r="D266" s="1040">
        <f>+[2]ระบบการควบคุมฯ!F400</f>
        <v>0</v>
      </c>
      <c r="E266" s="1040">
        <f>+[2]ระบบการควบคุมฯ!G398+[2]ระบบการควบคุมฯ!H398</f>
        <v>0</v>
      </c>
      <c r="F266" s="1040">
        <f>+[2]ระบบการควบคุมฯ!I398+[2]ระบบการควบคุมฯ!J398</f>
        <v>0</v>
      </c>
      <c r="G266" s="1040">
        <f>+[2]ระบบการควบคุมฯ!K400+[2]ระบบการควบคุมฯ!L400</f>
        <v>0</v>
      </c>
      <c r="H266" s="1041">
        <f t="shared" si="54"/>
        <v>0</v>
      </c>
      <c r="I266" s="451"/>
    </row>
    <row r="267" spans="1:9" ht="56.25" hidden="1" customHeight="1" x14ac:dyDescent="0.25">
      <c r="A267" s="447"/>
      <c r="B267" s="448"/>
      <c r="C267" s="449"/>
      <c r="D267" s="1040">
        <f>+[2]ระบบการควบคุมฯ!F401</f>
        <v>0</v>
      </c>
      <c r="E267" s="1040">
        <f>+[2]ระบบการควบคุมฯ!G399+[2]ระบบการควบคุมฯ!H399</f>
        <v>0</v>
      </c>
      <c r="F267" s="1040">
        <f>+[2]ระบบการควบคุมฯ!I399+[2]ระบบการควบคุมฯ!J399</f>
        <v>0</v>
      </c>
      <c r="G267" s="1040">
        <f>+[2]ระบบการควบคุมฯ!K401+[2]ระบบการควบคุมฯ!L401</f>
        <v>0</v>
      </c>
      <c r="H267" s="1041">
        <f t="shared" si="54"/>
        <v>0</v>
      </c>
      <c r="I267" s="451"/>
    </row>
    <row r="268" spans="1:9" ht="75" hidden="1" customHeight="1" x14ac:dyDescent="0.25">
      <c r="A268" s="447"/>
      <c r="B268" s="448"/>
      <c r="C268" s="449"/>
      <c r="D268" s="1040">
        <f>+[2]ระบบการควบคุมฯ!F402</f>
        <v>0</v>
      </c>
      <c r="E268" s="1040">
        <f>+[2]ระบบการควบคุมฯ!G400+[2]ระบบการควบคุมฯ!H400</f>
        <v>0</v>
      </c>
      <c r="F268" s="1040">
        <f>+[2]ระบบการควบคุมฯ!I400+[2]ระบบการควบคุมฯ!J400</f>
        <v>0</v>
      </c>
      <c r="G268" s="1040">
        <f>+[2]ระบบการควบคุมฯ!K402+[2]ระบบการควบคุมฯ!L402</f>
        <v>0</v>
      </c>
      <c r="H268" s="1041">
        <f t="shared" si="54"/>
        <v>0</v>
      </c>
      <c r="I268" s="451"/>
    </row>
    <row r="269" spans="1:9" ht="37.5" hidden="1" customHeight="1" x14ac:dyDescent="0.25">
      <c r="A269" s="447"/>
      <c r="B269" s="448"/>
      <c r="C269" s="449"/>
      <c r="D269" s="1040">
        <f>+[2]ระบบการควบคุมฯ!F403</f>
        <v>0</v>
      </c>
      <c r="E269" s="1040">
        <f>+[2]ระบบการควบคุมฯ!G401+[2]ระบบการควบคุมฯ!H401</f>
        <v>0</v>
      </c>
      <c r="F269" s="1040">
        <f>+[2]ระบบการควบคุมฯ!I401+[2]ระบบการควบคุมฯ!J401</f>
        <v>0</v>
      </c>
      <c r="G269" s="1040">
        <f>+[2]ระบบการควบคุมฯ!K403+[2]ระบบการควบคุมฯ!L403</f>
        <v>0</v>
      </c>
      <c r="H269" s="1041">
        <f t="shared" si="54"/>
        <v>0</v>
      </c>
      <c r="I269" s="450"/>
    </row>
    <row r="270" spans="1:9" ht="18.75" hidden="1" customHeight="1" x14ac:dyDescent="0.25">
      <c r="A270" s="447"/>
      <c r="B270" s="448"/>
      <c r="C270" s="449"/>
      <c r="D270" s="1040">
        <f>+[2]ระบบการควบคุมฯ!F404</f>
        <v>0</v>
      </c>
      <c r="E270" s="1040">
        <f>+[2]ระบบการควบคุมฯ!G402+[2]ระบบการควบคุมฯ!H402</f>
        <v>0</v>
      </c>
      <c r="F270" s="1040">
        <f>+[2]ระบบการควบคุมฯ!I402+[2]ระบบการควบคุมฯ!J402</f>
        <v>0</v>
      </c>
      <c r="G270" s="1040">
        <f>+[2]ระบบการควบคุมฯ!K404+[2]ระบบการควบคุมฯ!L404</f>
        <v>0</v>
      </c>
      <c r="H270" s="1041">
        <f t="shared" si="54"/>
        <v>0</v>
      </c>
      <c r="I270" s="450"/>
    </row>
    <row r="271" spans="1:9" ht="56.25" hidden="1" customHeight="1" x14ac:dyDescent="0.25">
      <c r="A271" s="447"/>
      <c r="B271" s="436"/>
      <c r="C271" s="188"/>
      <c r="D271" s="1042">
        <f>+[2]ระบบการควบคุมฯ!F405</f>
        <v>0</v>
      </c>
      <c r="E271" s="1042">
        <f>+[2]ระบบการควบคุมฯ!G403+[2]ระบบการควบคุมฯ!H403</f>
        <v>0</v>
      </c>
      <c r="F271" s="1042">
        <f>+[2]ระบบการควบคุมฯ!I403+[2]ระบบการควบคุมฯ!J403</f>
        <v>0</v>
      </c>
      <c r="G271" s="1042">
        <f>+[2]ระบบการควบคุมฯ!K405+[2]ระบบการควบคุมฯ!L405</f>
        <v>0</v>
      </c>
      <c r="H271" s="1030">
        <f t="shared" si="54"/>
        <v>0</v>
      </c>
      <c r="I271" s="437"/>
    </row>
    <row r="272" spans="1:9" ht="75" hidden="1" customHeight="1" x14ac:dyDescent="0.25">
      <c r="A272" s="447"/>
      <c r="B272" s="436"/>
      <c r="C272" s="188"/>
      <c r="D272" s="1042">
        <f>+[2]ระบบการควบคุมฯ!F406</f>
        <v>0</v>
      </c>
      <c r="E272" s="1042">
        <f>+[2]ระบบการควบคุมฯ!G404+[2]ระบบการควบคุมฯ!H404</f>
        <v>0</v>
      </c>
      <c r="F272" s="1042">
        <f>+[2]ระบบการควบคุมฯ!I404+[2]ระบบการควบคุมฯ!J404</f>
        <v>0</v>
      </c>
      <c r="G272" s="1042">
        <f>+[2]ระบบการควบคุมฯ!K406+[2]ระบบการควบคุมฯ!L406</f>
        <v>0</v>
      </c>
      <c r="H272" s="1030">
        <f t="shared" si="54"/>
        <v>0</v>
      </c>
      <c r="I272" s="437"/>
    </row>
    <row r="273" spans="1:9" ht="37.5" hidden="1" customHeight="1" x14ac:dyDescent="0.25">
      <c r="A273" s="447"/>
      <c r="B273" s="436"/>
      <c r="C273" s="188"/>
      <c r="D273" s="1042">
        <f>+[2]ระบบการควบคุมฯ!F407</f>
        <v>0</v>
      </c>
      <c r="E273" s="1042">
        <f>+[2]ระบบการควบคุมฯ!G405+[2]ระบบการควบคุมฯ!H405</f>
        <v>0</v>
      </c>
      <c r="F273" s="1042">
        <f>+[2]ระบบการควบคุมฯ!I405+[2]ระบบการควบคุมฯ!J405</f>
        <v>0</v>
      </c>
      <c r="G273" s="1042">
        <f>+[2]ระบบการควบคุมฯ!K407+[2]ระบบการควบคุมฯ!L407</f>
        <v>0</v>
      </c>
      <c r="H273" s="1030">
        <f t="shared" si="54"/>
        <v>0</v>
      </c>
      <c r="I273" s="437"/>
    </row>
    <row r="274" spans="1:9" ht="18.600000000000001" hidden="1" x14ac:dyDescent="0.25">
      <c r="A274" s="177"/>
      <c r="B274" s="181"/>
      <c r="C274" s="178"/>
      <c r="D274" s="1037">
        <f>+[2]ระบบการควบคุมฯ!F408</f>
        <v>0</v>
      </c>
      <c r="E274" s="1037">
        <f>+[2]ระบบการควบคุมฯ!G399+[2]ระบบการควบคุมฯ!H399</f>
        <v>0</v>
      </c>
      <c r="F274" s="1037">
        <f>+[2]ระบบการควบคุมฯ!I399+[2]ระบบการควบคุมฯ!J399</f>
        <v>0</v>
      </c>
      <c r="G274" s="1037">
        <f>+[2]ระบบการควบคุมฯ!K408+[2]ระบบการควบคุมฯ!L408</f>
        <v>0</v>
      </c>
      <c r="H274" s="1017">
        <f t="shared" si="54"/>
        <v>0</v>
      </c>
      <c r="I274" s="173"/>
    </row>
    <row r="275" spans="1:9" ht="36" hidden="1" customHeight="1" x14ac:dyDescent="0.25">
      <c r="A275" s="177"/>
      <c r="B275" s="181"/>
      <c r="C275" s="178"/>
      <c r="D275" s="1037">
        <f>+[2]ระบบการควบคุมฯ!F409</f>
        <v>0</v>
      </c>
      <c r="E275" s="1037">
        <f>+[2]ระบบการควบคุมฯ!G400+[2]ระบบการควบคุมฯ!H400</f>
        <v>0</v>
      </c>
      <c r="F275" s="1037">
        <f>+[2]ระบบการควบคุมฯ!I400+[2]ระบบการควบคุมฯ!J400</f>
        <v>0</v>
      </c>
      <c r="G275" s="1037">
        <f>+[2]ระบบการควบคุมฯ!K409+[2]ระบบการควบคุมฯ!L409</f>
        <v>0</v>
      </c>
      <c r="H275" s="1017">
        <f t="shared" si="54"/>
        <v>0</v>
      </c>
      <c r="I275" s="173"/>
    </row>
    <row r="276" spans="1:9" ht="56.25" hidden="1" customHeight="1" x14ac:dyDescent="0.25">
      <c r="A276" s="177"/>
      <c r="B276" s="441"/>
      <c r="C276" s="178"/>
      <c r="D276" s="1037">
        <f>+[2]ระบบการควบคุมฯ!F410</f>
        <v>0</v>
      </c>
      <c r="E276" s="1037">
        <f>+[2]ระบบการควบคุมฯ!G401+[2]ระบบการควบคุมฯ!H401</f>
        <v>0</v>
      </c>
      <c r="F276" s="1037">
        <f>+[2]ระบบการควบคุมฯ!I401+[2]ระบบการควบคุมฯ!J401</f>
        <v>0</v>
      </c>
      <c r="G276" s="1037">
        <f>+[2]ระบบการควบคุมฯ!K410+[2]ระบบการควบคุมฯ!L410</f>
        <v>0</v>
      </c>
      <c r="H276" s="1017">
        <f t="shared" si="54"/>
        <v>0</v>
      </c>
      <c r="I276" s="173"/>
    </row>
    <row r="277" spans="1:9" ht="18.600000000000001" hidden="1" x14ac:dyDescent="0.25">
      <c r="A277" s="177"/>
      <c r="B277" s="441"/>
      <c r="C277" s="178"/>
      <c r="D277" s="1037">
        <f>+[2]ระบบการควบคุมฯ!F411</f>
        <v>0</v>
      </c>
      <c r="E277" s="1037">
        <f>+[2]ระบบการควบคุมฯ!G402+[2]ระบบการควบคุมฯ!H402</f>
        <v>0</v>
      </c>
      <c r="F277" s="1037">
        <f>+[2]ระบบการควบคุมฯ!I402+[2]ระบบการควบคุมฯ!J402</f>
        <v>0</v>
      </c>
      <c r="G277" s="1037">
        <f>+[2]ระบบการควบคุมฯ!K411+[2]ระบบการควบคุมฯ!L411</f>
        <v>0</v>
      </c>
      <c r="H277" s="1017">
        <f t="shared" si="54"/>
        <v>0</v>
      </c>
      <c r="I277" s="173"/>
    </row>
    <row r="278" spans="1:9" ht="18.600000000000001" hidden="1" x14ac:dyDescent="0.25">
      <c r="A278" s="177"/>
      <c r="B278" s="441"/>
      <c r="C278" s="178"/>
      <c r="D278" s="1037">
        <f>+[2]ระบบการควบคุมฯ!F412</f>
        <v>0</v>
      </c>
      <c r="E278" s="1037">
        <f>+[2]ระบบการควบคุมฯ!G403+[2]ระบบการควบคุมฯ!H403</f>
        <v>0</v>
      </c>
      <c r="F278" s="1037">
        <f>+[2]ระบบการควบคุมฯ!I403+[2]ระบบการควบคุมฯ!J403</f>
        <v>0</v>
      </c>
      <c r="G278" s="1037">
        <f>+[2]ระบบการควบคุมฯ!K412+[2]ระบบการควบคุมฯ!L412</f>
        <v>0</v>
      </c>
      <c r="H278" s="1017">
        <f t="shared" si="54"/>
        <v>0</v>
      </c>
      <c r="I278" s="173"/>
    </row>
    <row r="279" spans="1:9" ht="48.6" customHeight="1" x14ac:dyDescent="0.25">
      <c r="A279" s="412" t="str">
        <f>+[6]ระบบการควบคุมฯ!A902</f>
        <v>2.1.4</v>
      </c>
      <c r="B279" s="403" t="str">
        <f>+[6]ระบบการควบคุมฯ!B902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79" s="403" t="str">
        <f>+[6]ระบบการควบคุมฯ!C903</f>
        <v>20004 67 05164 52034</v>
      </c>
      <c r="D279" s="1000">
        <f>+D280</f>
        <v>32000</v>
      </c>
      <c r="E279" s="1019">
        <f>+E280</f>
        <v>0</v>
      </c>
      <c r="F279" s="1019">
        <f>+F280</f>
        <v>0</v>
      </c>
      <c r="G279" s="1019">
        <f>+G280</f>
        <v>30000</v>
      </c>
      <c r="H279" s="1019">
        <f>+H280</f>
        <v>2000</v>
      </c>
      <c r="I279" s="420"/>
    </row>
    <row r="280" spans="1:9" ht="18.600000000000001" x14ac:dyDescent="0.25">
      <c r="A280" s="1036">
        <f>+[6]ระบบการควบคุมฯ!A904</f>
        <v>0</v>
      </c>
      <c r="B280" s="421" t="str">
        <f>+[6]ระบบการควบคุมฯ!B904</f>
        <v xml:space="preserve"> งบดำเนินงาน 67112xx </v>
      </c>
      <c r="C280" s="422" t="str">
        <f>+[6]ระบบการควบคุมฯ!C905</f>
        <v>20004 35000200 0000000</v>
      </c>
      <c r="D280" s="1005">
        <f>SUM(D281:D283)</f>
        <v>32000</v>
      </c>
      <c r="E280" s="1005">
        <f>SUM(E281:E283)</f>
        <v>0</v>
      </c>
      <c r="F280" s="1005">
        <f>SUM(F281:F283)</f>
        <v>0</v>
      </c>
      <c r="G280" s="1005">
        <f>SUM(G281:G283)</f>
        <v>30000</v>
      </c>
      <c r="H280" s="1005">
        <f>SUM(H281:H283)</f>
        <v>2000</v>
      </c>
      <c r="I280" s="176"/>
    </row>
    <row r="281" spans="1:9" ht="36" customHeight="1" x14ac:dyDescent="0.25">
      <c r="A281" s="1037" t="str">
        <f>+[6]ระบบการควบคุมฯ!A906</f>
        <v>2.1.4.1</v>
      </c>
      <c r="B281" s="441" t="str">
        <f>+[6]ระบบการควบคุมฯ!B906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281" s="441" t="str">
        <f>+[6]ระบบการควบคุมฯ!C906</f>
        <v>ที่ ศธ 04002/ว    /9 กพ 67  ครั้งที่ 165</v>
      </c>
      <c r="D281" s="1043">
        <f>+[6]ระบบการควบคุมฯ!F906</f>
        <v>30000</v>
      </c>
      <c r="E281" s="1004">
        <f>+[6]ระบบการควบคุมฯ!G906+[6]ระบบการควบคุมฯ!H906+[6]ระบบการควบคุมฯ!Q906+[6]ระบบการควบคุมฯ!R906</f>
        <v>0</v>
      </c>
      <c r="F281" s="1016">
        <f>+[6]ระบบการควบคุมฯ!I906+[6]ระบบการควบคุมฯ!J906</f>
        <v>0</v>
      </c>
      <c r="G281" s="1004">
        <f>+[6]ระบบการควบคุมฯ!K906+[6]ระบบการควบคุมฯ!L906+[6]ระบบการควบคุมฯ!U906+[6]ระบบการควบคุมฯ!V906</f>
        <v>30000</v>
      </c>
      <c r="H281" s="1016">
        <f>+D281-E281-F281-G281</f>
        <v>0</v>
      </c>
      <c r="I281" s="173" t="s">
        <v>12</v>
      </c>
    </row>
    <row r="282" spans="1:9" ht="18.75" customHeight="1" x14ac:dyDescent="0.25">
      <c r="A282" s="1037" t="str">
        <f>+[6]ระบบการควบคุมฯ!A907</f>
        <v>2.1.4.2</v>
      </c>
      <c r="B282" s="441" t="str">
        <f>+[6]ระบบการควบคุมฯ!B907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282" s="441" t="str">
        <f>+[6]ระบบการควบคุมฯ!C907</f>
        <v>ศธ04002/ว2276 ลว. 7 มิย 67 โอนครั้งที่ 102</v>
      </c>
      <c r="D282" s="1043">
        <f>+[6]ระบบการควบคุมฯ!P907</f>
        <v>2000</v>
      </c>
      <c r="E282" s="1004">
        <f>+[6]ระบบการควบคุมฯ!G907+[6]ระบบการควบคุมฯ!H907+[6]ระบบการควบคุมฯ!Q907+[6]ระบบการควบคุมฯ!R907</f>
        <v>0</v>
      </c>
      <c r="F282" s="1016">
        <f>+[6]ระบบการควบคุมฯ!I907+[6]ระบบการควบคุมฯ!J907</f>
        <v>0</v>
      </c>
      <c r="G282" s="1004">
        <f>+[6]ระบบการควบคุมฯ!K907+[6]ระบบการควบคุมฯ!L907+[6]ระบบการควบคุมฯ!U907+[6]ระบบการควบคุมฯ!V907</f>
        <v>0</v>
      </c>
      <c r="H282" s="1016">
        <f>+D282-E282-F282-G282</f>
        <v>2000</v>
      </c>
      <c r="I282" s="173" t="s">
        <v>77</v>
      </c>
    </row>
    <row r="283" spans="1:9" ht="18.75" hidden="1" customHeight="1" x14ac:dyDescent="0.25">
      <c r="A283" s="1037" t="str">
        <f>+[6]ระบบการควบคุมฯ!A908</f>
        <v>2.1.4.3</v>
      </c>
      <c r="B283" s="441" t="str">
        <f>+[6]ระบบการควบคุมฯ!B908</f>
        <v>ค่าจัดซื้อหนังสือพระราชนิพนธ์ จำนวน 3  เรื่อง</v>
      </c>
      <c r="C283" s="441">
        <f>+[6]ระบบการควบคุมฯ!C908</f>
        <v>0</v>
      </c>
      <c r="D283" s="1016">
        <f>+[6]ระบบการควบคุมฯ!F908</f>
        <v>0</v>
      </c>
      <c r="E283" s="1016">
        <f>+[6]ระบบการควบคุมฯ!G908+[6]ระบบการควบคุมฯ!H908</f>
        <v>0</v>
      </c>
      <c r="F283" s="1016">
        <f>+[6]ระบบการควบคุมฯ!I908+[6]ระบบการควบคุมฯ!J908</f>
        <v>0</v>
      </c>
      <c r="G283" s="1016">
        <f>+[6]ระบบการควบคุมฯ!K908+[6]ระบบการควบคุมฯ!L908</f>
        <v>0</v>
      </c>
      <c r="H283" s="1016">
        <f>+D283-E283-F283-G283</f>
        <v>0</v>
      </c>
      <c r="I283" s="173" t="s">
        <v>77</v>
      </c>
    </row>
    <row r="284" spans="1:9" ht="18.75" hidden="1" customHeight="1" x14ac:dyDescent="0.25">
      <c r="A284" s="412">
        <f>+[6]ระบบการควบคุมฯ!A910</f>
        <v>2.2000000000000002</v>
      </c>
      <c r="B284" s="452" t="str">
        <f>+[6]ระบบการควบคุมฯ!B910</f>
        <v xml:space="preserve">กิจกรรมการจัดการศึกษามัธยมศึกษาตอนต้นสำหรับโรงเรียนปกติ  </v>
      </c>
      <c r="C284" s="412" t="str">
        <f>+[6]ระบบการควบคุมฯ!C910</f>
        <v>20004 67 0516500000</v>
      </c>
      <c r="D284" s="1000">
        <f>+D285</f>
        <v>0</v>
      </c>
      <c r="E284" s="1019">
        <f>+E285</f>
        <v>0</v>
      </c>
      <c r="F284" s="1019">
        <f>+F285</f>
        <v>0</v>
      </c>
      <c r="G284" s="1019">
        <f>+G285</f>
        <v>0</v>
      </c>
      <c r="H284" s="1019">
        <f>+H285</f>
        <v>0</v>
      </c>
      <c r="I284" s="420"/>
    </row>
    <row r="285" spans="1:9" ht="18.600000000000001" hidden="1" x14ac:dyDescent="0.25">
      <c r="A285" s="1036">
        <f>+[6]ระบบการควบคุมฯ!A911</f>
        <v>0</v>
      </c>
      <c r="B285" s="1044" t="str">
        <f>+[6]ระบบการควบคุมฯ!B911</f>
        <v xml:space="preserve"> งบดำเนินงาน 67112xx</v>
      </c>
      <c r="C285" s="1036" t="str">
        <f>+[6]ระบบการควบคุมฯ!C911</f>
        <v>20004 35000270 2000000</v>
      </c>
      <c r="D285" s="1005">
        <f>SUM(D286)</f>
        <v>0</v>
      </c>
      <c r="E285" s="1005">
        <f>SUM(E286)</f>
        <v>0</v>
      </c>
      <c r="F285" s="1005">
        <f>SUM(F286)</f>
        <v>0</v>
      </c>
      <c r="G285" s="1005">
        <f>SUM(G286)</f>
        <v>0</v>
      </c>
      <c r="H285" s="1005">
        <f>SUM(H286)</f>
        <v>0</v>
      </c>
      <c r="I285" s="176"/>
    </row>
    <row r="286" spans="1:9" ht="55.8" hidden="1" x14ac:dyDescent="0.25">
      <c r="A286" s="1037"/>
      <c r="B286" s="453"/>
      <c r="C286" s="441"/>
      <c r="D286" s="1043">
        <f>+[6]ระบบการควบคุมฯ!F911</f>
        <v>0</v>
      </c>
      <c r="E286" s="1016">
        <f>+[6]ระบบการควบคุมฯ!G911+[6]ระบบการควบคุมฯ!H911</f>
        <v>0</v>
      </c>
      <c r="F286" s="1016">
        <f>+[6]ระบบการควบคุมฯ!I911+[6]ระบบการควบคุมฯ!J911</f>
        <v>0</v>
      </c>
      <c r="G286" s="1016">
        <f>+[6]ระบบการควบคุมฯ!K911+[6]ระบบการควบคุมฯ!L911</f>
        <v>0</v>
      </c>
      <c r="H286" s="1016">
        <f>+D286-E286-F286-G286</f>
        <v>0</v>
      </c>
      <c r="I286" s="173" t="s">
        <v>77</v>
      </c>
    </row>
    <row r="287" spans="1:9" ht="112.5" customHeight="1" x14ac:dyDescent="0.25">
      <c r="A287" s="412" t="str">
        <f>+[6]ระบบการควบคุมฯ!A986</f>
        <v>2.2.1</v>
      </c>
      <c r="B287" s="452" t="str">
        <f>+[6]ระบบการควบคุมฯ!B986</f>
        <v>กิจกรรมรองสนับสนุนเสริมสร้างความเข้มแข็งในการพัฒนาครูอย่างมีประสิทธิภาพ</v>
      </c>
      <c r="C287" s="412" t="str">
        <f>+[6]ระบบการควบคุมฯ!C986</f>
        <v>20004 66 05165 51999</v>
      </c>
      <c r="D287" s="1000">
        <f>+D288</f>
        <v>39400</v>
      </c>
      <c r="E287" s="1019">
        <f>+E288</f>
        <v>0</v>
      </c>
      <c r="F287" s="1019">
        <f>+F288</f>
        <v>0</v>
      </c>
      <c r="G287" s="1019">
        <f>+G288</f>
        <v>34070</v>
      </c>
      <c r="H287" s="1019">
        <f>+H288</f>
        <v>5330</v>
      </c>
      <c r="I287" s="420"/>
    </row>
    <row r="288" spans="1:9" ht="37.5" customHeight="1" x14ac:dyDescent="0.25">
      <c r="A288" s="1036">
        <f>+[6]ระบบการควบคุมฯ!A988</f>
        <v>0</v>
      </c>
      <c r="B288" s="1044" t="str">
        <f>+[6]ระบบการควบคุมฯ!B988</f>
        <v xml:space="preserve"> งบดำเนินงาน 67112xx </v>
      </c>
      <c r="C288" s="1036" t="str">
        <f>+[6]ระบบการควบคุมฯ!C988</f>
        <v>20004 35000270 2000000</v>
      </c>
      <c r="D288" s="1005">
        <f>SUM(D289:D292)</f>
        <v>39400</v>
      </c>
      <c r="E288" s="1005">
        <f t="shared" ref="E288:H288" si="55">SUM(E289:E292)</f>
        <v>0</v>
      </c>
      <c r="F288" s="1005">
        <f t="shared" si="55"/>
        <v>0</v>
      </c>
      <c r="G288" s="1005">
        <f t="shared" si="55"/>
        <v>34070</v>
      </c>
      <c r="H288" s="1005">
        <f t="shared" si="55"/>
        <v>5330</v>
      </c>
      <c r="I288" s="176"/>
    </row>
    <row r="289" spans="1:9" ht="18.75" customHeight="1" x14ac:dyDescent="0.25">
      <c r="A289" s="1037" t="str">
        <f>+[6]ระบบการควบคุมฯ!A990</f>
        <v>2.2.1.1</v>
      </c>
      <c r="B289" s="441" t="str">
        <f>+[6]ระบบการควบคุมฯ!B990</f>
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</c>
      <c r="C289" s="441" t="str">
        <f>+[6]ระบบการควบคุมฯ!C990</f>
        <v>ศธ04002/ว457 ลว. 1 กพ 67 โอนครั้งที่ 161 (1/2)</v>
      </c>
      <c r="D289" s="1043">
        <f>+[6]ระบบการควบคุมฯ!D990</f>
        <v>700</v>
      </c>
      <c r="E289" s="1016">
        <f>+[6]ระบบการควบคุมฯ!G990+[6]ระบบการควบคุมฯ!H990</f>
        <v>0</v>
      </c>
      <c r="F289" s="1016">
        <f>+[6]ระบบการควบคุมฯ!I990+[6]ระบบการควบคุมฯ!J990</f>
        <v>0</v>
      </c>
      <c r="G289" s="1016">
        <f>+[6]ระบบการควบคุมฯ!K990+[6]ระบบการควบคุมฯ!L990</f>
        <v>700</v>
      </c>
      <c r="H289" s="1016">
        <f>+D289-E289-F289-G289</f>
        <v>0</v>
      </c>
      <c r="I289" s="173" t="s">
        <v>77</v>
      </c>
    </row>
    <row r="290" spans="1:9" ht="75" customHeight="1" x14ac:dyDescent="0.25">
      <c r="A290" s="1037" t="str">
        <f>+[6]ระบบการควบคุมฯ!A991</f>
        <v>2.2.1.2</v>
      </c>
      <c r="B290" s="441" t="str">
        <f>+[6]ระบบการควบคุมฯ!B991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290" s="441" t="str">
        <f>+[6]ระบบการควบคุมฯ!C991</f>
        <v>ศธ04002/ว907 ลว. 29 กพ 67 โอนครั้งที่ 201</v>
      </c>
      <c r="D290" s="1043">
        <f>+[6]ระบบการควบคุมฯ!D991</f>
        <v>700</v>
      </c>
      <c r="E290" s="1016">
        <f>+[6]ระบบการควบคุมฯ!G991+[6]ระบบการควบคุมฯ!H991</f>
        <v>0</v>
      </c>
      <c r="F290" s="1016">
        <f>+[6]ระบบการควบคุมฯ!I991+[6]ระบบการควบคุมฯ!J991</f>
        <v>0</v>
      </c>
      <c r="G290" s="1016">
        <f>+[6]ระบบการควบคุมฯ!K991+[6]ระบบการควบคุมฯ!L991</f>
        <v>700</v>
      </c>
      <c r="H290" s="1016">
        <f>+D290-E290-F290-G290</f>
        <v>0</v>
      </c>
      <c r="I290" s="173" t="s">
        <v>77</v>
      </c>
    </row>
    <row r="291" spans="1:9" ht="112.5" customHeight="1" x14ac:dyDescent="0.25">
      <c r="A291" s="1037" t="str">
        <f>+[6]ระบบการควบคุมฯ!A992</f>
        <v>2.2.1.3</v>
      </c>
      <c r="B291" s="441" t="str">
        <f>+[6]ระบบการควบคุมฯ!B992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291" s="441" t="str">
        <f>+[6]ระบบการควบคุมฯ!C992</f>
        <v>ศธ04002/ว1918 ลว 17 พค 67 โอนครั้งที่ 27</v>
      </c>
      <c r="D291" s="1043">
        <f>+[6]ระบบการควบคุมฯ!AA992</f>
        <v>20000</v>
      </c>
      <c r="E291" s="1016">
        <f>+[6]ระบบการควบคุมฯ!G992+[6]ระบบการควบคุมฯ!H992+[6]ระบบการควบคุมฯ!Q992+[6]ระบบการควบคุมฯ!R992</f>
        <v>0</v>
      </c>
      <c r="F291" s="1016">
        <f>+[6]ระบบการควบคุมฯ!I992+[6]ระบบการควบคุมฯ!J992</f>
        <v>0</v>
      </c>
      <c r="G291" s="1016">
        <f>+[6]ระบบการควบคุมฯ!K992+[6]ระบบการควบคุมฯ!L992+[6]ระบบการควบคุมฯ!U992+[6]ระบบการควบคุมฯ!V992</f>
        <v>14670</v>
      </c>
      <c r="H291" s="1016">
        <f>+D291-E291-G291</f>
        <v>5330</v>
      </c>
      <c r="I291" s="454" t="s">
        <v>50</v>
      </c>
    </row>
    <row r="292" spans="1:9" ht="63.6" customHeight="1" x14ac:dyDescent="0.25">
      <c r="A292" s="1037" t="str">
        <f>+[6]ระบบการควบคุมฯ!A993</f>
        <v>2.2.1.4</v>
      </c>
      <c r="B292" s="441" t="str">
        <f>+[6]ระบบการควบคุมฯ!B993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292" s="441" t="str">
        <f>+[6]ระบบการควบคุมฯ!C993</f>
        <v>ศธ04002/ว2110 ลว 31 พค 67 โอนครั้งที่ 67</v>
      </c>
      <c r="D292" s="1043">
        <f>+[6]ระบบการควบคุมฯ!AA993</f>
        <v>18000</v>
      </c>
      <c r="E292" s="1016">
        <f>+[6]ระบบการควบคุมฯ!G993+[6]ระบบการควบคุมฯ!H993+[6]ระบบการควบคุมฯ!Q993+[6]ระบบการควบคุมฯ!R993</f>
        <v>0</v>
      </c>
      <c r="F292" s="1016">
        <f>+[6]ระบบการควบคุมฯ!I993+[6]ระบบการควบคุมฯ!J993</f>
        <v>0</v>
      </c>
      <c r="G292" s="1016">
        <f>+[6]ระบบการควบคุมฯ!K993+[6]ระบบการควบคุมฯ!L993+[6]ระบบการควบคุมฯ!U993+[6]ระบบการควบคุมฯ!V993</f>
        <v>18000</v>
      </c>
      <c r="H292" s="1016">
        <f>+D292-E292-G292</f>
        <v>0</v>
      </c>
      <c r="I292" s="173" t="s">
        <v>17</v>
      </c>
    </row>
    <row r="293" spans="1:9" ht="29.25" customHeight="1" x14ac:dyDescent="0.25">
      <c r="A293" s="412" t="str">
        <f>+[6]ระบบการควบคุมฯ!A994</f>
        <v>2.2.2</v>
      </c>
      <c r="B293" s="403" t="str">
        <f>+[6]ระบบการควบคุมฯ!B994</f>
        <v xml:space="preserve">กิจกรรมรองการวิจัยเพื่อพัฒนานวัตกรรมการจัดการศึกษา </v>
      </c>
      <c r="C293" s="403" t="str">
        <f>+[6]ระบบการควบคุมฯ!C994</f>
        <v>20004 66 05165 52018</v>
      </c>
      <c r="D293" s="1000">
        <f>+D294</f>
        <v>32100</v>
      </c>
      <c r="E293" s="1019">
        <f>+E294</f>
        <v>0</v>
      </c>
      <c r="F293" s="1019">
        <f>+F294</f>
        <v>0</v>
      </c>
      <c r="G293" s="1019">
        <f>+G294</f>
        <v>31100</v>
      </c>
      <c r="H293" s="1019">
        <f>+H294</f>
        <v>1000</v>
      </c>
      <c r="I293" s="420"/>
    </row>
    <row r="294" spans="1:9" ht="28.8" customHeight="1" x14ac:dyDescent="0.25">
      <c r="A294" s="1036"/>
      <c r="B294" s="421" t="str">
        <f>+[6]ระบบการควบคุมฯ!B996</f>
        <v xml:space="preserve"> งบดำเนินงาน 67112xx </v>
      </c>
      <c r="C294" s="422" t="str">
        <f>+[6]ระบบการควบคุมฯ!C996</f>
        <v>20004 35000200 2000000</v>
      </c>
      <c r="D294" s="1005">
        <f>SUM(D295:D297)</f>
        <v>32100</v>
      </c>
      <c r="E294" s="1005">
        <f>SUM(E295:E297)</f>
        <v>0</v>
      </c>
      <c r="F294" s="1005">
        <f>SUM(F295:F297)</f>
        <v>0</v>
      </c>
      <c r="G294" s="1005">
        <f>SUM(G295:G297)</f>
        <v>31100</v>
      </c>
      <c r="H294" s="1005">
        <f>SUM(H295:H297)</f>
        <v>1000</v>
      </c>
      <c r="I294" s="176"/>
    </row>
    <row r="295" spans="1:9" ht="139.5" customHeight="1" x14ac:dyDescent="0.25">
      <c r="A295" s="1037" t="str">
        <f>+[6]ระบบการควบคุมฯ!A998</f>
        <v>2.2.2.1</v>
      </c>
      <c r="B295" s="441" t="str">
        <f>+[6]ระบบการควบคุมฯ!B998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295" s="441" t="str">
        <f>+[6]ระบบการควบคุมฯ!C998</f>
        <v>ศธ04002/ว5570 ลว 13 ธค 2566 โอนครั้งที่ 86</v>
      </c>
      <c r="D295" s="1016">
        <f>+[6]ระบบการควบคุมฯ!F998</f>
        <v>800</v>
      </c>
      <c r="E295" s="1016">
        <f>+[6]ระบบการควบคุมฯ!G998+[6]ระบบการควบคุมฯ!H998</f>
        <v>0</v>
      </c>
      <c r="F295" s="1016">
        <f>+[6]ระบบการควบคุมฯ!I998+[6]ระบบการควบคุมฯ!J998</f>
        <v>0</v>
      </c>
      <c r="G295" s="1016">
        <f>+[6]ระบบการควบคุมฯ!K998+[6]ระบบการควบคุมฯ!L998</f>
        <v>800</v>
      </c>
      <c r="H295" s="1016">
        <f>+D295-E295-F295-G295</f>
        <v>0</v>
      </c>
      <c r="I295" s="173" t="s">
        <v>12</v>
      </c>
    </row>
    <row r="296" spans="1:9" ht="81" customHeight="1" x14ac:dyDescent="0.25">
      <c r="A296" s="1037" t="str">
        <f>+[6]ระบบการควบคุมฯ!A999</f>
        <v>2.2.2.2</v>
      </c>
      <c r="B296" s="441" t="str">
        <f>+[6]ระบบการควบคุมฯ!B999</f>
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</c>
      <c r="C296" s="441" t="str">
        <f>+[6]ระบบการควบคุมฯ!C999</f>
        <v>ศธ04002/ว859 ลว 27 กพ 67 โอนครั้งที่ 197</v>
      </c>
      <c r="D296" s="1016">
        <f>+[6]ระบบการควบคุมฯ!F999</f>
        <v>31300</v>
      </c>
      <c r="E296" s="1004">
        <f>+[6]ระบบการควบคุมฯ!G999+[6]ระบบการควบคุมฯ!H999+[6]ระบบการควบคุมฯ!Q999+[6]ระบบการควบคุมฯ!R999</f>
        <v>0</v>
      </c>
      <c r="F296" s="1016">
        <f>+[6]ระบบการควบคุมฯ!I999+[6]ระบบการควบคุมฯ!J999</f>
        <v>0</v>
      </c>
      <c r="G296" s="1004">
        <f>+[6]ระบบการควบคุมฯ!K999+[6]ระบบการควบคุมฯ!L999+[6]ระบบการควบคุมฯ!U999+[6]ระบบการควบคุมฯ!V999</f>
        <v>30300</v>
      </c>
      <c r="H296" s="1016">
        <f>+D296-E296-F296-G296</f>
        <v>1000</v>
      </c>
      <c r="I296" s="173" t="s">
        <v>12</v>
      </c>
    </row>
    <row r="297" spans="1:9" ht="18.75" hidden="1" customHeight="1" x14ac:dyDescent="0.25">
      <c r="A297" s="1037" t="str">
        <f>+[6]ระบบการควบคุมฯ!A1000</f>
        <v>2.2.2.3</v>
      </c>
      <c r="B297" s="441" t="str">
        <f>+[6]ระบบการควบคุมฯ!B1000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97" s="441" t="str">
        <f>+[6]ระบบการควบคุมฯ!C1000</f>
        <v>ศธ 04002/ว3089/29 กค 66 ครั้งที่ 812 จำนวนเงิน 3,500.-บาท นิเทศ</v>
      </c>
      <c r="D297" s="1016">
        <f>+[6]ระบบการควบคุมฯ!F1000</f>
        <v>0</v>
      </c>
      <c r="E297" s="1016">
        <f>+[6]ระบบการควบคุมฯ!G1000+[6]ระบบการควบคุมฯ!H1000</f>
        <v>0</v>
      </c>
      <c r="F297" s="1016">
        <f>+[6]ระบบการควบคุมฯ!I1000+[6]ระบบการควบคุมฯ!J1000</f>
        <v>0</v>
      </c>
      <c r="G297" s="1016">
        <f>+[6]ระบบการควบคุมฯ!K1000+[6]ระบบการควบคุมฯ!L1000</f>
        <v>0</v>
      </c>
      <c r="H297" s="1016">
        <f>+D297-E297-F297-G297</f>
        <v>0</v>
      </c>
      <c r="I297" s="173" t="s">
        <v>102</v>
      </c>
    </row>
    <row r="298" spans="1:9" ht="37.5" hidden="1" customHeight="1" x14ac:dyDescent="0.25">
      <c r="A298" s="412" t="str">
        <f>+[6]ระบบการควบคุมฯ!A1003</f>
        <v>2.2.3</v>
      </c>
      <c r="B298" s="403" t="str">
        <f>+[6]ระบบการควบคุมฯ!B1003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98" s="403" t="str">
        <f>+[6]ระบบการควบคุมฯ!C1003</f>
        <v>20004 66 05165 90691</v>
      </c>
      <c r="D298" s="1000">
        <f>+D299</f>
        <v>0</v>
      </c>
      <c r="E298" s="1019">
        <f>+E299</f>
        <v>0</v>
      </c>
      <c r="F298" s="1019">
        <f>+F299</f>
        <v>0</v>
      </c>
      <c r="G298" s="1019">
        <f>+G299</f>
        <v>0</v>
      </c>
      <c r="H298" s="1019">
        <f>+H299</f>
        <v>0</v>
      </c>
      <c r="I298" s="420"/>
    </row>
    <row r="299" spans="1:9" ht="37.5" hidden="1" customHeight="1" x14ac:dyDescent="0.25">
      <c r="A299" s="175"/>
      <c r="B299" s="421" t="str">
        <f>+[6]ระบบการควบคุมฯ!B1004</f>
        <v xml:space="preserve"> งบดำเนินงาน 66112xx </v>
      </c>
      <c r="C299" s="422" t="str">
        <f>+[6]ระบบการควบคุมฯ!C1004</f>
        <v>20004 35000200 2000000</v>
      </c>
      <c r="D299" s="1005">
        <f>SUM(D300:D301)</f>
        <v>0</v>
      </c>
      <c r="E299" s="1005">
        <f>SUM(E300:E301)</f>
        <v>0</v>
      </c>
      <c r="F299" s="1005">
        <f>SUM(F300:F301)</f>
        <v>0</v>
      </c>
      <c r="G299" s="1005">
        <f>SUM(G300:G301)</f>
        <v>0</v>
      </c>
      <c r="H299" s="1005">
        <f>SUM(H300:H301)</f>
        <v>0</v>
      </c>
      <c r="I299" s="176"/>
    </row>
    <row r="300" spans="1:9" ht="37.5" hidden="1" customHeight="1" x14ac:dyDescent="0.25">
      <c r="A300" s="1037" t="str">
        <f>+[6]ระบบการควบคุมฯ!A1005</f>
        <v>2.2.3.1</v>
      </c>
      <c r="B300" s="1045" t="str">
        <f>+[6]ระบบการควบคุมฯ!B1005</f>
        <v xml:space="preserve">ค่าใช้จ่าย  รณรงค์ และติดตาม การใช้หนังสือพระราชนิพนธ์  </v>
      </c>
      <c r="C300" s="1046" t="str">
        <f>+[6]ระบบการควบคุมฯ!C1005</f>
        <v>ศธ 04002/ว2953/25 กค 66 ครั้งที่ 689 จำนวนเงิน 61,055 บาท</v>
      </c>
      <c r="D300" s="1037">
        <f>+[6]ระบบการควบคุมฯ!F1005</f>
        <v>0</v>
      </c>
      <c r="E300" s="1047">
        <f>+[6]ระบบการควบคุมฯ!G1005-[6]ระบบการควบคุมฯ!H1005</f>
        <v>0</v>
      </c>
      <c r="F300" s="1047">
        <f>+[6]ระบบการควบคุมฯ!I1005+[6]ระบบการควบคุมฯ!J1005</f>
        <v>0</v>
      </c>
      <c r="G300" s="1047">
        <f>+[6]ระบบการควบคุมฯ!K1005+[6]ระบบการควบคุมฯ!L1005</f>
        <v>0</v>
      </c>
      <c r="H300" s="1048">
        <f>+D300-E300-F300-G300</f>
        <v>0</v>
      </c>
      <c r="I300" s="1028" t="s">
        <v>50</v>
      </c>
    </row>
    <row r="301" spans="1:9" ht="18.75" hidden="1" customHeight="1" x14ac:dyDescent="0.25">
      <c r="A301" s="1037" t="str">
        <f>+[6]ระบบการควบคุมฯ!A1006</f>
        <v>2.2.3.2</v>
      </c>
      <c r="B301" s="1045" t="str">
        <f>+[6]ระบบการควบคุมฯ!B1006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01" s="1046" t="str">
        <f>+[6]ระบบการควบคุมฯ!C1006</f>
        <v>ศธ 04002/ว3089/29 กค 66 ครั้งที่ 712 จำนวนเงิน 1,200.-บาท เขียนเขต</v>
      </c>
      <c r="D301" s="1037">
        <f>+[6]ระบบการควบคุมฯ!F1006</f>
        <v>0</v>
      </c>
      <c r="E301" s="1047">
        <f>+[6]ระบบการควบคุมฯ!G1006-[6]ระบบการควบคุมฯ!H1006</f>
        <v>0</v>
      </c>
      <c r="F301" s="1047">
        <f>+[6]ระบบการควบคุมฯ!I1006+[6]ระบบการควบคุมฯ!J1006</f>
        <v>0</v>
      </c>
      <c r="G301" s="1047">
        <f>+[6]ระบบการควบคุมฯ!K1006+[6]ระบบการควบคุมฯ!L1006</f>
        <v>0</v>
      </c>
      <c r="H301" s="1048">
        <f>+D301-E301-F301-G301</f>
        <v>0</v>
      </c>
      <c r="I301" s="1028" t="s">
        <v>103</v>
      </c>
    </row>
    <row r="302" spans="1:9" ht="75" customHeight="1" x14ac:dyDescent="0.25">
      <c r="A302" s="412">
        <f>+[4]ระบบการควบคุมฯ!A718</f>
        <v>2.2999999999999998</v>
      </c>
      <c r="B302" s="403" t="str">
        <f>+[4]ระบบการควบคุมฯ!B718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02" s="403" t="str">
        <f>+[2]ระบบการควบคุมฯ!C890</f>
        <v>20004 66 5201500000</v>
      </c>
      <c r="D302" s="1000">
        <f>+D303</f>
        <v>68620</v>
      </c>
      <c r="E302" s="1019">
        <f>+E303</f>
        <v>0</v>
      </c>
      <c r="F302" s="1019">
        <f>+F303</f>
        <v>0</v>
      </c>
      <c r="G302" s="1019">
        <f>+G303</f>
        <v>27719.200000000001</v>
      </c>
      <c r="H302" s="1019">
        <f>+H303</f>
        <v>40900.800000000003</v>
      </c>
      <c r="I302" s="420"/>
    </row>
    <row r="303" spans="1:9" ht="37.5" customHeight="1" x14ac:dyDescent="0.25">
      <c r="A303" s="175"/>
      <c r="B303" s="421" t="str">
        <f>+[6]ระบบการควบคุมฯ!B1054</f>
        <v xml:space="preserve"> งบดำเนินงาน 67112xx</v>
      </c>
      <c r="C303" s="422"/>
      <c r="D303" s="1005">
        <f>SUM(D304:D313)</f>
        <v>68620</v>
      </c>
      <c r="E303" s="1005">
        <f>SUM(E304:E313)</f>
        <v>0</v>
      </c>
      <c r="F303" s="1005">
        <f>SUM(F304:F313)</f>
        <v>0</v>
      </c>
      <c r="G303" s="1005">
        <f>SUM(G304:G313)</f>
        <v>27719.200000000001</v>
      </c>
      <c r="H303" s="1005">
        <f>SUM(H304:H313)</f>
        <v>40900.800000000003</v>
      </c>
      <c r="I303" s="176"/>
    </row>
    <row r="304" spans="1:9" ht="18.75" customHeight="1" x14ac:dyDescent="0.25">
      <c r="A304" s="1037" t="str">
        <f>+[6]ระบบการควบคุมฯ!A1056</f>
        <v>2.3.1</v>
      </c>
      <c r="B304" s="1045" t="str">
        <f>+[6]ระบบการควบคุมฯ!B1056</f>
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</c>
      <c r="C304" s="1046" t="str">
        <f>+[6]ระบบการควบคุมฯ!C1056</f>
        <v>ศธ 04002/ว47 ลว 4 มค 67 ครั้งที่ 119</v>
      </c>
      <c r="D304" s="1037">
        <f>+[6]ระบบการควบคุมฯ!F1056</f>
        <v>40240</v>
      </c>
      <c r="E304" s="1004">
        <f>+[6]ระบบการควบคุมฯ!G1056+[6]ระบบการควบคุมฯ!H1056+[6]ระบบการควบคุมฯ!Q1056+[6]ระบบการควบคุมฯ!R1056</f>
        <v>0</v>
      </c>
      <c r="F304" s="1047">
        <f>+[6]ระบบการควบคุมฯ!I1056+[6]ระบบการควบคุมฯ!J1056</f>
        <v>0</v>
      </c>
      <c r="G304" s="1004">
        <f>+[6]ระบบการควบคุมฯ!K1056+[6]ระบบการควบคุมฯ!L1056+[6]ระบบการควบคุมฯ!U1056+[6]ระบบการควบคุมฯ!V1056</f>
        <v>17719.2</v>
      </c>
      <c r="H304" s="1048">
        <f t="shared" ref="H304:H310" si="56">+D304-E304-F304-G304</f>
        <v>22520.799999999999</v>
      </c>
      <c r="I304" s="1028" t="s">
        <v>160</v>
      </c>
    </row>
    <row r="305" spans="1:9" ht="56.25" customHeight="1" x14ac:dyDescent="0.25">
      <c r="A305" s="1037" t="str">
        <f>+[6]ระบบการควบคุมฯ!A1057</f>
        <v>2.3.2</v>
      </c>
      <c r="B305" s="1045" t="str">
        <f>+[6]ระบบการควบคุมฯ!B1057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</c>
      <c r="C305" s="1046" t="str">
        <f>+[6]ระบบการควบคุมฯ!C1057</f>
        <v>ศธ 04002/ว78 ลว 8 มค 67 โอนครั้งที่ 122</v>
      </c>
      <c r="D305" s="1037">
        <f>+[6]ระบบการควบคุมฯ!F1057</f>
        <v>10000</v>
      </c>
      <c r="E305" s="1004">
        <f>+[6]ระบบการควบคุมฯ!G1057+[6]ระบบการควบคุมฯ!H1057+[6]ระบบการควบคุมฯ!Q1057+[6]ระบบการควบคุมฯ!R1057</f>
        <v>0</v>
      </c>
      <c r="F305" s="1047">
        <f>+[6]ระบบการควบคุมฯ!I1057+[6]ระบบการควบคุมฯ!J1057</f>
        <v>0</v>
      </c>
      <c r="G305" s="1004">
        <f>+[6]ระบบการควบคุมฯ!K1057+[6]ระบบการควบคุมฯ!L1057+[6]ระบบการควบคุมฯ!U1057+[6]ระบบการควบคุมฯ!V1057</f>
        <v>10000</v>
      </c>
      <c r="H305" s="1048">
        <f>+D305-E305-F305-G305</f>
        <v>0</v>
      </c>
      <c r="I305" s="1028" t="s">
        <v>12</v>
      </c>
    </row>
    <row r="306" spans="1:9" ht="18.75" customHeight="1" x14ac:dyDescent="0.25">
      <c r="A306" s="1037" t="str">
        <f>+[6]ระบบการควบคุมฯ!A1059</f>
        <v>2.3.4</v>
      </c>
      <c r="B306" s="1045" t="str">
        <f>+[6]ระบบการควบคุมฯ!B1058</f>
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</c>
      <c r="C306" s="1046" t="str">
        <f>+[6]ระบบการควบคุมฯ!C1058</f>
        <v xml:space="preserve">ศธ 04002/ว2241  ลว 6 มิย 67 ครั้งที่ 95   </v>
      </c>
      <c r="D306" s="1037">
        <f>+[6]ระบบการควบคุมฯ!P1058</f>
        <v>4380</v>
      </c>
      <c r="E306" s="1047">
        <f>+[6]ระบบการควบคุมฯ!G1058+[6]ระบบการควบคุมฯ!H1058</f>
        <v>0</v>
      </c>
      <c r="F306" s="1047">
        <f>+[6]ระบบการควบคุมฯ!I1058+[6]ระบบการควบคุมฯ!J1058</f>
        <v>0</v>
      </c>
      <c r="G306" s="1047">
        <f>+[6]ระบบการควบคุมฯ!K1058+[6]ระบบการควบคุมฯ!L1058</f>
        <v>0</v>
      </c>
      <c r="H306" s="1048">
        <f t="shared" si="56"/>
        <v>4380</v>
      </c>
      <c r="I306" s="1028" t="s">
        <v>12</v>
      </c>
    </row>
    <row r="307" spans="1:9" ht="33.6" customHeight="1" x14ac:dyDescent="0.25">
      <c r="A307" s="1037">
        <f>+[6]ระบบการควบคุมฯ!A1060</f>
        <v>0</v>
      </c>
      <c r="B307" s="1045" t="str">
        <f>+[6]ระบบการควบคุมฯ!B1059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07" s="1046" t="str">
        <f>+[6]ระบบการควบคุมฯ!C1059</f>
        <v>ศธ 04002/ว2569  ลว 25 มิย 67 ครั้งที่ 160</v>
      </c>
      <c r="D307" s="1037">
        <f>+[6]ระบบการควบคุมฯ!P1059</f>
        <v>14000</v>
      </c>
      <c r="E307" s="1047">
        <f>+[6]ระบบการควบคุมฯ!G1059+[6]ระบบการควบคุมฯ!H1059</f>
        <v>0</v>
      </c>
      <c r="F307" s="1047">
        <f>+[6]ระบบการควบคุมฯ!I1059+[6]ระบบการควบคุมฯ!J1059</f>
        <v>0</v>
      </c>
      <c r="G307" s="1047">
        <f>+[6]ระบบการควบคุมฯ!K1059+[6]ระบบการควบคุมฯ!L1059</f>
        <v>0</v>
      </c>
      <c r="H307" s="1048">
        <f t="shared" si="56"/>
        <v>14000</v>
      </c>
      <c r="I307" s="1028" t="s">
        <v>12</v>
      </c>
    </row>
    <row r="308" spans="1:9" ht="18.75" hidden="1" customHeight="1" x14ac:dyDescent="0.25">
      <c r="A308" s="1037">
        <f>+[6]ระบบการควบคุมฯ!A1061</f>
        <v>0</v>
      </c>
      <c r="B308" s="1045"/>
      <c r="C308" s="1046"/>
      <c r="D308" s="1037">
        <f>+[6]ระบบการควบคุมฯ!F1060</f>
        <v>0</v>
      </c>
      <c r="E308" s="1047">
        <f>+[6]ระบบการควบคุมฯ!G1060+[6]ระบบการควบคุมฯ!H1060</f>
        <v>0</v>
      </c>
      <c r="F308" s="1047">
        <f>+[6]ระบบการควบคุมฯ!I1060+[6]ระบบการควบคุมฯ!J1060</f>
        <v>0</v>
      </c>
      <c r="G308" s="1047">
        <f>+[6]ระบบการควบคุมฯ!K1060+[6]ระบบการควบคุมฯ!L1060</f>
        <v>0</v>
      </c>
      <c r="H308" s="1048">
        <f t="shared" si="56"/>
        <v>0</v>
      </c>
      <c r="I308" s="1028"/>
    </row>
    <row r="309" spans="1:9" ht="37.5" hidden="1" customHeight="1" x14ac:dyDescent="0.25">
      <c r="A309" s="1037">
        <f>+[6]ระบบการควบคุมฯ!A1063</f>
        <v>0</v>
      </c>
      <c r="B309" s="1045"/>
      <c r="C309" s="1046"/>
      <c r="D309" s="1037">
        <f>+[6]ระบบการควบคุมฯ!F1061</f>
        <v>0</v>
      </c>
      <c r="E309" s="1047">
        <f>+[6]ระบบการควบคุมฯ!G1061+[6]ระบบการควบคุมฯ!H1061</f>
        <v>0</v>
      </c>
      <c r="F309" s="1047">
        <f>+[6]ระบบการควบคุมฯ!I1061+[6]ระบบการควบคุมฯ!J1061</f>
        <v>0</v>
      </c>
      <c r="G309" s="1047">
        <f>+[6]ระบบการควบคุมฯ!K1061+[6]ระบบการควบคุมฯ!L1061</f>
        <v>0</v>
      </c>
      <c r="H309" s="1048">
        <f t="shared" si="56"/>
        <v>0</v>
      </c>
      <c r="I309" s="446"/>
    </row>
    <row r="310" spans="1:9" ht="18.75" hidden="1" customHeight="1" x14ac:dyDescent="0.25">
      <c r="A310" s="1037">
        <f>+[6]ระบบการควบคุมฯ!A1062</f>
        <v>0</v>
      </c>
      <c r="B310" s="1045"/>
      <c r="C310" s="1046"/>
      <c r="D310" s="1037">
        <f>+[6]ระบบการควบคุมฯ!F1063</f>
        <v>0</v>
      </c>
      <c r="E310" s="1047">
        <f>+[6]ระบบการควบคุมฯ!G1063+[6]ระบบการควบคุมฯ!H1063</f>
        <v>0</v>
      </c>
      <c r="F310" s="1047">
        <f>+[6]ระบบการควบคุมฯ!I1063+[6]ระบบการควบคุมฯ!J1063</f>
        <v>0</v>
      </c>
      <c r="G310" s="1047">
        <f>+[6]ระบบการควบคุมฯ!K1063+[6]ระบบการควบคุมฯ!L1063</f>
        <v>0</v>
      </c>
      <c r="H310" s="1048">
        <f t="shared" si="56"/>
        <v>0</v>
      </c>
      <c r="I310" s="174"/>
    </row>
    <row r="311" spans="1:9" ht="55.95" hidden="1" customHeight="1" x14ac:dyDescent="0.25">
      <c r="A311" s="1037"/>
      <c r="B311" s="1049"/>
      <c r="C311" s="1046"/>
      <c r="D311" s="1037"/>
      <c r="E311" s="1047"/>
      <c r="F311" s="1047"/>
      <c r="G311" s="1047"/>
      <c r="H311" s="1048"/>
      <c r="I311" s="1028"/>
    </row>
    <row r="312" spans="1:9" ht="55.95" hidden="1" customHeight="1" x14ac:dyDescent="0.25">
      <c r="A312" s="1037"/>
      <c r="B312" s="1049"/>
      <c r="C312" s="1046"/>
      <c r="D312" s="1037"/>
      <c r="E312" s="1047"/>
      <c r="F312" s="1047"/>
      <c r="G312" s="1047"/>
      <c r="H312" s="1048"/>
      <c r="I312" s="1028"/>
    </row>
    <row r="313" spans="1:9" ht="21.75" hidden="1" customHeight="1" x14ac:dyDescent="0.25">
      <c r="A313" s="1037"/>
      <c r="B313" s="1049"/>
      <c r="C313" s="1046"/>
      <c r="D313" s="1037"/>
      <c r="E313" s="1047"/>
      <c r="F313" s="1047"/>
      <c r="G313" s="1047"/>
      <c r="H313" s="1048"/>
      <c r="I313" s="1028"/>
    </row>
    <row r="314" spans="1:9" ht="37.5" hidden="1" customHeight="1" x14ac:dyDescent="0.25">
      <c r="A314" s="412">
        <f>+[6]ระบบการควบคุมฯ!A1068</f>
        <v>2.4</v>
      </c>
      <c r="B314" s="403" t="str">
        <f>+[6]ระบบการควบคุมฯ!B1068</f>
        <v>กิจกรรมสนับสนุนผู้ปฏิบัติงานในสถานศึกษา</v>
      </c>
      <c r="C314" s="403" t="str">
        <f>+[6]ระบบการควบคุมฯ!C1068</f>
        <v>20004 1300 Q2669/20004 65 0005400000</v>
      </c>
      <c r="D314" s="1000">
        <f>+D315</f>
        <v>0</v>
      </c>
      <c r="E314" s="1019">
        <f>+E315</f>
        <v>0</v>
      </c>
      <c r="F314" s="1019">
        <f>+F315</f>
        <v>0</v>
      </c>
      <c r="G314" s="1019">
        <f>+G315</f>
        <v>0</v>
      </c>
      <c r="H314" s="1019">
        <f>+H315</f>
        <v>0</v>
      </c>
      <c r="I314" s="420"/>
    </row>
    <row r="315" spans="1:9" ht="18.75" hidden="1" customHeight="1" x14ac:dyDescent="0.25">
      <c r="A315" s="175"/>
      <c r="B315" s="421" t="str">
        <f>+[6]ระบบการควบคุมฯ!B1069</f>
        <v xml:space="preserve"> งบดำเนินงาน 67112xx</v>
      </c>
      <c r="C315" s="422"/>
      <c r="D315" s="1005">
        <f>SUM(D316)</f>
        <v>0</v>
      </c>
      <c r="E315" s="1005">
        <f>SUM(E316)</f>
        <v>0</v>
      </c>
      <c r="F315" s="1005">
        <f>SUM(F316)</f>
        <v>0</v>
      </c>
      <c r="G315" s="1005">
        <f>SUM(G316)</f>
        <v>0</v>
      </c>
      <c r="H315" s="1005">
        <f>SUM(H316)</f>
        <v>0</v>
      </c>
      <c r="I315" s="176"/>
    </row>
    <row r="316" spans="1:9" ht="37.5" hidden="1" customHeight="1" x14ac:dyDescent="0.25">
      <c r="A316" s="455" t="s">
        <v>61</v>
      </c>
      <c r="B316" s="456" t="str">
        <f>+[4]ระบบการควบคุมฯ!B727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16" s="456" t="str">
        <f>+[4]ระบบการควบคุมฯ!C727</f>
        <v>ศธ 04002/ว135 ลว 12 ม.ค.65 โอนครั้งที่ 147</v>
      </c>
      <c r="D316" s="1050">
        <f>+[2]ระบบการควบคุมฯ!F909</f>
        <v>0</v>
      </c>
      <c r="E316" s="1050">
        <f>+[2]ระบบการควบคุมฯ!G909+[2]ระบบการควบคุมฯ!H909</f>
        <v>0</v>
      </c>
      <c r="F316" s="1050">
        <f>+[2]ระบบการควบคุมฯ!I909+[2]ระบบการควบคุมฯ!J909</f>
        <v>0</v>
      </c>
      <c r="G316" s="1050">
        <f>+[2]ระบบการควบคุมฯ!K909+[2]ระบบการควบคุมฯ!L909</f>
        <v>0</v>
      </c>
      <c r="H316" s="1050">
        <f>+D316-E316-F316-G316</f>
        <v>0</v>
      </c>
      <c r="I316" s="457" t="s">
        <v>12</v>
      </c>
    </row>
    <row r="317" spans="1:9" ht="18.75" customHeight="1" x14ac:dyDescent="0.25">
      <c r="A317" s="412">
        <v>2.4</v>
      </c>
      <c r="B317" s="403" t="str">
        <f>+[2]ระบบการควบคุมฯ!B910</f>
        <v xml:space="preserve">กิจกรรมช่วยเหลือกลุ่มเป้าหมายทางสังคม  </v>
      </c>
      <c r="C317" s="403" t="str">
        <f>+[2]ระบบการควบคุมฯ!C910</f>
        <v>20004 66 62408 00000</v>
      </c>
      <c r="D317" s="1000">
        <f>+D318</f>
        <v>2400</v>
      </c>
      <c r="E317" s="1019">
        <f>+E318</f>
        <v>0</v>
      </c>
      <c r="F317" s="1019">
        <f>+F318</f>
        <v>0</v>
      </c>
      <c r="G317" s="1019">
        <f>+G318</f>
        <v>2400</v>
      </c>
      <c r="H317" s="1019">
        <f>+H318</f>
        <v>0</v>
      </c>
      <c r="I317" s="420"/>
    </row>
    <row r="318" spans="1:9" ht="37.5" customHeight="1" x14ac:dyDescent="0.25">
      <c r="A318" s="175"/>
      <c r="B318" s="421" t="str">
        <f>+[6]ระบบการควบคุมฯ!C598</f>
        <v>20004 35000270 2000000</v>
      </c>
      <c r="C318" s="422"/>
      <c r="D318" s="1005">
        <f>SUM(D319:D324)</f>
        <v>2400</v>
      </c>
      <c r="E318" s="1005">
        <f>SUM(E319:E324)</f>
        <v>0</v>
      </c>
      <c r="F318" s="1005">
        <f>SUM(F319:F324)</f>
        <v>0</v>
      </c>
      <c r="G318" s="1005">
        <f>SUM(G319:G324)</f>
        <v>2400</v>
      </c>
      <c r="H318" s="1005">
        <f>SUM(H319:H324)</f>
        <v>0</v>
      </c>
      <c r="I318" s="176"/>
    </row>
    <row r="319" spans="1:9" ht="18.75" customHeight="1" x14ac:dyDescent="0.25">
      <c r="A319" s="177" t="str">
        <f>+[6]ระบบการควบคุมฯ!A1076</f>
        <v>2.4.1</v>
      </c>
      <c r="B319" s="178" t="str">
        <f>+[6]ระบบการควบคุมฯ!B1076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19" s="178" t="str">
        <f>+[6]ระบบการควบคุมฯ!C1076</f>
        <v>ศธ 04002/ว5666 ลว 19 ธ.ค.66 ครั้งที่ 97</v>
      </c>
      <c r="D319" s="1003">
        <f>+[6]ระบบการควบคุมฯ!F1076</f>
        <v>1600</v>
      </c>
      <c r="E319" s="1003">
        <f>+[6]ระบบการควบคุมฯ!G1076+[6]ระบบการควบคุมฯ!H1076</f>
        <v>0</v>
      </c>
      <c r="F319" s="1003">
        <f>+[6]ระบบการควบคุมฯ!I1076+[6]ระบบการควบคุมฯ!J1076</f>
        <v>0</v>
      </c>
      <c r="G319" s="1003">
        <f>+[6]ระบบการควบคุมฯ!K1076+[6]ระบบการควบคุมฯ!L1076</f>
        <v>1600</v>
      </c>
      <c r="H319" s="1003">
        <f t="shared" ref="H319:H324" si="57">+D319-E319-F319-G319</f>
        <v>0</v>
      </c>
      <c r="I319" s="458" t="s">
        <v>12</v>
      </c>
    </row>
    <row r="320" spans="1:9" ht="18.75" customHeight="1" x14ac:dyDescent="0.25">
      <c r="A320" s="177" t="str">
        <f>+[6]ระบบการควบคุมฯ!A1077</f>
        <v>2.4.2</v>
      </c>
      <c r="B320" s="178" t="str">
        <f>+[6]ระบบการควบคุมฯ!B1077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20" s="178" t="str">
        <f>+[6]ระบบการควบคุมฯ!C1077</f>
        <v>ศธ 04002/ว161 (2/2) ลว 1 กพ 67 ครั้งที่ 161</v>
      </c>
      <c r="D320" s="1003">
        <f>+[6]ระบบการควบคุมฯ!F1077</f>
        <v>800</v>
      </c>
      <c r="E320" s="1003">
        <f>+[6]ระบบการควบคุมฯ!G1077+[6]ระบบการควบคุมฯ!H1077</f>
        <v>0</v>
      </c>
      <c r="F320" s="1003">
        <f>+[6]ระบบการควบคุมฯ!I1077+[6]ระบบการควบคุมฯ!J1077</f>
        <v>0</v>
      </c>
      <c r="G320" s="1003">
        <f>+[6]ระบบการควบคุมฯ!K1077+[6]ระบบการควบคุมฯ!L1077</f>
        <v>800</v>
      </c>
      <c r="H320" s="1003">
        <f t="shared" si="57"/>
        <v>0</v>
      </c>
      <c r="I320" s="458" t="s">
        <v>12</v>
      </c>
    </row>
    <row r="321" spans="1:9" ht="18.75" hidden="1" customHeight="1" x14ac:dyDescent="0.25">
      <c r="A321" s="177" t="str">
        <f>+[6]ระบบการควบคุมฯ!A1079</f>
        <v>2.4.3</v>
      </c>
      <c r="B321" s="178"/>
      <c r="C321" s="178"/>
      <c r="D321" s="1003">
        <f>+[6]ระบบการควบคุมฯ!F1079</f>
        <v>0</v>
      </c>
      <c r="E321" s="1003">
        <f>+[6]ระบบการควบคุมฯ!G1079+[6]ระบบการควบคุมฯ!H1079</f>
        <v>0</v>
      </c>
      <c r="F321" s="1003">
        <f>+[6]ระบบการควบคุมฯ!I1079+[6]ระบบการควบคุมฯ!J1079</f>
        <v>0</v>
      </c>
      <c r="G321" s="1003">
        <f>+[6]ระบบการควบคุมฯ!K1079+[6]ระบบการควบคุมฯ!L1079</f>
        <v>0</v>
      </c>
      <c r="H321" s="1003">
        <f t="shared" si="57"/>
        <v>0</v>
      </c>
      <c r="I321" s="458" t="s">
        <v>12</v>
      </c>
    </row>
    <row r="322" spans="1:9" ht="18.75" hidden="1" customHeight="1" x14ac:dyDescent="0.25">
      <c r="A322" s="177" t="str">
        <f>+[6]ระบบการควบคุมฯ!A1080</f>
        <v>2.4.4</v>
      </c>
      <c r="B322" s="178"/>
      <c r="C322" s="178"/>
      <c r="D322" s="1003">
        <f>+[6]ระบบการควบคุมฯ!F1080</f>
        <v>0</v>
      </c>
      <c r="E322" s="1003">
        <f>+[6]ระบบการควบคุมฯ!G1080+[6]ระบบการควบคุมฯ!H1080</f>
        <v>0</v>
      </c>
      <c r="F322" s="1003">
        <f>+[6]ระบบการควบคุมฯ!I1080+[6]ระบบการควบคุมฯ!J1080</f>
        <v>0</v>
      </c>
      <c r="G322" s="1003">
        <f>+[6]ระบบการควบคุมฯ!K1080+[6]ระบบการควบคุมฯ!L1080</f>
        <v>0</v>
      </c>
      <c r="H322" s="1003">
        <f t="shared" si="57"/>
        <v>0</v>
      </c>
      <c r="I322" s="458" t="s">
        <v>12</v>
      </c>
    </row>
    <row r="323" spans="1:9" ht="18.75" hidden="1" customHeight="1" x14ac:dyDescent="0.25">
      <c r="A323" s="177" t="str">
        <f>+[6]ระบบการควบคุมฯ!A1081</f>
        <v>2.4.5</v>
      </c>
      <c r="B323" s="178"/>
      <c r="C323" s="178"/>
      <c r="D323" s="1003">
        <f>+[6]ระบบการควบคุมฯ!F1081</f>
        <v>0</v>
      </c>
      <c r="E323" s="1003">
        <f>+[6]ระบบการควบคุมฯ!G1081+[6]ระบบการควบคุมฯ!H1081</f>
        <v>0</v>
      </c>
      <c r="F323" s="1003">
        <f>+[6]ระบบการควบคุมฯ!I1081+[6]ระบบการควบคุมฯ!J1081</f>
        <v>0</v>
      </c>
      <c r="G323" s="1003">
        <f>+[6]ระบบการควบคุมฯ!K1081+[6]ระบบการควบคุมฯ!L1081</f>
        <v>0</v>
      </c>
      <c r="H323" s="1003">
        <f t="shared" si="57"/>
        <v>0</v>
      </c>
      <c r="I323" s="458" t="s">
        <v>94</v>
      </c>
    </row>
    <row r="324" spans="1:9" ht="18.75" hidden="1" customHeight="1" x14ac:dyDescent="0.25">
      <c r="A324" s="177" t="str">
        <f>+[6]ระบบการควบคุมฯ!A1082</f>
        <v>2.4.6</v>
      </c>
      <c r="B324" s="178"/>
      <c r="C324" s="178"/>
      <c r="D324" s="1003">
        <f>+[6]ระบบการควบคุมฯ!F1082</f>
        <v>0</v>
      </c>
      <c r="E324" s="1003">
        <f>+[6]ระบบการควบคุมฯ!G1082+[6]ระบบการควบคุมฯ!H1082</f>
        <v>0</v>
      </c>
      <c r="F324" s="1003">
        <f>+[6]ระบบการควบคุมฯ!I1082+[6]ระบบการควบคุมฯ!J1082</f>
        <v>0</v>
      </c>
      <c r="G324" s="1003">
        <f>+[6]ระบบการควบคุมฯ!K1082+[6]ระบบการควบคุมฯ!L1082</f>
        <v>0</v>
      </c>
      <c r="H324" s="1003">
        <f t="shared" si="57"/>
        <v>0</v>
      </c>
      <c r="I324" s="458" t="s">
        <v>50</v>
      </c>
    </row>
    <row r="325" spans="1:9" ht="18.75" hidden="1" customHeight="1" x14ac:dyDescent="0.25">
      <c r="A325" s="412">
        <v>2.5</v>
      </c>
      <c r="B325" s="459" t="str">
        <f>+[2]ระบบการควบคุมฯ!B1063</f>
        <v xml:space="preserve">กิจกรรมการขับเคลื่อนหลักสูตรแกนกลางการศึกษาขั้นพื้นฐาน </v>
      </c>
      <c r="C325" s="459" t="str">
        <f>+[2]ระบบการควบคุมฯ!C1063</f>
        <v>20004 65 00092 00000</v>
      </c>
      <c r="D325" s="1000">
        <f>+D326</f>
        <v>0</v>
      </c>
      <c r="E325" s="1000">
        <f>+E326</f>
        <v>0</v>
      </c>
      <c r="F325" s="1000">
        <f>+F326</f>
        <v>0</v>
      </c>
      <c r="G325" s="1000">
        <f>+G326</f>
        <v>0</v>
      </c>
      <c r="H325" s="1000">
        <f>+H326</f>
        <v>0</v>
      </c>
      <c r="I325" s="460"/>
    </row>
    <row r="326" spans="1:9" ht="18.75" hidden="1" customHeight="1" x14ac:dyDescent="0.25">
      <c r="A326" s="175"/>
      <c r="B326" s="421" t="str">
        <f>+[6]ระบบการควบคุมฯ!B1305</f>
        <v xml:space="preserve"> งบดำเนินงาน 66112xx</v>
      </c>
      <c r="C326" s="422" t="str">
        <f>+[2]ระบบการควบคุมฯ!C1064</f>
        <v>20004 35000200 200000</v>
      </c>
      <c r="D326" s="1005"/>
      <c r="E326" s="1005">
        <f>SUM(E327)</f>
        <v>0</v>
      </c>
      <c r="F326" s="1005">
        <f>SUM(F327)</f>
        <v>0</v>
      </c>
      <c r="G326" s="1005">
        <f>SUM(G327)</f>
        <v>0</v>
      </c>
      <c r="H326" s="1005">
        <f>SUM(H327)</f>
        <v>0</v>
      </c>
      <c r="I326" s="176"/>
    </row>
    <row r="327" spans="1:9" ht="37.5" hidden="1" customHeight="1" x14ac:dyDescent="0.25">
      <c r="A327" s="179" t="s">
        <v>67</v>
      </c>
      <c r="B327" s="435" t="str">
        <f>+[2]ระบบการควบคุมฯ!B1065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27" s="435" t="str">
        <f>+[2]ระบบการควบคุมฯ!C1065</f>
        <v>ศธ 04002/ว3006 ลว 5 ส.ค.65 ครั้งที่ 727</v>
      </c>
      <c r="D327" s="1051">
        <f>+[2]ระบบการควบคุมฯ!D1065</f>
        <v>0</v>
      </c>
      <c r="E327" s="1039">
        <f>+[2]ระบบการควบคุมฯ!G918+[2]ระบบการควบคุมฯ!H918</f>
        <v>0</v>
      </c>
      <c r="F327" s="1039">
        <f>+[2]ระบบการควบคุมฯ!I918+[2]ระบบการควบคุมฯ!J918</f>
        <v>0</v>
      </c>
      <c r="G327" s="1039">
        <f>+[2]ระบบการควบคุมฯ!K1065+[2]ระบบการควบคุมฯ!L1065</f>
        <v>0</v>
      </c>
      <c r="H327" s="1039">
        <f>+D327-E327-F327-G327</f>
        <v>0</v>
      </c>
      <c r="I327" s="180" t="s">
        <v>68</v>
      </c>
    </row>
    <row r="328" spans="1:9" ht="18.75" customHeight="1" x14ac:dyDescent="0.25">
      <c r="A328" s="461">
        <f>+[6]ระบบการควบคุมฯ!A1315</f>
        <v>3</v>
      </c>
      <c r="B328" s="462" t="str">
        <f>+[6]ระบบการควบคุมฯ!B1315</f>
        <v xml:space="preserve">ผลผลิตผู้จบการศึกษามัธยมศึกษาตอนปลาย  </v>
      </c>
      <c r="C328" s="462" t="str">
        <f>+[6]ระบบการควบคุมฯ!C1315</f>
        <v>20004 35000300 2000000</v>
      </c>
      <c r="D328" s="1052">
        <f>+D329+D332</f>
        <v>1000</v>
      </c>
      <c r="E328" s="1052">
        <f>+E329+E332</f>
        <v>0</v>
      </c>
      <c r="F328" s="1052">
        <f>+F329+F332</f>
        <v>0</v>
      </c>
      <c r="G328" s="1052">
        <f>+G329+G332</f>
        <v>800</v>
      </c>
      <c r="H328" s="1052">
        <f>+H329+H332</f>
        <v>200</v>
      </c>
      <c r="I328" s="463"/>
    </row>
    <row r="329" spans="1:9" ht="55.2" customHeight="1" x14ac:dyDescent="0.25">
      <c r="A329" s="402">
        <f>+[6]ระบบการควบคุมฯ!A1318</f>
        <v>3.1</v>
      </c>
      <c r="B329" s="403" t="str">
        <f>+[6]ระบบการควบคุมฯ!B1318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29" s="403" t="str">
        <f>+[6]ระบบการควบคุมฯ!C1318</f>
        <v>20004 67 50194 32857</v>
      </c>
      <c r="D329" s="1000">
        <f>+D330</f>
        <v>1000</v>
      </c>
      <c r="E329" s="1019">
        <f>+E330</f>
        <v>0</v>
      </c>
      <c r="F329" s="1019">
        <f>+F330</f>
        <v>0</v>
      </c>
      <c r="G329" s="1019">
        <f>+G330</f>
        <v>800</v>
      </c>
      <c r="H329" s="1019">
        <f>+H330</f>
        <v>200</v>
      </c>
      <c r="I329" s="420"/>
    </row>
    <row r="330" spans="1:9" ht="24.6" customHeight="1" x14ac:dyDescent="0.25">
      <c r="A330" s="175"/>
      <c r="B330" s="421" t="str">
        <f>+[6]ระบบการควบคุมฯ!B1316</f>
        <v xml:space="preserve"> งบดำเนินงาน 67112xx</v>
      </c>
      <c r="C330" s="422" t="str">
        <f>+[6]ระบบการควบคุมฯ!C1315</f>
        <v>20004 35000300 2000000</v>
      </c>
      <c r="D330" s="1005">
        <f>SUM(D331)</f>
        <v>1000</v>
      </c>
      <c r="E330" s="1005">
        <f>SUM(E331)</f>
        <v>0</v>
      </c>
      <c r="F330" s="1005">
        <f>SUM(F331)</f>
        <v>0</v>
      </c>
      <c r="G330" s="1005">
        <f>SUM(G331)</f>
        <v>800</v>
      </c>
      <c r="H330" s="1005">
        <f>SUM(H331)</f>
        <v>200</v>
      </c>
      <c r="I330" s="176"/>
    </row>
    <row r="331" spans="1:9" ht="75.599999999999994" customHeight="1" x14ac:dyDescent="0.25">
      <c r="A331" s="177" t="str">
        <f>+[6]ระบบการควบคุมฯ!A1320</f>
        <v>3.1.1</v>
      </c>
      <c r="B331" s="441" t="str">
        <f>+[6]ระบบการควบคุมฯ!B1320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31" s="441" t="str">
        <f>+[6]ระบบการควบคุมฯ!C1320</f>
        <v>ศธ04002/ว1864 ลว. 14 พค 67 โอนครั้งที่ 13</v>
      </c>
      <c r="D331" s="1016">
        <f>+[6]ระบบการควบคุมฯ!AA1320</f>
        <v>1000</v>
      </c>
      <c r="E331" s="1017">
        <f>+[6]ระบบการควบคุมฯ!G1320+[6]ระบบการควบคุมฯ!H1320+[6]ระบบการควบคุมฯ!Q1320+[6]ระบบการควบคุมฯ!R1320</f>
        <v>0</v>
      </c>
      <c r="F331" s="1017">
        <f>+[6]ระบบการควบคุมฯ!I1320+[6]ระบบการควบคุมฯ!J1320</f>
        <v>0</v>
      </c>
      <c r="G331" s="1017">
        <f>+[6]ระบบการควบคุมฯ!K1320+[6]ระบบการควบคุมฯ!L1320+[6]ระบบการควบคุมฯ!U1320+[6]ระบบการควบคุมฯ!V1320</f>
        <v>800</v>
      </c>
      <c r="H331" s="1017">
        <f>+D331-E331-F331-G331</f>
        <v>200</v>
      </c>
      <c r="I331" s="464" t="s">
        <v>69</v>
      </c>
    </row>
    <row r="332" spans="1:9" ht="37.5" hidden="1" customHeight="1" x14ac:dyDescent="0.25">
      <c r="A332" s="402">
        <v>3.2</v>
      </c>
      <c r="B332" s="403" t="str">
        <f>+[2]ระบบการควบคุมฯ!B1099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32" s="403" t="str">
        <f>+[2]ระบบการควบคุมฯ!C1099</f>
        <v>20004 66 00082 00000</v>
      </c>
      <c r="D332" s="1000">
        <f>+D333</f>
        <v>0</v>
      </c>
      <c r="E332" s="1019">
        <f>+E333</f>
        <v>0</v>
      </c>
      <c r="F332" s="1019">
        <f>+F333</f>
        <v>0</v>
      </c>
      <c r="G332" s="1019">
        <f>+G333</f>
        <v>0</v>
      </c>
      <c r="H332" s="1019">
        <f>+H333</f>
        <v>0</v>
      </c>
      <c r="I332" s="420"/>
    </row>
    <row r="333" spans="1:9" ht="37.5" hidden="1" customHeight="1" x14ac:dyDescent="0.25">
      <c r="A333" s="175"/>
      <c r="B333" s="421" t="str">
        <f>+[2]ระบบการควบคุมฯ!B1100</f>
        <v xml:space="preserve"> งบดำเนินงาน 66112xx</v>
      </c>
      <c r="C333" s="422" t="str">
        <f>+[2]ระบบการควบคุมฯ!C1100</f>
        <v>20004 35000700 2000000</v>
      </c>
      <c r="D333" s="1005">
        <f>SUM(D334)</f>
        <v>0</v>
      </c>
      <c r="E333" s="1005">
        <f>SUM(E334)</f>
        <v>0</v>
      </c>
      <c r="F333" s="1005">
        <f>SUM(F334)</f>
        <v>0</v>
      </c>
      <c r="G333" s="1005">
        <f>SUM(G334)</f>
        <v>0</v>
      </c>
      <c r="H333" s="1005">
        <f>SUM(H334)</f>
        <v>0</v>
      </c>
      <c r="I333" s="176"/>
    </row>
    <row r="334" spans="1:9" ht="37.5" hidden="1" customHeight="1" x14ac:dyDescent="0.25">
      <c r="A334" s="177" t="s">
        <v>64</v>
      </c>
      <c r="B334" s="181" t="str">
        <f>+[2]ระบบการควบคุมฯ!B1101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34" s="465" t="str">
        <f>+[2]ระบบการควบคุมฯ!C1101</f>
        <v>ศธ04002/ว3006 ลว.5 ส.ค.65 โอนครั้งที่ 727</v>
      </c>
      <c r="D334" s="1016">
        <f>+[2]ระบบการควบคุมฯ!D1101</f>
        <v>0</v>
      </c>
      <c r="E334" s="1017">
        <f>+[2]ระบบการควบคุมฯ!G1100+[2]ระบบการควบคุมฯ!H1100</f>
        <v>0</v>
      </c>
      <c r="F334" s="1017">
        <f>+[2]ระบบการควบคุมฯ!I1100+[2]ระบบการควบคุมฯ!J1100</f>
        <v>0</v>
      </c>
      <c r="G334" s="1017">
        <f>+[2]ระบบการควบคุมฯ!K1100+[2]ระบบการควบคุมฯ!L1100</f>
        <v>0</v>
      </c>
      <c r="H334" s="1017">
        <f>+D334-E334-F334-G334</f>
        <v>0</v>
      </c>
      <c r="I334" s="182" t="s">
        <v>70</v>
      </c>
    </row>
    <row r="335" spans="1:9" ht="93.75" hidden="1" customHeight="1" x14ac:dyDescent="0.25">
      <c r="A335" s="177"/>
      <c r="B335" s="181"/>
      <c r="C335" s="181"/>
      <c r="D335" s="1016">
        <f>+[4]ระบบการควบคุมฯ!F272</f>
        <v>0</v>
      </c>
      <c r="E335" s="1017">
        <f>+[4]ระบบการควบคุมฯ!G272+[4]ระบบการควบคุมฯ!H272</f>
        <v>0</v>
      </c>
      <c r="F335" s="1017">
        <f>+[4]ระบบการควบคุมฯ!I272+[4]ระบบการควบคุมฯ!J272</f>
        <v>0</v>
      </c>
      <c r="G335" s="1017">
        <f>+[4]ระบบการควบคุมฯ!K272+[4]ระบบการควบคุมฯ!L272</f>
        <v>0</v>
      </c>
      <c r="H335" s="1017">
        <f>+D335-E335-F335-G335</f>
        <v>0</v>
      </c>
      <c r="I335" s="182"/>
    </row>
    <row r="336" spans="1:9" ht="131.25" hidden="1" customHeight="1" x14ac:dyDescent="0.25">
      <c r="A336" s="194" t="str">
        <f>+[4]ระบบการควบคุมฯ!A895</f>
        <v>จ</v>
      </c>
      <c r="B336" s="195" t="str">
        <f>+[4]ระบบการควบคุมฯ!B895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36" s="195">
        <f>+[2]ระบบการควบคุมฯ!C1105</f>
        <v>0</v>
      </c>
      <c r="D336" s="1053">
        <f t="shared" ref="D336:H338" si="58">+D337</f>
        <v>0</v>
      </c>
      <c r="E336" s="1053">
        <f t="shared" si="58"/>
        <v>0</v>
      </c>
      <c r="F336" s="1053">
        <f t="shared" si="58"/>
        <v>0</v>
      </c>
      <c r="G336" s="1053">
        <f t="shared" si="58"/>
        <v>0</v>
      </c>
      <c r="H336" s="1053">
        <f t="shared" si="58"/>
        <v>0</v>
      </c>
      <c r="I336" s="196"/>
    </row>
    <row r="337" spans="1:9" ht="37.5" hidden="1" customHeight="1" x14ac:dyDescent="0.25">
      <c r="A337" s="197">
        <f>+[4]ระบบการควบคุมฯ!A896</f>
        <v>1</v>
      </c>
      <c r="B337" s="198" t="str">
        <f>+[6]ระบบการควบคุมฯ!B1329</f>
        <v xml:space="preserve">โครงการป้องกันและแก้ไขปัญหายาเสพติดในสถานศึกษา    </v>
      </c>
      <c r="C337" s="198" t="str">
        <f>+[6]ระบบการควบคุมฯ!C1329</f>
        <v>20004 06003600</v>
      </c>
      <c r="D337" s="1054">
        <f t="shared" si="58"/>
        <v>0</v>
      </c>
      <c r="E337" s="1054">
        <f t="shared" si="58"/>
        <v>0</v>
      </c>
      <c r="F337" s="1054">
        <f t="shared" si="58"/>
        <v>0</v>
      </c>
      <c r="G337" s="1054">
        <f t="shared" si="58"/>
        <v>0</v>
      </c>
      <c r="H337" s="1054">
        <f t="shared" si="58"/>
        <v>0</v>
      </c>
      <c r="I337" s="199"/>
    </row>
    <row r="338" spans="1:9" ht="37.5" hidden="1" customHeight="1" x14ac:dyDescent="0.25">
      <c r="A338" s="200">
        <f>+[6]ระบบการควบคุมฯ!A1330</f>
        <v>1.1000000000000001</v>
      </c>
      <c r="B338" s="201" t="str">
        <f>+[6]ระบบการควบคุมฯ!B1330</f>
        <v xml:space="preserve"> กิจกรรมป้องกันและแก้ไขปัญหายาเสพติดในสถานศึกษา  </v>
      </c>
      <c r="C338" s="201" t="str">
        <f>+[2]ระบบการควบคุมฯ!C1107</f>
        <v>20004 66 57455 00000</v>
      </c>
      <c r="D338" s="1055">
        <f>+D339</f>
        <v>0</v>
      </c>
      <c r="E338" s="1055">
        <f t="shared" si="58"/>
        <v>0</v>
      </c>
      <c r="F338" s="1055">
        <f t="shared" si="58"/>
        <v>0</v>
      </c>
      <c r="G338" s="1055">
        <f t="shared" si="58"/>
        <v>0</v>
      </c>
      <c r="H338" s="1055">
        <f t="shared" si="58"/>
        <v>0</v>
      </c>
      <c r="I338" s="202"/>
    </row>
    <row r="339" spans="1:9" ht="37.5" hidden="1" customHeight="1" x14ac:dyDescent="0.25">
      <c r="A339" s="175"/>
      <c r="B339" s="224" t="str">
        <f>+[6]ระบบการควบคุมฯ!B1331</f>
        <v xml:space="preserve"> งบรายจ่ายอื่น 6611500</v>
      </c>
      <c r="C339" s="466" t="str">
        <f>+[6]ระบบการควบคุมฯ!C1332</f>
        <v>20004 06003600 5000002</v>
      </c>
      <c r="D339" s="1005">
        <f>SUM(D340:D352)</f>
        <v>0</v>
      </c>
      <c r="E339" s="1005">
        <f>SUM(E340:E352)</f>
        <v>0</v>
      </c>
      <c r="F339" s="1005">
        <f>SUM(F340:F352)</f>
        <v>0</v>
      </c>
      <c r="G339" s="1005">
        <f>SUM(G340:G352)</f>
        <v>0</v>
      </c>
      <c r="H339" s="1005">
        <f>SUM(H340:H352)</f>
        <v>0</v>
      </c>
      <c r="I339" s="176"/>
    </row>
    <row r="340" spans="1:9" ht="18.75" hidden="1" customHeight="1" x14ac:dyDescent="0.25">
      <c r="A340" s="179" t="str">
        <f>+[6]ระบบการควบคุมฯ!A1333</f>
        <v>1.1.1</v>
      </c>
      <c r="B340" s="183" t="str">
        <f>+[6]ระบบการควบคุมฯ!B1333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40" s="183" t="str">
        <f>+[6]ระบบการควบคุมฯ!C1333</f>
        <v>ศธ 04002/ว5654 ลว 16 ธ.ค. 65 ครั้งที่ 130</v>
      </c>
      <c r="D340" s="1056">
        <f>+[6]ระบบการควบคุมฯ!F1333</f>
        <v>0</v>
      </c>
      <c r="E340" s="1057">
        <f>+[6]ระบบการควบคุมฯ!G1333+[6]ระบบการควบคุมฯ!H1333</f>
        <v>0</v>
      </c>
      <c r="F340" s="1057">
        <f>+[6]ระบบการควบคุมฯ!I1333+[6]ระบบการควบคุมฯ!J1333</f>
        <v>0</v>
      </c>
      <c r="G340" s="1057">
        <f>+[6]ระบบการควบคุมฯ!K1333+[6]ระบบการควบคุมฯ!L1333</f>
        <v>0</v>
      </c>
      <c r="H340" s="1057">
        <f>+D340-E340-F340-G340</f>
        <v>0</v>
      </c>
      <c r="I340" s="180" t="s">
        <v>12</v>
      </c>
    </row>
    <row r="341" spans="1:9" ht="37.5" hidden="1" customHeight="1" x14ac:dyDescent="0.25">
      <c r="A341" s="179" t="str">
        <f>+[6]ระบบการควบคุมฯ!A1334</f>
        <v>1.1.2</v>
      </c>
      <c r="B341" s="183" t="str">
        <f>+[6]ระบบการควบคุมฯ!B1334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41" s="183" t="str">
        <f>+[6]ระบบการควบคุมฯ!C1334</f>
        <v>ศธ 04002/ว3154 ลว 7 สค 66 ครั้งที่ 730</v>
      </c>
      <c r="D341" s="1056">
        <f>+[6]ระบบการควบคุมฯ!F1334</f>
        <v>0</v>
      </c>
      <c r="E341" s="1057">
        <f>+[6]ระบบการควบคุมฯ!G1334+[6]ระบบการควบคุมฯ!H1334</f>
        <v>0</v>
      </c>
      <c r="F341" s="1057">
        <f>+[6]ระบบการควบคุมฯ!I1334+[6]ระบบการควบคุมฯ!J1334</f>
        <v>0</v>
      </c>
      <c r="G341" s="1057">
        <f>+[6]ระบบการควบคุมฯ!K1334+[6]ระบบการควบคุมฯ!L1334</f>
        <v>0</v>
      </c>
      <c r="H341" s="1057">
        <f>+D341-E341-F341-G341</f>
        <v>0</v>
      </c>
      <c r="I341" s="180" t="s">
        <v>12</v>
      </c>
    </row>
    <row r="342" spans="1:9" ht="37.5" hidden="1" customHeight="1" x14ac:dyDescent="0.6">
      <c r="A342" s="184"/>
      <c r="B342" s="188"/>
      <c r="C342" s="48"/>
      <c r="D342" s="186"/>
      <c r="E342" s="187"/>
      <c r="F342" s="187"/>
      <c r="G342" s="187"/>
      <c r="H342" s="187"/>
      <c r="I342" s="174"/>
    </row>
    <row r="343" spans="1:9" ht="56.25" hidden="1" customHeight="1" x14ac:dyDescent="0.25">
      <c r="A343" s="179" t="str">
        <f>+[2]ระบบการควบคุมฯ!A1111</f>
        <v>1.1.2</v>
      </c>
      <c r="B343" s="183" t="str">
        <f>+[2]ระบบการควบคุมฯ!B1111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43" s="183" t="str">
        <f>+[2]ระบบการควบคุมฯ!C1111</f>
        <v>ศธ 04002/ว1970  ลว 25 พ.ค. 65 ครั้งที่ 479</v>
      </c>
      <c r="D343" s="1056">
        <f>+[2]ระบบการควบคุมฯ!D1111</f>
        <v>0</v>
      </c>
      <c r="E343" s="1057">
        <f>+[2]ระบบการควบคุมฯ!G1111+[2]ระบบการควบคุมฯ!H1111</f>
        <v>0</v>
      </c>
      <c r="F343" s="1057">
        <f>+[2]ระบบการควบคุมฯ!I1111+[2]ระบบการควบคุมฯ!J1111</f>
        <v>0</v>
      </c>
      <c r="G343" s="1057">
        <f>+[2]ระบบการควบคุมฯ!K1111+[2]ระบบการควบคุมฯ!L1111</f>
        <v>0</v>
      </c>
      <c r="H343" s="1057">
        <f>+D343-E343-F343-G343</f>
        <v>0</v>
      </c>
      <c r="I343" s="180" t="s">
        <v>56</v>
      </c>
    </row>
    <row r="344" spans="1:9" ht="37.5" hidden="1" customHeight="1" x14ac:dyDescent="0.25">
      <c r="A344" s="184"/>
      <c r="B344" s="188"/>
      <c r="C344" s="188" t="str">
        <f>+[2]ระบบการควบคุมฯ!C1112</f>
        <v>20004 06003600</v>
      </c>
      <c r="D344" s="1058"/>
      <c r="E344" s="1059"/>
      <c r="F344" s="1059"/>
      <c r="G344" s="1059"/>
      <c r="H344" s="1059"/>
      <c r="I344" s="174"/>
    </row>
    <row r="345" spans="1:9" ht="18.75" hidden="1" customHeight="1" x14ac:dyDescent="0.25">
      <c r="A345" s="179" t="str">
        <f>+[2]ระบบการควบคุมฯ!A1113</f>
        <v>1.1.3</v>
      </c>
      <c r="B345" s="183" t="str">
        <f>+[2]ระบบการควบคุมฯ!B1113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45" s="183" t="str">
        <f>+[2]ระบบการควบคุมฯ!C1113</f>
        <v>ศธ 04002/ว2903  ลว 2 ส.ค. 65 ครั้งที่ 680</v>
      </c>
      <c r="D345" s="1056">
        <f>+[2]ระบบการควบคุมฯ!D1113</f>
        <v>0</v>
      </c>
      <c r="E345" s="1057">
        <f>+[2]ระบบการควบคุมฯ!G1113+[2]ระบบการควบคุมฯ!H1113</f>
        <v>0</v>
      </c>
      <c r="F345" s="1057">
        <f>+[2]ระบบการควบคุมฯ!I1113+[2]ระบบการควบคุมฯ!J1113</f>
        <v>0</v>
      </c>
      <c r="G345" s="1057">
        <f>+[2]ระบบการควบคุมฯ!K1113+[2]ระบบการควบคุมฯ!L1113</f>
        <v>0</v>
      </c>
      <c r="H345" s="1057">
        <f>+D345-E345-F345-G345</f>
        <v>0</v>
      </c>
      <c r="I345" s="180" t="s">
        <v>12</v>
      </c>
    </row>
    <row r="346" spans="1:9" ht="18.75" hidden="1" customHeight="1" x14ac:dyDescent="0.25">
      <c r="A346" s="184"/>
      <c r="B346" s="188"/>
      <c r="C346" s="188" t="str">
        <f>+[2]ระบบการควบคุมฯ!C1114</f>
        <v>20004 06003600</v>
      </c>
      <c r="D346" s="1058"/>
      <c r="E346" s="1059"/>
      <c r="F346" s="1059"/>
      <c r="G346" s="1059"/>
      <c r="H346" s="1059"/>
      <c r="I346" s="174"/>
    </row>
    <row r="347" spans="1:9" ht="18.75" hidden="1" customHeight="1" x14ac:dyDescent="0.25">
      <c r="A347" s="179" t="str">
        <f>+[2]ระบบการควบคุมฯ!A1115</f>
        <v>1.1.4</v>
      </c>
      <c r="B347" s="183" t="str">
        <f>+[4]ระบบการควบคุมฯ!B901</f>
        <v>ค่าใช้จ่ายโครงการลูกเสือต้านยาเสพติด</v>
      </c>
      <c r="C347" s="183" t="str">
        <f>+[4]ระบบการควบคุมฯ!C901</f>
        <v xml:space="preserve">ศธ 04002/ว589 ลว 11 ก.พ. 65 ครั้งที่ 208 </v>
      </c>
      <c r="D347" s="1056"/>
      <c r="E347" s="1057">
        <f>+[2]ระบบการควบคุมฯ!G1115+[2]ระบบการควบคุมฯ!H1115</f>
        <v>0</v>
      </c>
      <c r="F347" s="1057">
        <f>+[2]ระบบการควบคุมฯ!I1115+[2]ระบบการควบคุมฯ!J1115</f>
        <v>0</v>
      </c>
      <c r="G347" s="1057">
        <f>+[2]ระบบการควบคุมฯ!K1115+[2]ระบบการควบคุมฯ!L1115</f>
        <v>0</v>
      </c>
      <c r="H347" s="1057">
        <f>+D347-E347-F347-G347</f>
        <v>0</v>
      </c>
      <c r="I347" s="180" t="s">
        <v>56</v>
      </c>
    </row>
    <row r="348" spans="1:9" ht="18.75" hidden="1" customHeight="1" x14ac:dyDescent="0.25">
      <c r="A348" s="184"/>
      <c r="B348" s="188"/>
      <c r="C348" s="188" t="str">
        <f>+[4]ระบบการควบคุมฯ!C902</f>
        <v>2000406036700002</v>
      </c>
      <c r="D348" s="1058"/>
      <c r="E348" s="1059"/>
      <c r="F348" s="1059"/>
      <c r="G348" s="1059"/>
      <c r="H348" s="1059"/>
      <c r="I348" s="174"/>
    </row>
    <row r="349" spans="1:9" ht="111.6" hidden="1" customHeight="1" x14ac:dyDescent="0.25">
      <c r="A349" s="177"/>
      <c r="B349" s="178"/>
      <c r="C349" s="178"/>
      <c r="D349" s="1060"/>
      <c r="E349" s="1061"/>
      <c r="F349" s="1061"/>
      <c r="G349" s="1061"/>
      <c r="H349" s="1061"/>
      <c r="I349" s="53"/>
    </row>
    <row r="350" spans="1:9" ht="55.95" hidden="1" customHeight="1" x14ac:dyDescent="0.25">
      <c r="A350" s="189"/>
      <c r="B350" s="190"/>
      <c r="C350" s="190"/>
      <c r="D350" s="1062"/>
      <c r="E350" s="1063"/>
      <c r="F350" s="1063"/>
      <c r="G350" s="1063"/>
      <c r="H350" s="1063"/>
      <c r="I350" s="191"/>
    </row>
    <row r="351" spans="1:9" ht="37.200000000000003" hidden="1" customHeight="1" x14ac:dyDescent="0.25">
      <c r="A351" s="189"/>
      <c r="B351" s="190"/>
      <c r="C351" s="190"/>
      <c r="D351" s="1062"/>
      <c r="E351" s="1063"/>
      <c r="F351" s="1063"/>
      <c r="G351" s="1063"/>
      <c r="H351" s="1063"/>
      <c r="I351" s="191"/>
    </row>
    <row r="352" spans="1:9" ht="37.200000000000003" hidden="1" customHeight="1" x14ac:dyDescent="0.25">
      <c r="A352" s="189"/>
      <c r="B352" s="190"/>
      <c r="C352" s="190"/>
      <c r="D352" s="1062"/>
      <c r="E352" s="1063"/>
      <c r="F352" s="1063"/>
      <c r="G352" s="1063"/>
      <c r="H352" s="1063"/>
      <c r="I352" s="191"/>
    </row>
    <row r="353" spans="1:9" ht="37.200000000000003" customHeight="1" x14ac:dyDescent="0.25">
      <c r="A353" s="204" t="str">
        <f>+[2]ระบบการควบคุมฯ!A1119</f>
        <v>ฉ</v>
      </c>
      <c r="B353" s="205" t="str">
        <f>+[2]ระบบการควบคุมฯ!B1119</f>
        <v>แผนงานบูรณาการ : ต่อต้านการทุจริตและประพฤติมิชอบ</v>
      </c>
      <c r="C353" s="205" t="str">
        <f>+[2]ระบบการควบคุมฯ!C1119</f>
        <v>20004 56003700</v>
      </c>
      <c r="D353" s="924">
        <f>+D354</f>
        <v>140000</v>
      </c>
      <c r="E353" s="924">
        <f>+E354</f>
        <v>0</v>
      </c>
      <c r="F353" s="924">
        <f>+F354</f>
        <v>0</v>
      </c>
      <c r="G353" s="924">
        <f>+G354</f>
        <v>61240</v>
      </c>
      <c r="H353" s="924">
        <f>+H354</f>
        <v>78760</v>
      </c>
      <c r="I353" s="206"/>
    </row>
    <row r="354" spans="1:9" ht="37.200000000000003" x14ac:dyDescent="0.25">
      <c r="A354" s="207">
        <f>+[2]ระบบการควบคุมฯ!A1120</f>
        <v>1</v>
      </c>
      <c r="B354" s="208" t="str">
        <f>+[2]ระบบการควบคุมฯ!B1120</f>
        <v>โครงการเสริมสร้างคุณธรรม จริยธรรม และธรรมาภิบาลในสถานศึกษา</v>
      </c>
      <c r="C354" s="208" t="str">
        <f>+[2]ระบบการควบคุมฯ!C1120</f>
        <v>20005 56003700</v>
      </c>
      <c r="D354" s="1064">
        <f>+D356+D362+D366+D370</f>
        <v>140000</v>
      </c>
      <c r="E354" s="1064">
        <f t="shared" ref="D354:I355" si="59">+E356+E362+E366+E370</f>
        <v>0</v>
      </c>
      <c r="F354" s="1064">
        <f t="shared" si="59"/>
        <v>0</v>
      </c>
      <c r="G354" s="1064">
        <f t="shared" si="59"/>
        <v>61240</v>
      </c>
      <c r="H354" s="1064">
        <f t="shared" si="59"/>
        <v>78760</v>
      </c>
      <c r="I354" s="209"/>
    </row>
    <row r="355" spans="1:9" ht="18.600000000000001" x14ac:dyDescent="0.25">
      <c r="A355" s="175"/>
      <c r="B355" s="224" t="str">
        <f>+[6]ระบบการควบคุมฯ!B1345</f>
        <v>งบดำเนินงาน 67112XX</v>
      </c>
      <c r="C355" s="203"/>
      <c r="D355" s="1005">
        <f t="shared" si="59"/>
        <v>140000</v>
      </c>
      <c r="E355" s="1005">
        <f t="shared" si="59"/>
        <v>0</v>
      </c>
      <c r="F355" s="1005">
        <f t="shared" si="59"/>
        <v>0</v>
      </c>
      <c r="G355" s="1005">
        <f t="shared" si="59"/>
        <v>61240</v>
      </c>
      <c r="H355" s="1005">
        <f t="shared" si="59"/>
        <v>78760</v>
      </c>
      <c r="I355" s="176"/>
    </row>
    <row r="356" spans="1:9" ht="37.200000000000003" customHeight="1" x14ac:dyDescent="0.25">
      <c r="A356" s="200">
        <f>+[6]ระบบการควบคุมฯ!A1346</f>
        <v>1.1000000000000001</v>
      </c>
      <c r="B356" s="201" t="str">
        <f>+[6]ระบบการควบคุมฯ!B1346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56" s="467" t="str">
        <f>+[6]ระบบการควบคุมฯ!C1346</f>
        <v xml:space="preserve">20004 66 00026 00000  </v>
      </c>
      <c r="D356" s="1055">
        <f t="shared" ref="D356:I356" si="60">+D357</f>
        <v>90000</v>
      </c>
      <c r="E356" s="1055">
        <f t="shared" si="60"/>
        <v>0</v>
      </c>
      <c r="F356" s="1055">
        <f t="shared" si="60"/>
        <v>0</v>
      </c>
      <c r="G356" s="1055">
        <f t="shared" si="60"/>
        <v>36400</v>
      </c>
      <c r="H356" s="1055">
        <f t="shared" si="60"/>
        <v>53600</v>
      </c>
      <c r="I356" s="1055">
        <f t="shared" si="60"/>
        <v>0</v>
      </c>
    </row>
    <row r="357" spans="1:9" ht="37.200000000000003" customHeight="1" x14ac:dyDescent="0.25">
      <c r="A357" s="175"/>
      <c r="B357" s="224" t="str">
        <f>+[2]ระบบการควบคุมฯ!B1123</f>
        <v xml:space="preserve"> งบดำเนินงาน 66112xx</v>
      </c>
      <c r="C357" s="203"/>
      <c r="D357" s="1005">
        <f>SUM(D358:D361)</f>
        <v>90000</v>
      </c>
      <c r="E357" s="1005">
        <f>SUM(E358:E361)</f>
        <v>0</v>
      </c>
      <c r="F357" s="1005">
        <f>SUM(F358:F361)</f>
        <v>0</v>
      </c>
      <c r="G357" s="1005">
        <f>SUM(G358:G361)</f>
        <v>36400</v>
      </c>
      <c r="H357" s="1005">
        <f>SUM(H358:H361)</f>
        <v>53600</v>
      </c>
      <c r="I357" s="176"/>
    </row>
    <row r="358" spans="1:9" ht="37.200000000000003" customHeight="1" x14ac:dyDescent="0.25">
      <c r="A358" s="179" t="str">
        <f>+[6]ระบบการควบคุมฯ!A1350</f>
        <v>1.1.1</v>
      </c>
      <c r="B358" s="183" t="str">
        <f>+[6]ระบบการควบคุมฯ!B1350</f>
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</c>
      <c r="C358" s="183" t="str">
        <f>+[6]ระบบการควบคุมฯ!C1350</f>
        <v>ศธ 04002/ว923 ลว 4 มีค 67 ครั้งที่ 203</v>
      </c>
      <c r="D358" s="1056">
        <f>+[6]ระบบการควบคุมฯ!F1350</f>
        <v>20000</v>
      </c>
      <c r="E358" s="1004">
        <f>+[6]ระบบการควบคุมฯ!G1350+[6]ระบบการควบคุมฯ!H1350+[6]ระบบการควบคุมฯ!Q1350+[6]ระบบการควบคุมฯ!R1350</f>
        <v>0</v>
      </c>
      <c r="F358" s="1057">
        <f>+[6]ระบบการควบคุมฯ!I1350+[6]ระบบการควบคุมฯ!J1350</f>
        <v>0</v>
      </c>
      <c r="G358" s="1004">
        <f>+[6]ระบบการควบคุมฯ!K1350+[6]ระบบการควบคุมฯ!L1350+[6]ระบบการควบคุมฯ!U1350+[6]ระบบการควบคุมฯ!V1350</f>
        <v>4000</v>
      </c>
      <c r="H358" s="1057">
        <f t="shared" ref="H358:H373" si="61">+D358-E358-F358-G358</f>
        <v>16000</v>
      </c>
      <c r="I358" s="180" t="s">
        <v>104</v>
      </c>
    </row>
    <row r="359" spans="1:9" ht="18.600000000000001" customHeight="1" x14ac:dyDescent="0.25">
      <c r="A359" s="179" t="str">
        <f>+[6]ระบบการควบคุมฯ!A1351</f>
        <v>1.1.2</v>
      </c>
      <c r="B359" s="183" t="str">
        <f>+[6]ระบบการควบคุมฯ!B1351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359" s="183" t="str">
        <f>+[6]ระบบการควบคุมฯ!C1351</f>
        <v>ศธ 04002/ว1246 ลว 22 มีค 66  ครั้งที่ 232</v>
      </c>
      <c r="D359" s="1056">
        <f>+[6]ระบบการควบคุมฯ!F1351</f>
        <v>70000</v>
      </c>
      <c r="E359" s="1004">
        <f>+[6]ระบบการควบคุมฯ!G1351+[6]ระบบการควบคุมฯ!H1351+[6]ระบบการควบคุมฯ!Q1351+[6]ระบบการควบคุมฯ!R1351</f>
        <v>0</v>
      </c>
      <c r="F359" s="1057">
        <f>+[6]ระบบการควบคุมฯ!I1351+[6]ระบบการควบคุมฯ!J1351</f>
        <v>0</v>
      </c>
      <c r="G359" s="1004">
        <f>+[6]ระบบการควบคุมฯ!K1351+[6]ระบบการควบคุมฯ!L1351+[6]ระบบการควบคุมฯ!U1351+[6]ระบบการควบคุมฯ!V1351</f>
        <v>32400</v>
      </c>
      <c r="H359" s="1057">
        <f t="shared" si="61"/>
        <v>37600</v>
      </c>
      <c r="I359" s="180" t="s">
        <v>105</v>
      </c>
    </row>
    <row r="360" spans="1:9" ht="37.200000000000003" customHeight="1" x14ac:dyDescent="0.25">
      <c r="A360" s="179" t="str">
        <f>+[6]ระบบการควบคุมฯ!A1352</f>
        <v>1.1.2</v>
      </c>
      <c r="B360" s="183" t="str">
        <f>+[6]ระบบการควบคุมฯ!B1352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60" s="183" t="str">
        <f>+[6]ระบบการควบคุมฯ!C1352</f>
        <v>ศธ 04002/ว502 ลว 10 กพ 66  ครั้งที่ 290</v>
      </c>
      <c r="D360" s="1056">
        <f>+[6]ระบบการควบคุมฯ!F1352</f>
        <v>0</v>
      </c>
      <c r="E360" s="1057">
        <f>+[6]ระบบการควบคุมฯ!G1352+[6]ระบบการควบคุมฯ!H1352</f>
        <v>0</v>
      </c>
      <c r="F360" s="1057">
        <f>+[6]ระบบการควบคุมฯ!I1352+[6]ระบบการควบคุมฯ!J1352</f>
        <v>0</v>
      </c>
      <c r="G360" s="1057">
        <f>+[6]ระบบการควบคุมฯ!K1352+[6]ระบบการควบคุมฯ!L1352</f>
        <v>0</v>
      </c>
      <c r="H360" s="1057">
        <f t="shared" si="61"/>
        <v>0</v>
      </c>
      <c r="I360" s="180" t="s">
        <v>105</v>
      </c>
    </row>
    <row r="361" spans="1:9" ht="37.200000000000003" customHeight="1" x14ac:dyDescent="0.25">
      <c r="A361" s="179" t="str">
        <f>+[6]ระบบการควบคุมฯ!A1353</f>
        <v>1.1.3</v>
      </c>
      <c r="B361" s="183" t="str">
        <f>+[6]ระบบการควบคุมฯ!B1353</f>
        <v xml:space="preserve">ค่าใช้จ่ายในการดำเนินกิจกรรมโครงการโรงเรียนสุจริต ประจำปีงบประมาณ พ.ศ. 2566 </v>
      </c>
      <c r="C361" s="183" t="str">
        <f>+[6]ระบบการควบคุมฯ!C1353</f>
        <v>ศธ 04002/ว1226 ลว 27 มีค 66  ครั้งที่ 424</v>
      </c>
      <c r="D361" s="1056">
        <f>+[6]ระบบการควบคุมฯ!F1353</f>
        <v>0</v>
      </c>
      <c r="E361" s="1057">
        <f>+[6]ระบบการควบคุมฯ!G1353+[6]ระบบการควบคุมฯ!H1353</f>
        <v>0</v>
      </c>
      <c r="F361" s="1057">
        <f>+[6]ระบบการควบคุมฯ!I1353+[6]ระบบการควบคุมฯ!J1353</f>
        <v>0</v>
      </c>
      <c r="G361" s="1057">
        <f>+[6]ระบบการควบคุมฯ!K1353+[6]ระบบการควบคุมฯ!L1353</f>
        <v>0</v>
      </c>
      <c r="H361" s="1057">
        <f t="shared" si="61"/>
        <v>0</v>
      </c>
      <c r="I361" s="180" t="s">
        <v>13</v>
      </c>
    </row>
    <row r="362" spans="1:9" ht="37.200000000000003" hidden="1" customHeight="1" x14ac:dyDescent="0.25">
      <c r="A362" s="210">
        <f>+[2]ระบบการควบคุมฯ!A1128</f>
        <v>1.2</v>
      </c>
      <c r="B362" s="211" t="str">
        <f>+[2]ระบบการควบคุมฯ!B1128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62" s="211" t="str">
        <f>+[2]ระบบการควบคุมฯ!C1128</f>
        <v>20004 66 00060 00000</v>
      </c>
      <c r="D362" s="1065">
        <f>+D363</f>
        <v>0</v>
      </c>
      <c r="E362" s="1065">
        <f>+E363</f>
        <v>0</v>
      </c>
      <c r="F362" s="1065">
        <f>+F363</f>
        <v>0</v>
      </c>
      <c r="G362" s="1065">
        <f>+G363</f>
        <v>0</v>
      </c>
      <c r="H362" s="1065">
        <f>+H363</f>
        <v>0</v>
      </c>
      <c r="I362" s="212"/>
    </row>
    <row r="363" spans="1:9" ht="37.200000000000003" hidden="1" customHeight="1" x14ac:dyDescent="0.25">
      <c r="A363" s="213"/>
      <c r="B363" s="214" t="str">
        <f>+[6]ระบบการควบคุมฯ!B1355</f>
        <v xml:space="preserve"> งบดำเนินงาน 66112xx</v>
      </c>
      <c r="C363" s="214" t="str">
        <f>+[2]ระบบการควบคุมฯ!C1129</f>
        <v>20004 57003700 2000000</v>
      </c>
      <c r="D363" s="1066">
        <f>SUM(D364:D365)</f>
        <v>0</v>
      </c>
      <c r="E363" s="1066">
        <f>SUM(E364:E365)</f>
        <v>0</v>
      </c>
      <c r="F363" s="1066">
        <f>SUM(F364:F365)</f>
        <v>0</v>
      </c>
      <c r="G363" s="1066">
        <f>SUM(G364:G365)</f>
        <v>0</v>
      </c>
      <c r="H363" s="1066">
        <f>SUM(H364:H365)</f>
        <v>0</v>
      </c>
      <c r="I363" s="215"/>
    </row>
    <row r="364" spans="1:9" ht="18.600000000000001" hidden="1" customHeight="1" x14ac:dyDescent="0.25">
      <c r="A364" s="179" t="str">
        <f>+[6]ระบบการควบคุมฯ!A1356</f>
        <v>1.2.1</v>
      </c>
      <c r="B364" s="183" t="str">
        <f>+[6]ระบบการควบคุมฯ!B1356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64" s="192" t="str">
        <f>+[6]ระบบการควบคุมฯ!C1356</f>
        <v>ที่ ศธ 04002/ว1231 ลว. 27 มีนาคม ครั้งที่ 423</v>
      </c>
      <c r="D364" s="1056">
        <f>+[6]ระบบการควบคุมฯ!F1356</f>
        <v>0</v>
      </c>
      <c r="E364" s="1057">
        <f>+[6]ระบบการควบคุมฯ!G1356+[6]ระบบการควบคุมฯ!H1356</f>
        <v>0</v>
      </c>
      <c r="F364" s="1057">
        <f>+[6]ระบบการควบคุมฯ!I1356+[6]ระบบการควบคุมฯ!J1356</f>
        <v>0</v>
      </c>
      <c r="G364" s="1057">
        <f>+[6]ระบบการควบคุมฯ!K1356+[6]ระบบการควบคุมฯ!L1356</f>
        <v>0</v>
      </c>
      <c r="H364" s="1057">
        <f t="shared" si="61"/>
        <v>0</v>
      </c>
      <c r="I364" s="180" t="s">
        <v>16</v>
      </c>
    </row>
    <row r="365" spans="1:9" ht="18.600000000000001" hidden="1" customHeight="1" x14ac:dyDescent="0.25">
      <c r="A365" s="179" t="str">
        <f>+[6]ระบบการควบคุมฯ!A1357</f>
        <v>1.2.2</v>
      </c>
      <c r="B365" s="183" t="str">
        <f>+[6]ระบบการควบคุมฯ!B1357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65" s="192" t="str">
        <f>+[6]ระบบการควบคุมฯ!C1357</f>
        <v>ที่ ศธ 04002/ว3656 ลว. 28 สค 66 ครั้งที่ 819</v>
      </c>
      <c r="D365" s="1056">
        <f>+[6]ระบบการควบคุมฯ!F1357</f>
        <v>0</v>
      </c>
      <c r="E365" s="1057">
        <f>+[6]ระบบการควบคุมฯ!G1357+[6]ระบบการควบคุมฯ!H1357</f>
        <v>0</v>
      </c>
      <c r="F365" s="1057">
        <f>+[6]ระบบการควบคุมฯ!I1357+[6]ระบบการควบคุมฯ!J1357</f>
        <v>0</v>
      </c>
      <c r="G365" s="1057">
        <f>+[6]ระบบการควบคุมฯ!K1357+[6]ระบบการควบคุมฯ!L1357</f>
        <v>0</v>
      </c>
      <c r="H365" s="1057">
        <f>+D365-E365-F365-G365</f>
        <v>0</v>
      </c>
      <c r="I365" s="180" t="s">
        <v>106</v>
      </c>
    </row>
    <row r="366" spans="1:9" ht="18.600000000000001" customHeight="1" x14ac:dyDescent="0.25">
      <c r="A366" s="1067">
        <f>+[6]ระบบการควบคุมฯ!A1358</f>
        <v>1.2</v>
      </c>
      <c r="B366" s="211" t="str">
        <f>+[6]ระบบการควบคุมฯ!B1358</f>
        <v xml:space="preserve">กิจกรรมเสริมสร้างธรรมาภิบาลเพื่อเพิ่มประสิทธิภาพในการบริหารจัดการ      </v>
      </c>
      <c r="C366" s="211" t="str">
        <f>+[6]ระบบการควบคุมฯ!C1358</f>
        <v>20004 67 00068 00000</v>
      </c>
      <c r="D366" s="1065">
        <f>+D367</f>
        <v>50000</v>
      </c>
      <c r="E366" s="1065">
        <f>+E367</f>
        <v>0</v>
      </c>
      <c r="F366" s="1065">
        <f>+F367</f>
        <v>0</v>
      </c>
      <c r="G366" s="1065">
        <f>+G367</f>
        <v>24840</v>
      </c>
      <c r="H366" s="1065">
        <f>+H367</f>
        <v>25160</v>
      </c>
      <c r="I366" s="212"/>
    </row>
    <row r="367" spans="1:9" ht="18.600000000000001" customHeight="1" x14ac:dyDescent="0.25">
      <c r="A367" s="213"/>
      <c r="B367" s="214" t="str">
        <f>+[6]ระบบการควบคุมฯ!B1359</f>
        <v xml:space="preserve"> งบดำเนินงาน 67112xx</v>
      </c>
      <c r="C367" s="214" t="str">
        <f>+[6]ระบบการควบคุมฯ!C1359</f>
        <v>20004 56003700 2000000</v>
      </c>
      <c r="D367" s="1066">
        <f>SUM(D368:D372)</f>
        <v>50000</v>
      </c>
      <c r="E367" s="1066">
        <f>SUM(E368:E372)</f>
        <v>0</v>
      </c>
      <c r="F367" s="1066">
        <f>SUM(F368:F372)</f>
        <v>0</v>
      </c>
      <c r="G367" s="1066">
        <f>SUM(G368:G372)</f>
        <v>24840</v>
      </c>
      <c r="H367" s="1066">
        <f>SUM(H368:H372)</f>
        <v>25160</v>
      </c>
      <c r="I367" s="215"/>
    </row>
    <row r="368" spans="1:9" ht="37.200000000000003" x14ac:dyDescent="0.25">
      <c r="A368" s="179" t="str">
        <f>+[6]ระบบการควบคุมฯ!A1360</f>
        <v>1.2.1</v>
      </c>
      <c r="B368" s="183" t="str">
        <f>+[6]ระบบการควบคุมฯ!B1360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368" s="192" t="str">
        <f>+[6]ระบบการควบคุมฯ!C1360</f>
        <v>ศธ04087/1378 ลว 27 พค 67 โอนครั้งที่ 61</v>
      </c>
      <c r="D368" s="1056">
        <f>+[6]ระบบการควบคุมฯ!AA1359</f>
        <v>50000</v>
      </c>
      <c r="E368" s="1057">
        <f>+[6]ระบบการควบคุมฯ!G1360+[6]ระบบการควบคุมฯ!H1360+[6]ระบบการควบคุมฯ!Q1360+[6]ระบบการควบคุมฯ!R1360</f>
        <v>0</v>
      </c>
      <c r="F368" s="1057">
        <f>+[6]ระบบการควบคุมฯ!I1360+[6]ระบบการควบคุมฯ!J1360</f>
        <v>0</v>
      </c>
      <c r="G368" s="1057">
        <f>+[6]ระบบการควบคุมฯ!K1360+[6]ระบบการควบคุมฯ!L1360+[6]ระบบการควบคุมฯ!U1360+[6]ระบบการควบคุมฯ!V1360</f>
        <v>24840</v>
      </c>
      <c r="H368" s="1057">
        <f>+D368-E368-F368-G368</f>
        <v>25160</v>
      </c>
      <c r="I368" s="180" t="s">
        <v>16</v>
      </c>
    </row>
    <row r="369" spans="1:9" ht="18.600000000000001" x14ac:dyDescent="0.25">
      <c r="A369" s="177"/>
      <c r="B369" s="178"/>
      <c r="C369" s="193"/>
      <c r="D369" s="1060"/>
      <c r="E369" s="1061"/>
      <c r="F369" s="1061"/>
      <c r="G369" s="1061"/>
      <c r="H369" s="1061"/>
      <c r="I369" s="173"/>
    </row>
    <row r="370" spans="1:9" s="219" customFormat="1" ht="37.200000000000003" hidden="1" x14ac:dyDescent="0.25">
      <c r="A370" s="210">
        <f>+[2]ระบบการควบคุมฯ!A1132</f>
        <v>1.3</v>
      </c>
      <c r="B370" s="211" t="str">
        <f>+[2]ระบบการควบคุมฯ!B1132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70" s="211" t="str">
        <f>+[2]ระบบการควบคุมฯ!C1132</f>
        <v>20004 66 00068 00000</v>
      </c>
      <c r="D370" s="1065">
        <f>+[2]ระบบการควบคุมฯ!F1132</f>
        <v>0</v>
      </c>
      <c r="E370" s="1068">
        <f>+[2]ระบบการควบคุมฯ!G1132+[2]ระบบการควบคุมฯ!H1132</f>
        <v>0</v>
      </c>
      <c r="F370" s="1068">
        <f>+[2]ระบบการควบคุมฯ!I1132+[2]ระบบการควบคุมฯ!J1132</f>
        <v>0</v>
      </c>
      <c r="G370" s="1068">
        <f>+[2]ระบบการควบคุมฯ!K1132+[2]ระบบการควบคุมฯ!L1132</f>
        <v>0</v>
      </c>
      <c r="H370" s="1068">
        <f t="shared" si="61"/>
        <v>0</v>
      </c>
      <c r="I370" s="212"/>
    </row>
    <row r="371" spans="1:9" s="219" customFormat="1" ht="37.200000000000003" hidden="1" x14ac:dyDescent="0.25">
      <c r="A371" s="213"/>
      <c r="B371" s="214" t="str">
        <f>+[2]ระบบการควบคุมฯ!B1133</f>
        <v xml:space="preserve"> งบดำเนินงาน 66112xx</v>
      </c>
      <c r="C371" s="214" t="str">
        <f>+[2]ระบบการควบคุมฯ!C1133</f>
        <v>20004 57003700 200000</v>
      </c>
      <c r="D371" s="1066">
        <f>+[2]ระบบการควบคุมฯ!F1133</f>
        <v>0</v>
      </c>
      <c r="E371" s="1069">
        <f>+[2]ระบบการควบคุมฯ!G1133+[2]ระบบการควบคุมฯ!H1133</f>
        <v>0</v>
      </c>
      <c r="F371" s="1069">
        <f>+[2]ระบบการควบคุมฯ!I1133+[2]ระบบการควบคุมฯ!J1133</f>
        <v>0</v>
      </c>
      <c r="G371" s="1069">
        <f>+[2]ระบบการควบคุมฯ!K1133+[2]ระบบการควบคุมฯ!L1133</f>
        <v>0</v>
      </c>
      <c r="H371" s="1069">
        <f t="shared" si="61"/>
        <v>0</v>
      </c>
      <c r="I371" s="215"/>
    </row>
    <row r="372" spans="1:9" s="219" customFormat="1" ht="37.200000000000003" hidden="1" x14ac:dyDescent="0.25">
      <c r="A372" s="179" t="str">
        <f>+[2]ระบบการควบคุมฯ!A1134</f>
        <v>1.3.1</v>
      </c>
      <c r="B372" s="183" t="str">
        <f>+[2]ระบบการควบคุมฯ!B1134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72" s="183" t="str">
        <f>+[2]ระบบการควบคุมฯ!C1134</f>
        <v>ที่ ศธ 04002/ว1422 ลว. 11 เม.ย. 65 ครั้งที่ 342</v>
      </c>
      <c r="D372" s="1056">
        <f>+[2]ระบบการควบคุมฯ!F1134</f>
        <v>0</v>
      </c>
      <c r="E372" s="1057">
        <f>+[2]ระบบการควบคุมฯ!G1134+[2]ระบบการควบคุมฯ!H1134</f>
        <v>0</v>
      </c>
      <c r="F372" s="1057">
        <f>+[2]ระบบการควบคุมฯ!I1134+[2]ระบบการควบคุมฯ!J1134</f>
        <v>0</v>
      </c>
      <c r="G372" s="1057">
        <f>+[2]ระบบการควบคุมฯ!K1134+[2]ระบบการควบคุมฯ!L1134</f>
        <v>0</v>
      </c>
      <c r="H372" s="1057">
        <f t="shared" si="61"/>
        <v>0</v>
      </c>
      <c r="I372" s="180" t="s">
        <v>13</v>
      </c>
    </row>
    <row r="373" spans="1:9" s="219" customFormat="1" ht="37.200000000000003" hidden="1" x14ac:dyDescent="0.25">
      <c r="A373" s="179" t="str">
        <f>+[2]ระบบการควบคุมฯ!A1135</f>
        <v>1.3.2</v>
      </c>
      <c r="B373" s="183" t="str">
        <f>+[2]ระบบการควบคุมฯ!B1135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73" s="183" t="str">
        <f>+[2]ระบบการควบคุมฯ!C1135</f>
        <v>ศธ 04002/ว2730 ลว 19 ก.ค. 65  ครั้งที่ 639</v>
      </c>
      <c r="D373" s="1056">
        <f>+[2]ระบบการควบคุมฯ!F1135</f>
        <v>0</v>
      </c>
      <c r="E373" s="1057">
        <f>+[2]ระบบการควบคุมฯ!G1135+[2]ระบบการควบคุมฯ!H1135</f>
        <v>0</v>
      </c>
      <c r="F373" s="1057">
        <f>+[2]ระบบการควบคุมฯ!I1135+[2]ระบบการควบคุมฯ!J1135</f>
        <v>0</v>
      </c>
      <c r="G373" s="1057">
        <f>+[2]ระบบการควบคุมฯ!K1135+[2]ระบบการควบคุมฯ!L1135</f>
        <v>0</v>
      </c>
      <c r="H373" s="1057">
        <f t="shared" si="61"/>
        <v>0</v>
      </c>
      <c r="I373" s="180" t="s">
        <v>13</v>
      </c>
    </row>
    <row r="374" spans="1:9" s="219" customFormat="1" ht="18.600000000000001" hidden="1" x14ac:dyDescent="0.25">
      <c r="A374" s="184"/>
      <c r="B374" s="188"/>
      <c r="C374" s="185"/>
      <c r="D374" s="186"/>
      <c r="E374" s="187"/>
      <c r="F374" s="187"/>
      <c r="G374" s="187"/>
      <c r="H374" s="187"/>
      <c r="I374" s="174"/>
    </row>
    <row r="375" spans="1:9" s="219" customFormat="1" ht="18.600000000000001" hidden="1" x14ac:dyDescent="0.25">
      <c r="A375" s="177"/>
      <c r="B375" s="178"/>
      <c r="C375" s="216"/>
      <c r="D375" s="217"/>
      <c r="E375" s="218"/>
      <c r="F375" s="218"/>
      <c r="G375" s="218"/>
      <c r="H375" s="218"/>
      <c r="I375" s="53"/>
    </row>
    <row r="376" spans="1:9" s="219" customFormat="1" ht="18.600000000000001" hidden="1" x14ac:dyDescent="0.25">
      <c r="A376" s="177"/>
      <c r="B376" s="178"/>
      <c r="C376" s="178"/>
      <c r="D376" s="1060"/>
      <c r="E376" s="1061"/>
      <c r="F376" s="1061"/>
      <c r="G376" s="1061"/>
      <c r="H376" s="1061"/>
      <c r="I376" s="173"/>
    </row>
    <row r="377" spans="1:9" s="219" customFormat="1" ht="18.600000000000001" hidden="1" x14ac:dyDescent="0.25">
      <c r="A377" s="177"/>
      <c r="B377" s="178"/>
      <c r="C377" s="178"/>
      <c r="D377" s="1060"/>
      <c r="E377" s="1061"/>
      <c r="F377" s="1061"/>
      <c r="G377" s="1061"/>
      <c r="H377" s="1061"/>
      <c r="I377" s="173"/>
    </row>
    <row r="378" spans="1:9" ht="18.600000000000001" x14ac:dyDescent="0.55000000000000004">
      <c r="A378" s="468"/>
      <c r="B378" s="469" t="s">
        <v>18</v>
      </c>
      <c r="C378" s="470"/>
      <c r="D378" s="1070">
        <f>+D5+D19+D173+D213+D328+[6]งบสพฐ!D336+D353</f>
        <v>134912924</v>
      </c>
      <c r="E378" s="1070">
        <f>+E5+E19+E173+E213+E328+E336+E353</f>
        <v>955093</v>
      </c>
      <c r="F378" s="1070">
        <f>+F5+F19+F173+F213+F328+F336+F353</f>
        <v>0</v>
      </c>
      <c r="G378" s="1070">
        <f>+G5+G19+G173+G213+G328+G336+G353</f>
        <v>127198248.98999999</v>
      </c>
      <c r="H378" s="1070">
        <f>+H5+H19+H173+H213+H328+H336+H353</f>
        <v>6759582.0100000007</v>
      </c>
      <c r="I378" s="1070">
        <f>+I5+I19+I173+I213+I336+I353</f>
        <v>0</v>
      </c>
    </row>
    <row r="379" spans="1:9" ht="18.600000000000001" x14ac:dyDescent="0.55000000000000004">
      <c r="A379" s="468"/>
      <c r="B379" s="469" t="s">
        <v>19</v>
      </c>
      <c r="C379" s="470"/>
      <c r="D379" s="471">
        <f>SUM(E379:H379)</f>
        <v>100</v>
      </c>
      <c r="E379" s="1071">
        <f>+E378*100/D378</f>
        <v>0.70793291827252958</v>
      </c>
      <c r="F379" s="1072">
        <v>0</v>
      </c>
      <c r="G379" s="1073">
        <f>+G378*100/D378</f>
        <v>94.281737596911029</v>
      </c>
      <c r="H379" s="1071">
        <f>+H378*100/D378</f>
        <v>5.0103294848164444</v>
      </c>
      <c r="I379" s="472"/>
    </row>
    <row r="380" spans="1:9" ht="21" x14ac:dyDescent="0.6">
      <c r="A380" s="473"/>
      <c r="B380" s="474"/>
      <c r="C380" s="475"/>
      <c r="D380" s="476"/>
      <c r="E380" s="1074"/>
      <c r="F380" s="1075"/>
      <c r="G380" s="1075"/>
      <c r="H380" s="1075"/>
      <c r="I380" s="477"/>
    </row>
    <row r="381" spans="1:9" ht="18.600000000000001" x14ac:dyDescent="0.55000000000000004">
      <c r="A381" s="478"/>
      <c r="B381" s="479"/>
      <c r="C381" s="1076" t="s">
        <v>79</v>
      </c>
      <c r="D381" s="1076"/>
      <c r="E381" s="1076"/>
      <c r="F381" s="1076"/>
      <c r="G381" s="1076"/>
      <c r="H381" s="1076"/>
      <c r="I381" s="1077"/>
    </row>
    <row r="382" spans="1:9" ht="18.600000000000001" x14ac:dyDescent="0.55000000000000004">
      <c r="A382" s="478"/>
      <c r="B382" s="479"/>
      <c r="C382" s="220"/>
      <c r="D382" s="478"/>
      <c r="E382" s="1078"/>
      <c r="F382" s="1079"/>
      <c r="G382" s="1080"/>
      <c r="H382" s="1080"/>
      <c r="I382" s="1080"/>
    </row>
    <row r="383" spans="1:9" ht="18.600000000000001" x14ac:dyDescent="0.55000000000000004">
      <c r="A383" s="1081" t="s">
        <v>109</v>
      </c>
      <c r="B383" s="480"/>
      <c r="C383" s="221"/>
      <c r="D383" s="1082"/>
      <c r="E383" s="222"/>
      <c r="F383" s="222"/>
      <c r="G383" s="222"/>
      <c r="H383" s="222"/>
      <c r="I383" s="222"/>
    </row>
    <row r="384" spans="1:9" ht="18.600000000000001" x14ac:dyDescent="0.55000000000000004">
      <c r="A384" s="1081" t="s">
        <v>21</v>
      </c>
      <c r="B384" s="480"/>
      <c r="C384" s="1083" t="s">
        <v>20</v>
      </c>
      <c r="D384" s="222"/>
      <c r="E384" s="481"/>
      <c r="F384" s="222"/>
      <c r="G384" s="482" t="s">
        <v>149</v>
      </c>
      <c r="H384" s="222"/>
      <c r="I384" s="222"/>
    </row>
    <row r="385" spans="1:9" ht="18.600000000000001" x14ac:dyDescent="0.55000000000000004">
      <c r="A385" s="492"/>
      <c r="B385" s="493"/>
      <c r="C385" s="534" t="s">
        <v>44</v>
      </c>
      <c r="D385" s="534"/>
      <c r="E385" s="534"/>
      <c r="F385" s="534"/>
      <c r="G385" s="534"/>
      <c r="H385" s="494"/>
      <c r="I385" s="495"/>
    </row>
  </sheetData>
  <sheetProtection algorithmName="SHA-512" hashValue="FvRO3dlpWfo7KH4wl+JZ0wv8Vq2BWJUl4PhF32tQhcR2ZXvy+sAWx5JhhwxDX3ylFJwleeWmnae4neXIevwd/Q==" saltValue="+u7TNU7okvSg9jT6HDWNIw==" spinCount="100000" sheet="1" objects="1" scenarios="1" formatCells="0" formatColumns="0" formatRows="0" insertColumns="0" insertRows="0" insertHyperlinks="0" deleteColumns="0" deleteRows="0"/>
  <mergeCells count="5">
    <mergeCell ref="C385:G385"/>
    <mergeCell ref="A1:I1"/>
    <mergeCell ref="A2:I2"/>
    <mergeCell ref="B3:H3"/>
    <mergeCell ref="C381:H381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L36"/>
  <sheetViews>
    <sheetView workbookViewId="0">
      <selection activeCell="I16" sqref="I16"/>
    </sheetView>
  </sheetViews>
  <sheetFormatPr defaultRowHeight="13.8" x14ac:dyDescent="0.25"/>
  <cols>
    <col min="1" max="1" width="4.59765625" customWidth="1"/>
    <col min="4" max="5" width="0" hidden="1" customWidth="1"/>
    <col min="7" max="7" width="11.69921875" customWidth="1"/>
    <col min="8" max="8" width="11.09765625" customWidth="1"/>
    <col min="9" max="9" width="6.8984375" customWidth="1"/>
    <col min="10" max="10" width="10.5" customWidth="1"/>
    <col min="11" max="11" width="7" customWidth="1"/>
    <col min="12" max="12" width="16" customWidth="1"/>
  </cols>
  <sheetData>
    <row r="1" spans="1:12" ht="18.600000000000001" x14ac:dyDescent="0.55000000000000004">
      <c r="A1" s="550" t="s">
        <v>111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</row>
    <row r="2" spans="1:12" ht="18.600000000000001" x14ac:dyDescent="0.55000000000000004">
      <c r="A2" s="550" t="s">
        <v>167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</row>
    <row r="3" spans="1:12" ht="18.600000000000001" x14ac:dyDescent="0.55000000000000004">
      <c r="A3" s="524" t="s">
        <v>168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</row>
    <row r="4" spans="1:12" ht="18.600000000000001" x14ac:dyDescent="0.55000000000000004">
      <c r="A4" s="524" t="s">
        <v>169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</row>
    <row r="5" spans="1:12" ht="18.600000000000001" x14ac:dyDescent="0.55000000000000004">
      <c r="A5" s="47"/>
      <c r="B5" s="128"/>
      <c r="C5" s="551" t="str">
        <f>+[6]ระบบการควบคุมฯ!A5</f>
        <v>ประจำเดือนมิถุนายน 2567</v>
      </c>
      <c r="D5" s="551"/>
      <c r="E5" s="551"/>
      <c r="F5" s="551"/>
      <c r="G5" s="551"/>
      <c r="H5" s="551"/>
      <c r="I5" s="551"/>
      <c r="J5" s="551"/>
      <c r="K5" s="551"/>
      <c r="L5" s="496" t="s">
        <v>112</v>
      </c>
    </row>
    <row r="6" spans="1:12" ht="18.600000000000001" customHeight="1" x14ac:dyDescent="0.25">
      <c r="A6" s="542" t="s">
        <v>24</v>
      </c>
      <c r="B6" s="543"/>
      <c r="C6" s="543"/>
      <c r="D6" s="543"/>
      <c r="E6" s="544"/>
      <c r="F6" s="548" t="s">
        <v>170</v>
      </c>
      <c r="G6" s="538" t="s">
        <v>113</v>
      </c>
      <c r="H6" s="540" t="s">
        <v>114</v>
      </c>
      <c r="I6" s="541"/>
      <c r="J6" s="540" t="s">
        <v>115</v>
      </c>
      <c r="K6" s="541"/>
      <c r="L6" s="538" t="s">
        <v>116</v>
      </c>
    </row>
    <row r="7" spans="1:12" ht="18.600000000000001" x14ac:dyDescent="0.55000000000000004">
      <c r="A7" s="545"/>
      <c r="B7" s="546"/>
      <c r="C7" s="546"/>
      <c r="D7" s="546"/>
      <c r="E7" s="547"/>
      <c r="F7" s="549"/>
      <c r="G7" s="539"/>
      <c r="H7" s="129" t="s">
        <v>117</v>
      </c>
      <c r="I7" s="129" t="s">
        <v>118</v>
      </c>
      <c r="J7" s="129" t="s">
        <v>117</v>
      </c>
      <c r="K7" s="129" t="s">
        <v>118</v>
      </c>
      <c r="L7" s="539"/>
    </row>
    <row r="8" spans="1:12" ht="18.600000000000001" x14ac:dyDescent="0.55000000000000004">
      <c r="A8" s="130" t="s">
        <v>119</v>
      </c>
      <c r="B8" s="131" t="s">
        <v>120</v>
      </c>
      <c r="C8" s="132"/>
      <c r="D8" s="132"/>
      <c r="E8" s="133"/>
      <c r="F8" s="164">
        <f>+F12</f>
        <v>100</v>
      </c>
      <c r="G8" s="226"/>
      <c r="H8" s="134"/>
      <c r="I8" s="760"/>
      <c r="J8" s="760"/>
      <c r="K8" s="761"/>
      <c r="L8" s="134"/>
    </row>
    <row r="9" spans="1:12" ht="37.200000000000003" x14ac:dyDescent="0.25">
      <c r="A9" s="135" t="s">
        <v>121</v>
      </c>
      <c r="B9" s="136" t="s">
        <v>122</v>
      </c>
      <c r="C9" s="136"/>
      <c r="D9" s="136"/>
      <c r="E9" s="137"/>
      <c r="F9" s="489">
        <v>28</v>
      </c>
      <c r="G9" s="762">
        <v>65214544</v>
      </c>
      <c r="H9" s="763">
        <v>57695367.219999999</v>
      </c>
      <c r="I9" s="763">
        <v>88.47</v>
      </c>
      <c r="J9" s="763">
        <v>57695367.219999999</v>
      </c>
      <c r="K9" s="762">
        <v>88.47</v>
      </c>
      <c r="L9" s="139" t="s">
        <v>145</v>
      </c>
    </row>
    <row r="10" spans="1:12" ht="37.200000000000003" x14ac:dyDescent="0.25">
      <c r="A10" s="135" t="s">
        <v>123</v>
      </c>
      <c r="B10" s="136" t="s">
        <v>124</v>
      </c>
      <c r="C10" s="136"/>
      <c r="D10" s="136"/>
      <c r="E10" s="137"/>
      <c r="F10" s="489">
        <v>47</v>
      </c>
      <c r="G10" s="764">
        <v>103054665</v>
      </c>
      <c r="H10" s="764">
        <v>95117068.840000004</v>
      </c>
      <c r="I10" s="764">
        <v>92.3</v>
      </c>
      <c r="J10" s="765">
        <v>95117068.840000004</v>
      </c>
      <c r="K10" s="764">
        <v>92.3</v>
      </c>
      <c r="L10" s="139" t="s">
        <v>145</v>
      </c>
    </row>
    <row r="11" spans="1:12" ht="37.200000000000003" x14ac:dyDescent="0.25">
      <c r="A11" s="135" t="s">
        <v>125</v>
      </c>
      <c r="B11" s="136" t="s">
        <v>126</v>
      </c>
      <c r="C11" s="136"/>
      <c r="D11" s="136"/>
      <c r="E11" s="137"/>
      <c r="F11" s="489">
        <v>82</v>
      </c>
      <c r="G11" s="764">
        <f>+[6]ระบบการควบคุมฯ!AA1382+[6]ระบบการควบคุมฯ!AA1383+[6]ระบบการควบคุมฯ!AA1384+[6]ระบบการควบคุมฯ!AA1385+[6]ระบบการควบคุมฯ!AA1388</f>
        <v>163813924</v>
      </c>
      <c r="H11" s="765">
        <f>+[6]ระบบการควบคุมฯ!Z1382+[6]ระบบการควบคุมฯ!Z1383+[6]ระบบการควบคุมฯ!Z1384+[6]ระบบการควบคุมฯ!Z1385+[6]ระบบการควบคุมฯ!Z1388</f>
        <v>130826700.47</v>
      </c>
      <c r="I11" s="766">
        <f>+H11*100/G11</f>
        <v>79.862991664859948</v>
      </c>
      <c r="J11" s="765">
        <f>+[6]ระบบการควบคุมฯ!Z1382+[6]ระบบการควบคุมฯ!Z1383+[6]ระบบการควบคุมฯ!Z1384+[6]ระบบการควบคุมฯ!Z1385+[6]ระบบการควบคุมฯ!Z1388+[6]ระบบการควบคุมฯ!Q1390</f>
        <v>145199471.47</v>
      </c>
      <c r="K11" s="138">
        <f>+J16*100/G11</f>
        <v>80.453342580329135</v>
      </c>
      <c r="L11" s="139" t="s">
        <v>206</v>
      </c>
    </row>
    <row r="12" spans="1:12" ht="18.75" hidden="1" customHeight="1" x14ac:dyDescent="0.55000000000000004">
      <c r="A12" s="140" t="s">
        <v>127</v>
      </c>
      <c r="B12" s="60" t="s">
        <v>171</v>
      </c>
      <c r="C12" s="60"/>
      <c r="D12" s="60"/>
      <c r="E12" s="141"/>
      <c r="F12" s="165">
        <v>100</v>
      </c>
      <c r="G12" s="767"/>
      <c r="H12" s="768"/>
      <c r="I12" s="769"/>
      <c r="J12" s="147"/>
      <c r="K12" s="770"/>
      <c r="L12" s="139"/>
    </row>
    <row r="13" spans="1:12" ht="18.600000000000001" x14ac:dyDescent="0.55000000000000004">
      <c r="A13" s="142" t="s">
        <v>128</v>
      </c>
      <c r="B13" s="143" t="s">
        <v>129</v>
      </c>
      <c r="C13" s="60"/>
      <c r="D13" s="60"/>
      <c r="E13" s="141"/>
      <c r="F13" s="165">
        <f>+F17</f>
        <v>100</v>
      </c>
      <c r="G13" s="146"/>
      <c r="H13" s="144"/>
      <c r="I13" s="144"/>
      <c r="J13" s="144"/>
      <c r="K13" s="141"/>
      <c r="L13" s="139"/>
    </row>
    <row r="14" spans="1:12" ht="37.200000000000003" x14ac:dyDescent="0.25">
      <c r="A14" s="135" t="s">
        <v>130</v>
      </c>
      <c r="B14" s="136" t="s">
        <v>122</v>
      </c>
      <c r="C14" s="136"/>
      <c r="D14" s="136"/>
      <c r="E14" s="137"/>
      <c r="F14" s="489">
        <v>33</v>
      </c>
      <c r="G14" s="763">
        <v>65214544</v>
      </c>
      <c r="H14" s="763">
        <v>57695367.219999999</v>
      </c>
      <c r="I14" s="763">
        <v>88.47</v>
      </c>
      <c r="J14" s="763">
        <v>57695367.219999999</v>
      </c>
      <c r="K14" s="497">
        <v>88.47</v>
      </c>
      <c r="L14" s="139" t="s">
        <v>145</v>
      </c>
    </row>
    <row r="15" spans="1:12" ht="37.200000000000003" x14ac:dyDescent="0.25">
      <c r="A15" s="135" t="s">
        <v>131</v>
      </c>
      <c r="B15" s="136" t="s">
        <v>124</v>
      </c>
      <c r="C15" s="136"/>
      <c r="D15" s="136"/>
      <c r="E15" s="137"/>
      <c r="F15" s="489">
        <v>53</v>
      </c>
      <c r="G15" s="765">
        <v>103054665</v>
      </c>
      <c r="H15" s="765">
        <v>95117068.840000004</v>
      </c>
      <c r="I15" s="765">
        <v>92.3</v>
      </c>
      <c r="J15" s="765">
        <v>95117068.840000004</v>
      </c>
      <c r="K15" s="498">
        <v>92.3</v>
      </c>
      <c r="L15" s="139" t="s">
        <v>145</v>
      </c>
    </row>
    <row r="16" spans="1:12" ht="37.200000000000003" x14ac:dyDescent="0.25">
      <c r="A16" s="771">
        <v>2.2999999999999998</v>
      </c>
      <c r="B16" s="136" t="s">
        <v>126</v>
      </c>
      <c r="C16" s="136"/>
      <c r="D16" s="136"/>
      <c r="E16" s="137"/>
      <c r="F16" s="489">
        <v>82</v>
      </c>
      <c r="G16" s="765">
        <f>+[6]ระบบการควบคุมฯ!AA1382+[6]ระบบการควบคุมฯ!AA1383+[6]ระบบการควบคุมฯ!AA1384+[6]ระบบการควบคุมฯ!AA1385</f>
        <v>138912924</v>
      </c>
      <c r="H16" s="765">
        <f>+[6]ระบบการควบคุมฯ!Z1382+[6]ระบบการควบคุมฯ!Z1383+[6]ระบบการควบคุมฯ!Z1384+[6]ระบบการควบคุมฯ!Z1385</f>
        <v>130509450.47</v>
      </c>
      <c r="I16" s="766">
        <f>+H16*100/G16</f>
        <v>93.950545933364708</v>
      </c>
      <c r="J16" s="765">
        <f>+H11+[6]ระบบการควบคุมฯ!Q1383+[6]ระบบการควบคุมฯ!R1383</f>
        <v>131793777.47</v>
      </c>
      <c r="K16" s="498">
        <v>92.3</v>
      </c>
      <c r="L16" s="139" t="s">
        <v>145</v>
      </c>
    </row>
    <row r="17" spans="1:12" ht="18.75" hidden="1" customHeight="1" x14ac:dyDescent="0.55000000000000004">
      <c r="A17" s="140" t="s">
        <v>172</v>
      </c>
      <c r="B17" s="60" t="s">
        <v>171</v>
      </c>
      <c r="C17" s="60"/>
      <c r="D17" s="60"/>
      <c r="E17" s="141"/>
      <c r="F17" s="165">
        <v>100</v>
      </c>
      <c r="G17" s="765"/>
      <c r="H17" s="772"/>
      <c r="I17" s="766"/>
      <c r="J17" s="763"/>
      <c r="K17" s="766"/>
      <c r="L17" s="139"/>
    </row>
    <row r="18" spans="1:12" ht="18.600000000000001" x14ac:dyDescent="0.55000000000000004">
      <c r="A18" s="142" t="s">
        <v>132</v>
      </c>
      <c r="B18" s="143" t="s">
        <v>133</v>
      </c>
      <c r="C18" s="60"/>
      <c r="D18" s="60"/>
      <c r="E18" s="141"/>
      <c r="F18" s="165">
        <v>100</v>
      </c>
      <c r="G18" s="773"/>
      <c r="H18" s="147"/>
      <c r="I18" s="147"/>
      <c r="J18" s="147"/>
      <c r="K18" s="774"/>
      <c r="L18" s="166"/>
    </row>
    <row r="19" spans="1:12" ht="21" x14ac:dyDescent="0.25">
      <c r="A19" s="135" t="s">
        <v>134</v>
      </c>
      <c r="B19" s="136" t="s">
        <v>122</v>
      </c>
      <c r="C19" s="136"/>
      <c r="D19" s="136"/>
      <c r="E19" s="137"/>
      <c r="F19" s="489">
        <v>11</v>
      </c>
      <c r="G19" s="775">
        <f>+'[5]มาตการ รวมงบบุคลากร'!$H$19</f>
        <v>0</v>
      </c>
      <c r="H19" s="776">
        <f>+'[5]มาตการ รวมงบบุคลากร'!$I$19</f>
        <v>0</v>
      </c>
      <c r="I19" s="776">
        <f>+'[5]มาตการ รวมงบบุคลากร'!$J$19</f>
        <v>0</v>
      </c>
      <c r="J19" s="776">
        <f>+'[5]มาตการ รวมงบบุคลากร'!$K$19</f>
        <v>0</v>
      </c>
      <c r="K19" s="772">
        <f>+'[5]มาตการ รวมงบบุคลากร'!$L$19</f>
        <v>0</v>
      </c>
      <c r="L19" s="139"/>
    </row>
    <row r="20" spans="1:12" ht="18.600000000000001" x14ac:dyDescent="0.25">
      <c r="A20" s="135" t="s">
        <v>135</v>
      </c>
      <c r="B20" s="136" t="s">
        <v>124</v>
      </c>
      <c r="C20" s="136"/>
      <c r="D20" s="136"/>
      <c r="E20" s="137"/>
      <c r="F20" s="489">
        <v>24</v>
      </c>
      <c r="G20" s="764">
        <f>+[6]ระบบการควบคุมฯ!F1386+[6]ระบบการควบคุมฯ!F1387</f>
        <v>0</v>
      </c>
      <c r="H20" s="765">
        <f>+[6]ระบบการควบคุมฯ!K1386+[6]ระบบการควบคุมฯ!L1386+[6]ระบบการควบคุมฯ!K1387+[6]ระบบการควบคุมฯ!L1387</f>
        <v>0</v>
      </c>
      <c r="I20" s="765"/>
      <c r="J20" s="765">
        <f>+G20-H20</f>
        <v>0</v>
      </c>
      <c r="K20" s="777"/>
      <c r="L20" s="145"/>
    </row>
    <row r="21" spans="1:12" ht="37.200000000000003" x14ac:dyDescent="0.25">
      <c r="A21" s="135" t="s">
        <v>136</v>
      </c>
      <c r="B21" s="136" t="s">
        <v>126</v>
      </c>
      <c r="C21" s="136"/>
      <c r="D21" s="136"/>
      <c r="E21" s="137"/>
      <c r="F21" s="489">
        <v>80</v>
      </c>
      <c r="G21" s="778">
        <f>+[6]ระบบการควบคุมฯ!AB1388</f>
        <v>24901000</v>
      </c>
      <c r="H21" s="763">
        <f>+[6]ระบบการควบคุมฯ!Z1388</f>
        <v>317250</v>
      </c>
      <c r="I21" s="763">
        <f>+H21*100/G21</f>
        <v>1.2740452190675073</v>
      </c>
      <c r="J21" s="763">
        <f>+[6]ระบบการควบคุมฯ!R1388+[6]ระบบการควบคุมฯ!Q1388+[6]ระบบการควบคุมฯ!V1388</f>
        <v>13722944</v>
      </c>
      <c r="K21" s="762">
        <f>+J21*100/G21</f>
        <v>55.110011646118629</v>
      </c>
      <c r="L21" s="139" t="s">
        <v>206</v>
      </c>
    </row>
    <row r="22" spans="1:12" ht="18.600000000000001" x14ac:dyDescent="0.55000000000000004">
      <c r="A22" s="140" t="s">
        <v>173</v>
      </c>
      <c r="B22" s="60" t="s">
        <v>171</v>
      </c>
      <c r="C22" s="60"/>
      <c r="D22" s="60"/>
      <c r="E22" s="141"/>
      <c r="F22" s="165">
        <v>100</v>
      </c>
      <c r="G22" s="764">
        <f>+[6]ระบบการควบคุมฯ!F1388</f>
        <v>0</v>
      </c>
      <c r="H22" s="765">
        <f>+[6]ระบบการควบคุมฯ!L1388+[6]ระบบการควบคุมฯ!K1388</f>
        <v>0</v>
      </c>
      <c r="I22" s="765"/>
      <c r="J22" s="765">
        <f>+H22+H23</f>
        <v>0</v>
      </c>
      <c r="K22" s="779"/>
      <c r="L22" s="145"/>
    </row>
    <row r="23" spans="1:12" ht="18.600000000000001" x14ac:dyDescent="0.55000000000000004">
      <c r="A23" s="146"/>
      <c r="B23" s="143" t="s">
        <v>137</v>
      </c>
      <c r="C23" s="60"/>
      <c r="D23" s="60"/>
      <c r="E23" s="141"/>
      <c r="F23" s="165"/>
      <c r="G23" s="780"/>
      <c r="H23" s="781">
        <f>+[6]ระบบการควบคุมฯ!G1388+[6]ระบบการควบคุมฯ!H1388</f>
        <v>0</v>
      </c>
      <c r="I23" s="782"/>
      <c r="J23" s="782">
        <f>+[6]ระบบการควบคุมฯ!R1388+[6]ระบบการควบคุมฯ!Q1388</f>
        <v>13405694</v>
      </c>
      <c r="K23" s="783">
        <f>+J23*100/G21</f>
        <v>53.835966427051119</v>
      </c>
      <c r="L23" s="147"/>
    </row>
    <row r="24" spans="1:12" ht="18.600000000000001" x14ac:dyDescent="0.55000000000000004">
      <c r="A24" s="146"/>
      <c r="B24" s="143" t="s">
        <v>138</v>
      </c>
      <c r="C24" s="60"/>
      <c r="D24" s="60"/>
      <c r="E24" s="141"/>
      <c r="F24" s="165"/>
      <c r="G24" s="780"/>
      <c r="H24" s="781"/>
      <c r="I24" s="784"/>
      <c r="J24" s="784"/>
      <c r="K24" s="785"/>
      <c r="L24" s="147"/>
    </row>
    <row r="25" spans="1:12" ht="18.600000000000001" x14ac:dyDescent="0.55000000000000004">
      <c r="A25" s="146"/>
      <c r="B25" s="143" t="s">
        <v>139</v>
      </c>
      <c r="C25" s="60"/>
      <c r="D25" s="60"/>
      <c r="E25" s="141"/>
      <c r="F25" s="165"/>
      <c r="G25" s="780"/>
      <c r="H25" s="147">
        <f>+[6]ระบบการควบคุมฯ!M1388</f>
        <v>0</v>
      </c>
      <c r="I25" s="784"/>
      <c r="J25" s="784">
        <f>+G21-J23-J26-H21</f>
        <v>5368356</v>
      </c>
      <c r="K25" s="785">
        <f>+J25*100/G21</f>
        <v>21.558796835468456</v>
      </c>
      <c r="L25" s="786"/>
    </row>
    <row r="26" spans="1:12" ht="18.600000000000001" x14ac:dyDescent="0.55000000000000004">
      <c r="A26" s="148"/>
      <c r="B26" s="149" t="s">
        <v>140</v>
      </c>
      <c r="C26" s="150"/>
      <c r="D26" s="150"/>
      <c r="E26" s="151"/>
      <c r="F26" s="167"/>
      <c r="G26" s="787"/>
      <c r="H26" s="788"/>
      <c r="I26" s="788"/>
      <c r="J26" s="788">
        <f>+[6]ระบบการควบคุมฯ!P1179</f>
        <v>5809700</v>
      </c>
      <c r="K26" s="789">
        <f>+J26*100/G21</f>
        <v>23.331191518412915</v>
      </c>
      <c r="L26" s="790"/>
    </row>
    <row r="27" spans="1:12" ht="18.600000000000001" x14ac:dyDescent="0.55000000000000004">
      <c r="A27" s="60"/>
      <c r="B27" s="60"/>
      <c r="C27" s="60"/>
      <c r="D27" s="60"/>
      <c r="E27" s="60"/>
      <c r="F27" s="791" t="s">
        <v>141</v>
      </c>
      <c r="G27" s="60"/>
      <c r="H27" s="152" t="s">
        <v>142</v>
      </c>
      <c r="I27" s="60"/>
      <c r="J27" s="60"/>
      <c r="K27" s="60"/>
      <c r="L27" s="60"/>
    </row>
    <row r="28" spans="1:12" ht="18.600000000000001" x14ac:dyDescent="0.55000000000000004">
      <c r="A28" s="60"/>
      <c r="B28" s="792"/>
      <c r="C28" s="792"/>
      <c r="D28" s="792"/>
      <c r="E28" s="792"/>
      <c r="F28" s="793" t="s">
        <v>49</v>
      </c>
      <c r="G28" s="793"/>
      <c r="H28" s="792"/>
      <c r="I28" s="792"/>
      <c r="J28" s="792"/>
      <c r="K28" s="792"/>
      <c r="L28" s="792"/>
    </row>
    <row r="29" spans="1:12" ht="18.600000000000001" x14ac:dyDescent="0.55000000000000004">
      <c r="A29" s="60"/>
      <c r="B29" s="792"/>
      <c r="C29" s="792"/>
      <c r="D29" s="792" t="s">
        <v>143</v>
      </c>
      <c r="E29" s="792"/>
      <c r="F29" s="794"/>
      <c r="G29" s="792"/>
      <c r="H29" s="792"/>
      <c r="I29" s="792"/>
      <c r="J29" s="792"/>
      <c r="K29" s="792"/>
      <c r="L29" s="792"/>
    </row>
    <row r="30" spans="1:12" ht="18.600000000000001" x14ac:dyDescent="0.55000000000000004">
      <c r="A30" s="60"/>
      <c r="B30" s="60"/>
      <c r="C30" s="60"/>
      <c r="D30" s="60"/>
      <c r="E30" s="60"/>
      <c r="F30" s="536" t="s">
        <v>62</v>
      </c>
      <c r="G30" s="536"/>
      <c r="H30" s="60"/>
      <c r="I30" s="60"/>
      <c r="J30" s="60"/>
      <c r="K30" s="60"/>
      <c r="L30" s="60"/>
    </row>
    <row r="31" spans="1:12" ht="18.600000000000001" x14ac:dyDescent="0.55000000000000004">
      <c r="A31" s="60"/>
      <c r="B31" s="60"/>
      <c r="C31" s="60"/>
      <c r="D31" s="60"/>
      <c r="E31" s="60"/>
      <c r="F31" s="47"/>
      <c r="G31" s="60"/>
      <c r="H31" s="60"/>
      <c r="I31" s="60"/>
      <c r="J31" s="60"/>
      <c r="K31" s="60"/>
      <c r="L31" s="60"/>
    </row>
    <row r="32" spans="1:12" ht="18.600000000000001" x14ac:dyDescent="0.55000000000000004">
      <c r="A32" s="60"/>
      <c r="B32" s="60"/>
      <c r="C32" s="60"/>
      <c r="D32" s="793" t="s">
        <v>20</v>
      </c>
      <c r="E32" s="793"/>
      <c r="F32" s="793"/>
      <c r="G32" s="60"/>
      <c r="H32" s="152" t="s">
        <v>144</v>
      </c>
      <c r="I32" s="60"/>
      <c r="J32" s="60"/>
      <c r="K32" s="60"/>
      <c r="L32" s="60"/>
    </row>
    <row r="33" spans="1:12" ht="18.600000000000001" x14ac:dyDescent="0.55000000000000004">
      <c r="A33" s="47"/>
      <c r="B33" s="47"/>
      <c r="C33" s="47"/>
      <c r="D33" s="47"/>
      <c r="E33" s="47"/>
      <c r="F33" s="537" t="s">
        <v>75</v>
      </c>
      <c r="G33" s="537"/>
      <c r="H33" s="47"/>
      <c r="I33" s="47"/>
      <c r="J33" s="47"/>
      <c r="K33" s="47"/>
      <c r="L33" s="47"/>
    </row>
    <row r="34" spans="1:12" ht="18.600000000000001" x14ac:dyDescent="0.55000000000000004">
      <c r="A34" s="47"/>
      <c r="B34" s="795"/>
      <c r="C34" s="795" t="s">
        <v>53</v>
      </c>
      <c r="D34" s="795"/>
      <c r="E34" s="795"/>
      <c r="F34" s="795"/>
      <c r="G34" s="795"/>
      <c r="H34" s="795"/>
      <c r="I34" s="795"/>
      <c r="J34" s="795"/>
      <c r="K34" s="795"/>
      <c r="L34" s="795"/>
    </row>
    <row r="35" spans="1:12" ht="21" x14ac:dyDescent="0.6">
      <c r="A35" s="514" t="s">
        <v>54</v>
      </c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</row>
    <row r="36" spans="1:12" ht="21" x14ac:dyDescent="0.6">
      <c r="A36" s="514" t="s">
        <v>52</v>
      </c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</row>
  </sheetData>
  <sheetProtection algorithmName="SHA-512" hashValue="/E3OtbDG+eQdlir9BraPqhhCemBQoc9j5sk7Yv2+2ejvN1KU+do+FvP2Vn2qve95GmPIkSEjeGp5V0uIMDOLwg==" saltValue="IMJltu7DZxdd3q5pUNDfhA==" spinCount="100000" sheet="1" formatCells="0" formatColumns="0" formatRows="0" insertColumns="0" insertRows="0"/>
  <mergeCells count="17">
    <mergeCell ref="A6:E7"/>
    <mergeCell ref="D32:F32"/>
    <mergeCell ref="F6:F7"/>
    <mergeCell ref="A1:L1"/>
    <mergeCell ref="A2:L2"/>
    <mergeCell ref="A3:L3"/>
    <mergeCell ref="A4:L4"/>
    <mergeCell ref="C5:K5"/>
    <mergeCell ref="G6:G7"/>
    <mergeCell ref="H6:I6"/>
    <mergeCell ref="J6:K6"/>
    <mergeCell ref="L6:L7"/>
    <mergeCell ref="F28:G28"/>
    <mergeCell ref="F30:G30"/>
    <mergeCell ref="F33:G33"/>
    <mergeCell ref="A35:L35"/>
    <mergeCell ref="A36:L36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2024-07-08T13:31:24Z</dcterms:modified>
</cp:coreProperties>
</file>