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คุมงวด\งวด 67\รายงานการเบิกจ่ายขึ้นระบบ\"/>
    </mc:Choice>
  </mc:AlternateContent>
  <xr:revisionPtr revIDLastSave="0" documentId="13_ncr:1_{7CA05A47-19A8-4CCA-A030-D56CC250432C}" xr6:coauthVersionLast="47" xr6:coauthVersionMax="47" xr10:uidLastSave="{00000000-0000-0000-0000-000000000000}"/>
  <bookViews>
    <workbookView minimized="1" xWindow="2460" yWindow="1980" windowWidth="21624" windowHeight="11304" activeTab="3" xr2:uid="{CA6ECDEC-3DB6-42B9-B9A3-AB49A7FE8FA7}"/>
  </bookViews>
  <sheets>
    <sheet name="เงินกันไว้เบิกเหลื่อมปี งบปี " sheetId="3" r:id="rId1"/>
    <sheet name="งบลงทุน" sheetId="4" r:id="rId2"/>
    <sheet name="งบประจำและงบพัฒนาคุณภาพการศึกษา" sheetId="1" r:id="rId3"/>
    <sheet name="งบสพฐ." sheetId="2" r:id="rId4"/>
    <sheet name="รายงานผลการเบิกจ่าย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Print_Titles" localSheetId="2">งบประจำและงบพัฒนาคุณภาพการศึกษา!$1:$7</definedName>
    <definedName name="_xlnm.Print_Titles" localSheetId="1">งบลงทุน!$1:$5</definedName>
    <definedName name="_xlnm.Print_Titles" localSheetId="3">งบสพฐ.!$1:$4</definedName>
    <definedName name="_xlnm.Print_Titles" localSheetId="0">'เงินกันไว้เบิกเหลื่อมปี งบปี 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9" i="4" l="1"/>
  <c r="F279" i="4"/>
  <c r="G279" i="4"/>
  <c r="H279" i="4"/>
  <c r="I279" i="4"/>
  <c r="J279" i="4"/>
  <c r="D279" i="4"/>
  <c r="A15" i="4"/>
  <c r="B15" i="4"/>
  <c r="C15" i="4"/>
  <c r="A16" i="4"/>
  <c r="B16" i="4"/>
  <c r="C16" i="4"/>
  <c r="D16" i="4"/>
  <c r="E16" i="4"/>
  <c r="F16" i="4"/>
  <c r="G16" i="4"/>
  <c r="J16" i="4"/>
  <c r="A17" i="4"/>
  <c r="B17" i="4"/>
  <c r="C17" i="4"/>
  <c r="A18" i="4"/>
  <c r="B18" i="4"/>
  <c r="C18" i="4"/>
  <c r="D18" i="4"/>
  <c r="J18" i="4" s="1"/>
  <c r="E18" i="4"/>
  <c r="F18" i="4"/>
  <c r="G18" i="4"/>
  <c r="A19" i="4"/>
  <c r="B19" i="4"/>
  <c r="C19" i="4"/>
  <c r="H19" i="4"/>
  <c r="I19" i="4"/>
  <c r="A20" i="4"/>
  <c r="B20" i="4"/>
  <c r="C20" i="4"/>
  <c r="C21" i="4" s="1"/>
  <c r="A21" i="4"/>
  <c r="B21" i="4"/>
  <c r="D21" i="4"/>
  <c r="E21" i="4"/>
  <c r="F21" i="4"/>
  <c r="G21" i="4"/>
  <c r="G19" i="4" s="1"/>
  <c r="A22" i="4"/>
  <c r="B22" i="4"/>
  <c r="C22" i="4"/>
  <c r="C23" i="4" s="1"/>
  <c r="A23" i="4"/>
  <c r="B23" i="4"/>
  <c r="D23" i="4"/>
  <c r="J23" i="4" s="1"/>
  <c r="E23" i="4"/>
  <c r="F23" i="4"/>
  <c r="G23" i="4"/>
  <c r="A24" i="4"/>
  <c r="B24" i="4"/>
  <c r="C24" i="4"/>
  <c r="C25" i="4" s="1"/>
  <c r="A25" i="4"/>
  <c r="B25" i="4"/>
  <c r="D25" i="4"/>
  <c r="J25" i="4" s="1"/>
  <c r="E25" i="4"/>
  <c r="F25" i="4"/>
  <c r="G25" i="4"/>
  <c r="C307" i="4"/>
  <c r="G304" i="4"/>
  <c r="F304" i="4"/>
  <c r="E304" i="4"/>
  <c r="D304" i="4"/>
  <c r="C304" i="4"/>
  <c r="B304" i="4"/>
  <c r="A304" i="4"/>
  <c r="G303" i="4"/>
  <c r="F303" i="4"/>
  <c r="E303" i="4"/>
  <c r="D303" i="4"/>
  <c r="C303" i="4"/>
  <c r="B303" i="4"/>
  <c r="A303" i="4"/>
  <c r="G302" i="4"/>
  <c r="F302" i="4"/>
  <c r="E302" i="4"/>
  <c r="D302" i="4"/>
  <c r="C302" i="4"/>
  <c r="B302" i="4"/>
  <c r="A302" i="4"/>
  <c r="G301" i="4"/>
  <c r="F301" i="4"/>
  <c r="E301" i="4"/>
  <c r="D301" i="4"/>
  <c r="C301" i="4"/>
  <c r="B301" i="4"/>
  <c r="A301" i="4"/>
  <c r="G300" i="4"/>
  <c r="F300" i="4"/>
  <c r="E300" i="4"/>
  <c r="D300" i="4"/>
  <c r="C300" i="4"/>
  <c r="B300" i="4"/>
  <c r="A300" i="4"/>
  <c r="G299" i="4"/>
  <c r="F299" i="4"/>
  <c r="E299" i="4"/>
  <c r="D299" i="4"/>
  <c r="J299" i="4" s="1"/>
  <c r="C299" i="4"/>
  <c r="B299" i="4"/>
  <c r="A299" i="4"/>
  <c r="G298" i="4"/>
  <c r="F298" i="4"/>
  <c r="E298" i="4"/>
  <c r="D298" i="4"/>
  <c r="C298" i="4"/>
  <c r="B298" i="4"/>
  <c r="A298" i="4"/>
  <c r="G297" i="4"/>
  <c r="F297" i="4"/>
  <c r="E297" i="4"/>
  <c r="D297" i="4"/>
  <c r="C297" i="4"/>
  <c r="B297" i="4"/>
  <c r="A297" i="4"/>
  <c r="G296" i="4"/>
  <c r="F296" i="4"/>
  <c r="E296" i="4"/>
  <c r="D296" i="4"/>
  <c r="C296" i="4"/>
  <c r="B296" i="4"/>
  <c r="A296" i="4"/>
  <c r="G295" i="4"/>
  <c r="F295" i="4"/>
  <c r="E295" i="4"/>
  <c r="D295" i="4"/>
  <c r="C295" i="4"/>
  <c r="B295" i="4"/>
  <c r="A295" i="4"/>
  <c r="G294" i="4"/>
  <c r="F294" i="4"/>
  <c r="E294" i="4"/>
  <c r="D294" i="4"/>
  <c r="C294" i="4"/>
  <c r="B294" i="4"/>
  <c r="A294" i="4"/>
  <c r="K293" i="4"/>
  <c r="I293" i="4"/>
  <c r="H293" i="4"/>
  <c r="H290" i="4" s="1"/>
  <c r="H289" i="4" s="1"/>
  <c r="H288" i="4" s="1"/>
  <c r="H287" i="4" s="1"/>
  <c r="C293" i="4"/>
  <c r="B293" i="4"/>
  <c r="A293" i="4"/>
  <c r="K291" i="4"/>
  <c r="B291" i="4"/>
  <c r="I290" i="4"/>
  <c r="I289" i="4" s="1"/>
  <c r="I288" i="4" s="1"/>
  <c r="I287" i="4" s="1"/>
  <c r="C290" i="4"/>
  <c r="B290" i="4"/>
  <c r="C289" i="4"/>
  <c r="B289" i="4"/>
  <c r="A289" i="4"/>
  <c r="C288" i="4"/>
  <c r="B288" i="4"/>
  <c r="A288" i="4"/>
  <c r="K287" i="4"/>
  <c r="G286" i="4"/>
  <c r="F286" i="4"/>
  <c r="E286" i="4"/>
  <c r="D286" i="4"/>
  <c r="J286" i="4" s="1"/>
  <c r="B286" i="4"/>
  <c r="A286" i="4"/>
  <c r="G285" i="4"/>
  <c r="G284" i="4" s="1"/>
  <c r="G283" i="4" s="1"/>
  <c r="G258" i="4" s="1"/>
  <c r="F285" i="4"/>
  <c r="F284" i="4" s="1"/>
  <c r="F283" i="4" s="1"/>
  <c r="F258" i="4" s="1"/>
  <c r="E285" i="4"/>
  <c r="E284" i="4" s="1"/>
  <c r="E283" i="4" s="1"/>
  <c r="E258" i="4" s="1"/>
  <c r="D285" i="4"/>
  <c r="D284" i="4" s="1"/>
  <c r="D283" i="4" s="1"/>
  <c r="D258" i="4" s="1"/>
  <c r="C285" i="4"/>
  <c r="B285" i="4"/>
  <c r="I284" i="4"/>
  <c r="I283" i="4" s="1"/>
  <c r="I258" i="4" s="1"/>
  <c r="H284" i="4"/>
  <c r="H283" i="4" s="1"/>
  <c r="H258" i="4" s="1"/>
  <c r="C284" i="4"/>
  <c r="B284" i="4"/>
  <c r="B283" i="4"/>
  <c r="G281" i="4"/>
  <c r="F281" i="4"/>
  <c r="E281" i="4"/>
  <c r="D281" i="4"/>
  <c r="C281" i="4"/>
  <c r="B281" i="4"/>
  <c r="A281" i="4"/>
  <c r="G280" i="4"/>
  <c r="F280" i="4"/>
  <c r="E280" i="4"/>
  <c r="D280" i="4"/>
  <c r="C280" i="4"/>
  <c r="B280" i="4"/>
  <c r="A280" i="4"/>
  <c r="C279" i="4"/>
  <c r="B279" i="4"/>
  <c r="A279" i="4"/>
  <c r="G277" i="4"/>
  <c r="F277" i="4"/>
  <c r="E277" i="4"/>
  <c r="D277" i="4"/>
  <c r="C277" i="4"/>
  <c r="B277" i="4"/>
  <c r="A277" i="4"/>
  <c r="G276" i="4"/>
  <c r="F276" i="4"/>
  <c r="E276" i="4"/>
  <c r="D276" i="4"/>
  <c r="C276" i="4"/>
  <c r="B276" i="4"/>
  <c r="A276" i="4"/>
  <c r="I275" i="4"/>
  <c r="H275" i="4"/>
  <c r="C275" i="4"/>
  <c r="B275" i="4"/>
  <c r="A275" i="4"/>
  <c r="G274" i="4"/>
  <c r="F274" i="4"/>
  <c r="E274" i="4"/>
  <c r="D274" i="4"/>
  <c r="C274" i="4"/>
  <c r="B274" i="4"/>
  <c r="A274" i="4"/>
  <c r="G273" i="4"/>
  <c r="G272" i="4" s="1"/>
  <c r="F273" i="4"/>
  <c r="F272" i="4" s="1"/>
  <c r="E273" i="4"/>
  <c r="D273" i="4"/>
  <c r="C273" i="4"/>
  <c r="B273" i="4"/>
  <c r="A273" i="4"/>
  <c r="I272" i="4"/>
  <c r="H272" i="4"/>
  <c r="C272" i="4"/>
  <c r="B272" i="4"/>
  <c r="A272" i="4"/>
  <c r="G271" i="4"/>
  <c r="F271" i="4"/>
  <c r="E271" i="4"/>
  <c r="E269" i="4" s="1"/>
  <c r="D271" i="4"/>
  <c r="C271" i="4"/>
  <c r="B271" i="4"/>
  <c r="A271" i="4"/>
  <c r="G270" i="4"/>
  <c r="F270" i="4"/>
  <c r="E270" i="4"/>
  <c r="D270" i="4"/>
  <c r="C270" i="4"/>
  <c r="B270" i="4"/>
  <c r="A270" i="4"/>
  <c r="I269" i="4"/>
  <c r="H269" i="4"/>
  <c r="D269" i="4"/>
  <c r="C269" i="4"/>
  <c r="B269" i="4"/>
  <c r="A269" i="4"/>
  <c r="G268" i="4"/>
  <c r="F268" i="4"/>
  <c r="E268" i="4"/>
  <c r="D268" i="4"/>
  <c r="C268" i="4"/>
  <c r="B268" i="4"/>
  <c r="A268" i="4"/>
  <c r="G267" i="4"/>
  <c r="F267" i="4"/>
  <c r="E267" i="4"/>
  <c r="D267" i="4"/>
  <c r="C267" i="4"/>
  <c r="B267" i="4"/>
  <c r="A267" i="4"/>
  <c r="G266" i="4"/>
  <c r="F266" i="4"/>
  <c r="E266" i="4"/>
  <c r="D266" i="4"/>
  <c r="C266" i="4"/>
  <c r="B266" i="4"/>
  <c r="A266" i="4"/>
  <c r="G265" i="4"/>
  <c r="F265" i="4"/>
  <c r="E265" i="4"/>
  <c r="D265" i="4"/>
  <c r="C265" i="4"/>
  <c r="B265" i="4"/>
  <c r="A265" i="4"/>
  <c r="I264" i="4"/>
  <c r="H264" i="4"/>
  <c r="C264" i="4"/>
  <c r="B264" i="4"/>
  <c r="A264" i="4"/>
  <c r="K263" i="4"/>
  <c r="B263" i="4"/>
  <c r="A263" i="4"/>
  <c r="G262" i="4"/>
  <c r="F262" i="4"/>
  <c r="E262" i="4"/>
  <c r="D262" i="4"/>
  <c r="C262" i="4"/>
  <c r="B262" i="4"/>
  <c r="A262" i="4"/>
  <c r="G261" i="4"/>
  <c r="F261" i="4"/>
  <c r="E261" i="4"/>
  <c r="D261" i="4"/>
  <c r="D260" i="4" s="1"/>
  <c r="D259" i="4" s="1"/>
  <c r="C261" i="4"/>
  <c r="B261" i="4"/>
  <c r="A261" i="4"/>
  <c r="I260" i="4"/>
  <c r="H260" i="4"/>
  <c r="F260" i="4"/>
  <c r="F259" i="4" s="1"/>
  <c r="E260" i="4"/>
  <c r="E259" i="4" s="1"/>
  <c r="C260" i="4"/>
  <c r="B260" i="4"/>
  <c r="A260" i="4"/>
  <c r="I259" i="4"/>
  <c r="H259" i="4"/>
  <c r="B259" i="4"/>
  <c r="B258" i="4"/>
  <c r="C256" i="4"/>
  <c r="B256" i="4"/>
  <c r="A256" i="4"/>
  <c r="G255" i="4"/>
  <c r="F255" i="4"/>
  <c r="E255" i="4"/>
  <c r="D255" i="4"/>
  <c r="G254" i="4"/>
  <c r="G253" i="4" s="1"/>
  <c r="F254" i="4"/>
  <c r="F253" i="4" s="1"/>
  <c r="E254" i="4"/>
  <c r="E253" i="4" s="1"/>
  <c r="D254" i="4"/>
  <c r="C254" i="4"/>
  <c r="B254" i="4"/>
  <c r="A254" i="4"/>
  <c r="I253" i="4"/>
  <c r="H253" i="4"/>
  <c r="D253" i="4"/>
  <c r="C253" i="4"/>
  <c r="B253" i="4"/>
  <c r="G252" i="4"/>
  <c r="F252" i="4"/>
  <c r="F251" i="4" s="1"/>
  <c r="E252" i="4"/>
  <c r="D252" i="4"/>
  <c r="D251" i="4" s="1"/>
  <c r="C252" i="4"/>
  <c r="B252" i="4"/>
  <c r="A252" i="4"/>
  <c r="I251" i="4"/>
  <c r="H251" i="4"/>
  <c r="G251" i="4"/>
  <c r="C251" i="4"/>
  <c r="B251" i="4"/>
  <c r="B250" i="4"/>
  <c r="G235" i="4"/>
  <c r="G234" i="4" s="1"/>
  <c r="F235" i="4"/>
  <c r="F234" i="4" s="1"/>
  <c r="E235" i="4"/>
  <c r="D235" i="4"/>
  <c r="I234" i="4"/>
  <c r="H234" i="4"/>
  <c r="D234" i="4"/>
  <c r="C234" i="4"/>
  <c r="B234" i="4"/>
  <c r="G233" i="4"/>
  <c r="F233" i="4"/>
  <c r="E233" i="4"/>
  <c r="D233" i="4"/>
  <c r="C233" i="4"/>
  <c r="B233" i="4"/>
  <c r="A233" i="4"/>
  <c r="G232" i="4"/>
  <c r="F232" i="4"/>
  <c r="E232" i="4"/>
  <c r="D232" i="4"/>
  <c r="C232" i="4"/>
  <c r="B232" i="4"/>
  <c r="A232" i="4"/>
  <c r="C231" i="4"/>
  <c r="B231" i="4"/>
  <c r="A231" i="4"/>
  <c r="G230" i="4"/>
  <c r="F230" i="4"/>
  <c r="E230" i="4"/>
  <c r="D230" i="4"/>
  <c r="C230" i="4"/>
  <c r="B230" i="4"/>
  <c r="A230" i="4"/>
  <c r="G229" i="4"/>
  <c r="F229" i="4"/>
  <c r="E229" i="4"/>
  <c r="D229" i="4"/>
  <c r="C229" i="4"/>
  <c r="B229" i="4"/>
  <c r="A229" i="4"/>
  <c r="I228" i="4"/>
  <c r="H228" i="4"/>
  <c r="C228" i="4"/>
  <c r="B228" i="4"/>
  <c r="A228" i="4"/>
  <c r="G227" i="4"/>
  <c r="F227" i="4"/>
  <c r="E227" i="4"/>
  <c r="D227" i="4"/>
  <c r="C227" i="4"/>
  <c r="B227" i="4"/>
  <c r="G226" i="4"/>
  <c r="F226" i="4"/>
  <c r="E226" i="4"/>
  <c r="D226" i="4"/>
  <c r="C226" i="4"/>
  <c r="B226" i="4"/>
  <c r="G225" i="4"/>
  <c r="G224" i="4" s="1"/>
  <c r="F225" i="4"/>
  <c r="F224" i="4" s="1"/>
  <c r="E225" i="4"/>
  <c r="E224" i="4" s="1"/>
  <c r="D225" i="4"/>
  <c r="C225" i="4"/>
  <c r="B225" i="4"/>
  <c r="A225" i="4"/>
  <c r="I224" i="4"/>
  <c r="H224" i="4"/>
  <c r="C224" i="4"/>
  <c r="B224" i="4"/>
  <c r="A224" i="4"/>
  <c r="G223" i="4"/>
  <c r="F223" i="4"/>
  <c r="E223" i="4"/>
  <c r="D223" i="4"/>
  <c r="C223" i="4"/>
  <c r="B223" i="4"/>
  <c r="A223" i="4"/>
  <c r="G222" i="4"/>
  <c r="F222" i="4"/>
  <c r="E222" i="4"/>
  <c r="D222" i="4"/>
  <c r="C222" i="4"/>
  <c r="B222" i="4"/>
  <c r="A222" i="4"/>
  <c r="G221" i="4"/>
  <c r="F221" i="4"/>
  <c r="E221" i="4"/>
  <c r="D221" i="4"/>
  <c r="J221" i="4" s="1"/>
  <c r="C221" i="4"/>
  <c r="B221" i="4"/>
  <c r="A221" i="4"/>
  <c r="G220" i="4"/>
  <c r="F220" i="4"/>
  <c r="E220" i="4"/>
  <c r="D220" i="4"/>
  <c r="C220" i="4"/>
  <c r="B220" i="4"/>
  <c r="G219" i="4"/>
  <c r="F219" i="4"/>
  <c r="E219" i="4"/>
  <c r="D219" i="4"/>
  <c r="C219" i="4"/>
  <c r="B219" i="4"/>
  <c r="A219" i="4"/>
  <c r="G218" i="4"/>
  <c r="F218" i="4"/>
  <c r="E218" i="4"/>
  <c r="D218" i="4"/>
  <c r="C218" i="4"/>
  <c r="B218" i="4"/>
  <c r="G217" i="4"/>
  <c r="F217" i="4"/>
  <c r="E217" i="4"/>
  <c r="D217" i="4"/>
  <c r="C217" i="4"/>
  <c r="B217" i="4"/>
  <c r="A217" i="4"/>
  <c r="G216" i="4"/>
  <c r="F216" i="4"/>
  <c r="E216" i="4"/>
  <c r="D216" i="4"/>
  <c r="C216" i="4"/>
  <c r="B216" i="4"/>
  <c r="G215" i="4"/>
  <c r="F215" i="4"/>
  <c r="E215" i="4"/>
  <c r="D215" i="4"/>
  <c r="C215" i="4"/>
  <c r="B215" i="4"/>
  <c r="A215" i="4"/>
  <c r="G214" i="4"/>
  <c r="F214" i="4"/>
  <c r="E214" i="4"/>
  <c r="D214" i="4"/>
  <c r="C214" i="4"/>
  <c r="B214" i="4"/>
  <c r="G213" i="4"/>
  <c r="F213" i="4"/>
  <c r="E213" i="4"/>
  <c r="D213" i="4"/>
  <c r="C213" i="4"/>
  <c r="B213" i="4"/>
  <c r="A213" i="4"/>
  <c r="G212" i="4"/>
  <c r="F212" i="4"/>
  <c r="E212" i="4"/>
  <c r="D212" i="4"/>
  <c r="C212" i="4"/>
  <c r="B212" i="4"/>
  <c r="G211" i="4"/>
  <c r="F211" i="4"/>
  <c r="E211" i="4"/>
  <c r="D211" i="4"/>
  <c r="C211" i="4"/>
  <c r="B211" i="4"/>
  <c r="A211" i="4"/>
  <c r="G210" i="4"/>
  <c r="F210" i="4"/>
  <c r="E210" i="4"/>
  <c r="D210" i="4"/>
  <c r="C210" i="4"/>
  <c r="B210" i="4"/>
  <c r="G209" i="4"/>
  <c r="F209" i="4"/>
  <c r="E209" i="4"/>
  <c r="D209" i="4"/>
  <c r="C209" i="4"/>
  <c r="B209" i="4"/>
  <c r="A209" i="4"/>
  <c r="G208" i="4"/>
  <c r="F208" i="4"/>
  <c r="E208" i="4"/>
  <c r="D208" i="4"/>
  <c r="C208" i="4"/>
  <c r="B208" i="4"/>
  <c r="G207" i="4"/>
  <c r="F207" i="4"/>
  <c r="E207" i="4"/>
  <c r="D207" i="4"/>
  <c r="C207" i="4"/>
  <c r="B207" i="4"/>
  <c r="A207" i="4"/>
  <c r="G206" i="4"/>
  <c r="F206" i="4"/>
  <c r="J206" i="4" s="1"/>
  <c r="E206" i="4"/>
  <c r="D206" i="4"/>
  <c r="C206" i="4"/>
  <c r="B206" i="4"/>
  <c r="G205" i="4"/>
  <c r="F205" i="4"/>
  <c r="E205" i="4"/>
  <c r="D205" i="4"/>
  <c r="C205" i="4"/>
  <c r="B205" i="4"/>
  <c r="A205" i="4"/>
  <c r="G204" i="4"/>
  <c r="F204" i="4"/>
  <c r="E204" i="4"/>
  <c r="D204" i="4"/>
  <c r="C204" i="4"/>
  <c r="B204" i="4"/>
  <c r="G203" i="4"/>
  <c r="F203" i="4"/>
  <c r="E203" i="4"/>
  <c r="D203" i="4"/>
  <c r="C203" i="4"/>
  <c r="B203" i="4"/>
  <c r="A203" i="4"/>
  <c r="G202" i="4"/>
  <c r="F202" i="4"/>
  <c r="E202" i="4"/>
  <c r="D202" i="4"/>
  <c r="C202" i="4"/>
  <c r="B202" i="4"/>
  <c r="G201" i="4"/>
  <c r="F201" i="4"/>
  <c r="E201" i="4"/>
  <c r="D201" i="4"/>
  <c r="C201" i="4"/>
  <c r="B201" i="4"/>
  <c r="A201" i="4"/>
  <c r="G200" i="4"/>
  <c r="F200" i="4"/>
  <c r="E200" i="4"/>
  <c r="D200" i="4"/>
  <c r="C200" i="4"/>
  <c r="B200" i="4"/>
  <c r="G199" i="4"/>
  <c r="F199" i="4"/>
  <c r="E199" i="4"/>
  <c r="D199" i="4"/>
  <c r="C199" i="4"/>
  <c r="B199" i="4"/>
  <c r="A199" i="4"/>
  <c r="G198" i="4"/>
  <c r="F198" i="4"/>
  <c r="E198" i="4"/>
  <c r="D198" i="4"/>
  <c r="C198" i="4"/>
  <c r="B198" i="4"/>
  <c r="G197" i="4"/>
  <c r="F197" i="4"/>
  <c r="E197" i="4"/>
  <c r="D197" i="4"/>
  <c r="C197" i="4"/>
  <c r="B197" i="4"/>
  <c r="A197" i="4"/>
  <c r="G196" i="4"/>
  <c r="F196" i="4"/>
  <c r="E196" i="4"/>
  <c r="D196" i="4"/>
  <c r="C196" i="4"/>
  <c r="B196" i="4"/>
  <c r="G195" i="4"/>
  <c r="F195" i="4"/>
  <c r="E195" i="4"/>
  <c r="D195" i="4"/>
  <c r="C195" i="4"/>
  <c r="B195" i="4"/>
  <c r="A195" i="4"/>
  <c r="G194" i="4"/>
  <c r="F194" i="4"/>
  <c r="E194" i="4"/>
  <c r="D194" i="4"/>
  <c r="C194" i="4"/>
  <c r="B194" i="4"/>
  <c r="G193" i="4"/>
  <c r="F193" i="4"/>
  <c r="E193" i="4"/>
  <c r="D193" i="4"/>
  <c r="C193" i="4"/>
  <c r="B193" i="4"/>
  <c r="G192" i="4"/>
  <c r="F192" i="4"/>
  <c r="E192" i="4"/>
  <c r="D192" i="4"/>
  <c r="C192" i="4"/>
  <c r="B192" i="4"/>
  <c r="G191" i="4"/>
  <c r="F191" i="4"/>
  <c r="E191" i="4"/>
  <c r="D191" i="4"/>
  <c r="C191" i="4"/>
  <c r="B191" i="4"/>
  <c r="A191" i="4"/>
  <c r="G190" i="4"/>
  <c r="F190" i="4"/>
  <c r="E190" i="4"/>
  <c r="D190" i="4"/>
  <c r="C190" i="4"/>
  <c r="B190" i="4"/>
  <c r="G189" i="4"/>
  <c r="F189" i="4"/>
  <c r="E189" i="4"/>
  <c r="D189" i="4"/>
  <c r="C189" i="4"/>
  <c r="B189" i="4"/>
  <c r="A189" i="4"/>
  <c r="G188" i="4"/>
  <c r="F188" i="4"/>
  <c r="E188" i="4"/>
  <c r="D188" i="4"/>
  <c r="C188" i="4"/>
  <c r="B188" i="4"/>
  <c r="G187" i="4"/>
  <c r="F187" i="4"/>
  <c r="E187" i="4"/>
  <c r="D187" i="4"/>
  <c r="C187" i="4"/>
  <c r="B187" i="4"/>
  <c r="A187" i="4"/>
  <c r="G186" i="4"/>
  <c r="F186" i="4"/>
  <c r="E186" i="4"/>
  <c r="D186" i="4"/>
  <c r="C186" i="4"/>
  <c r="B186" i="4"/>
  <c r="G185" i="4"/>
  <c r="F185" i="4"/>
  <c r="E185" i="4"/>
  <c r="D185" i="4"/>
  <c r="C185" i="4"/>
  <c r="B185" i="4"/>
  <c r="A185" i="4"/>
  <c r="G184" i="4"/>
  <c r="F184" i="4"/>
  <c r="E184" i="4"/>
  <c r="D184" i="4"/>
  <c r="J184" i="4" s="1"/>
  <c r="C184" i="4"/>
  <c r="B184" i="4"/>
  <c r="G183" i="4"/>
  <c r="F183" i="4"/>
  <c r="E183" i="4"/>
  <c r="D183" i="4"/>
  <c r="C183" i="4"/>
  <c r="B183" i="4"/>
  <c r="A183" i="4"/>
  <c r="G182" i="4"/>
  <c r="F182" i="4"/>
  <c r="E182" i="4"/>
  <c r="D182" i="4"/>
  <c r="C182" i="4"/>
  <c r="B182" i="4"/>
  <c r="G181" i="4"/>
  <c r="F181" i="4"/>
  <c r="E181" i="4"/>
  <c r="D181" i="4"/>
  <c r="C181" i="4"/>
  <c r="B181" i="4"/>
  <c r="A181" i="4"/>
  <c r="I180" i="4"/>
  <c r="H180" i="4"/>
  <c r="C180" i="4"/>
  <c r="B180" i="4"/>
  <c r="A180" i="4"/>
  <c r="B179" i="4"/>
  <c r="C178" i="4"/>
  <c r="B178" i="4"/>
  <c r="A178" i="4"/>
  <c r="G174" i="4"/>
  <c r="F174" i="4"/>
  <c r="E174" i="4"/>
  <c r="D174" i="4"/>
  <c r="C174" i="4"/>
  <c r="B174" i="4"/>
  <c r="A174" i="4"/>
  <c r="G173" i="4"/>
  <c r="F173" i="4"/>
  <c r="E173" i="4"/>
  <c r="E172" i="4" s="1"/>
  <c r="D173" i="4"/>
  <c r="C173" i="4"/>
  <c r="B173" i="4"/>
  <c r="A173" i="4"/>
  <c r="I172" i="4"/>
  <c r="H172" i="4"/>
  <c r="F172" i="4"/>
  <c r="C172" i="4"/>
  <c r="B172" i="4"/>
  <c r="A172" i="4"/>
  <c r="C171" i="4"/>
  <c r="B171" i="4"/>
  <c r="G170" i="4"/>
  <c r="G169" i="4" s="1"/>
  <c r="F170" i="4"/>
  <c r="F169" i="4" s="1"/>
  <c r="E170" i="4"/>
  <c r="E169" i="4" s="1"/>
  <c r="D170" i="4"/>
  <c r="D169" i="4" s="1"/>
  <c r="C170" i="4"/>
  <c r="B170" i="4"/>
  <c r="A170" i="4"/>
  <c r="I169" i="4"/>
  <c r="H169" i="4"/>
  <c r="C169" i="4"/>
  <c r="B169" i="4"/>
  <c r="A169" i="4"/>
  <c r="G168" i="4"/>
  <c r="F168" i="4"/>
  <c r="E168" i="4"/>
  <c r="D168" i="4"/>
  <c r="C168" i="4"/>
  <c r="B168" i="4"/>
  <c r="A168" i="4"/>
  <c r="G167" i="4"/>
  <c r="F167" i="4"/>
  <c r="F166" i="4" s="1"/>
  <c r="E167" i="4"/>
  <c r="D167" i="4"/>
  <c r="C167" i="4"/>
  <c r="B167" i="4"/>
  <c r="A167" i="4"/>
  <c r="I166" i="4"/>
  <c r="H166" i="4"/>
  <c r="E166" i="4"/>
  <c r="D166" i="4"/>
  <c r="C166" i="4"/>
  <c r="B166" i="4"/>
  <c r="G165" i="4"/>
  <c r="G164" i="4" s="1"/>
  <c r="F165" i="4"/>
  <c r="F164" i="4" s="1"/>
  <c r="F163" i="4" s="1"/>
  <c r="F162" i="4" s="1"/>
  <c r="F161" i="4" s="1"/>
  <c r="E165" i="4"/>
  <c r="D165" i="4"/>
  <c r="D164" i="4" s="1"/>
  <c r="D163" i="4" s="1"/>
  <c r="D162" i="4" s="1"/>
  <c r="D161" i="4" s="1"/>
  <c r="C165" i="4"/>
  <c r="B165" i="4"/>
  <c r="A165" i="4"/>
  <c r="I164" i="4"/>
  <c r="I163" i="4" s="1"/>
  <c r="I162" i="4" s="1"/>
  <c r="I161" i="4" s="1"/>
  <c r="H164" i="4"/>
  <c r="C164" i="4"/>
  <c r="B164" i="4"/>
  <c r="K163" i="4"/>
  <c r="B163" i="4"/>
  <c r="K162" i="4"/>
  <c r="K161" i="4" s="1"/>
  <c r="B162" i="4"/>
  <c r="C161" i="4"/>
  <c r="B161" i="4"/>
  <c r="G159" i="4"/>
  <c r="G158" i="4" s="1"/>
  <c r="G157" i="4" s="1"/>
  <c r="F159" i="4"/>
  <c r="F158" i="4" s="1"/>
  <c r="F157" i="4" s="1"/>
  <c r="E159" i="4"/>
  <c r="E158" i="4" s="1"/>
  <c r="E157" i="4" s="1"/>
  <c r="D159" i="4"/>
  <c r="D158" i="4" s="1"/>
  <c r="D157" i="4" s="1"/>
  <c r="C159" i="4"/>
  <c r="B159" i="4"/>
  <c r="A159" i="4"/>
  <c r="I158" i="4"/>
  <c r="I157" i="4" s="1"/>
  <c r="H158" i="4"/>
  <c r="H157" i="4" s="1"/>
  <c r="C158" i="4"/>
  <c r="B158" i="4"/>
  <c r="K157" i="4"/>
  <c r="B157" i="4"/>
  <c r="A157" i="4"/>
  <c r="G154" i="4"/>
  <c r="F154" i="4"/>
  <c r="E154" i="4"/>
  <c r="D154" i="4"/>
  <c r="C154" i="4"/>
  <c r="B154" i="4"/>
  <c r="A154" i="4"/>
  <c r="I153" i="4"/>
  <c r="I152" i="4" s="1"/>
  <c r="H153" i="4"/>
  <c r="H152" i="4" s="1"/>
  <c r="G153" i="4"/>
  <c r="G152" i="4" s="1"/>
  <c r="F153" i="4"/>
  <c r="F152" i="4" s="1"/>
  <c r="E153" i="4"/>
  <c r="E152" i="4" s="1"/>
  <c r="D153" i="4"/>
  <c r="C153" i="4"/>
  <c r="B153" i="4"/>
  <c r="K152" i="4"/>
  <c r="D152" i="4"/>
  <c r="B152" i="4"/>
  <c r="C150" i="4"/>
  <c r="B150" i="4"/>
  <c r="A150" i="4"/>
  <c r="C149" i="4"/>
  <c r="B149" i="4"/>
  <c r="A149" i="4"/>
  <c r="G148" i="4"/>
  <c r="F148" i="4"/>
  <c r="E148" i="4"/>
  <c r="D148" i="4"/>
  <c r="C148" i="4"/>
  <c r="B148" i="4"/>
  <c r="A148" i="4"/>
  <c r="C147" i="4"/>
  <c r="B147" i="4"/>
  <c r="A147" i="4"/>
  <c r="G146" i="4"/>
  <c r="F146" i="4"/>
  <c r="E146" i="4"/>
  <c r="D146" i="4"/>
  <c r="C146" i="4"/>
  <c r="B146" i="4"/>
  <c r="A146" i="4"/>
  <c r="C145" i="4"/>
  <c r="B145" i="4"/>
  <c r="A145" i="4"/>
  <c r="G144" i="4"/>
  <c r="F144" i="4"/>
  <c r="E144" i="4"/>
  <c r="D144" i="4"/>
  <c r="C144" i="4"/>
  <c r="B144" i="4"/>
  <c r="A144" i="4"/>
  <c r="I143" i="4"/>
  <c r="H143" i="4"/>
  <c r="C143" i="4"/>
  <c r="B143" i="4"/>
  <c r="C142" i="4"/>
  <c r="B142" i="4"/>
  <c r="A142" i="4"/>
  <c r="G141" i="4"/>
  <c r="G140" i="4" s="1"/>
  <c r="F141" i="4"/>
  <c r="F140" i="4" s="1"/>
  <c r="E141" i="4"/>
  <c r="D141" i="4"/>
  <c r="C141" i="4"/>
  <c r="B141" i="4"/>
  <c r="A141" i="4"/>
  <c r="I140" i="4"/>
  <c r="H140" i="4"/>
  <c r="D140" i="4"/>
  <c r="C140" i="4"/>
  <c r="B140" i="4"/>
  <c r="K139" i="4"/>
  <c r="B139" i="4"/>
  <c r="C138" i="4"/>
  <c r="B138" i="4"/>
  <c r="A138" i="4"/>
  <c r="G137" i="4"/>
  <c r="F137" i="4"/>
  <c r="E137" i="4"/>
  <c r="D137" i="4"/>
  <c r="C137" i="4"/>
  <c r="B137" i="4"/>
  <c r="A137" i="4"/>
  <c r="C136" i="4"/>
  <c r="B136" i="4"/>
  <c r="A136" i="4"/>
  <c r="G135" i="4"/>
  <c r="F135" i="4"/>
  <c r="F134" i="4" s="1"/>
  <c r="E135" i="4"/>
  <c r="E134" i="4" s="1"/>
  <c r="D135" i="4"/>
  <c r="C135" i="4"/>
  <c r="B135" i="4"/>
  <c r="A135" i="4"/>
  <c r="I134" i="4"/>
  <c r="H134" i="4"/>
  <c r="H130" i="4" s="1"/>
  <c r="G134" i="4"/>
  <c r="C134" i="4"/>
  <c r="B134" i="4"/>
  <c r="A134" i="4"/>
  <c r="C133" i="4"/>
  <c r="B133" i="4"/>
  <c r="A133" i="4"/>
  <c r="G132" i="4"/>
  <c r="G131" i="4" s="1"/>
  <c r="F132" i="4"/>
  <c r="E132" i="4"/>
  <c r="D132" i="4"/>
  <c r="C132" i="4"/>
  <c r="B132" i="4"/>
  <c r="A132" i="4"/>
  <c r="I131" i="4"/>
  <c r="H131" i="4"/>
  <c r="E131" i="4"/>
  <c r="D131" i="4"/>
  <c r="C131" i="4"/>
  <c r="B131" i="4"/>
  <c r="A131" i="4"/>
  <c r="K130" i="4"/>
  <c r="B130" i="4"/>
  <c r="A130" i="4"/>
  <c r="C128" i="4"/>
  <c r="B128" i="4"/>
  <c r="A128" i="4"/>
  <c r="G127" i="4"/>
  <c r="F127" i="4"/>
  <c r="E127" i="4"/>
  <c r="D127" i="4"/>
  <c r="C127" i="4"/>
  <c r="B127" i="4"/>
  <c r="A127" i="4"/>
  <c r="C126" i="4"/>
  <c r="B126" i="4"/>
  <c r="A126" i="4"/>
  <c r="G125" i="4"/>
  <c r="F125" i="4"/>
  <c r="E125" i="4"/>
  <c r="D125" i="4"/>
  <c r="C125" i="4"/>
  <c r="B125" i="4"/>
  <c r="A125" i="4"/>
  <c r="C124" i="4"/>
  <c r="B124" i="4"/>
  <c r="A124" i="4"/>
  <c r="G123" i="4"/>
  <c r="F123" i="4"/>
  <c r="E123" i="4"/>
  <c r="D123" i="4"/>
  <c r="C123" i="4"/>
  <c r="B123" i="4"/>
  <c r="A123" i="4"/>
  <c r="G122" i="4"/>
  <c r="G121" i="4" s="1"/>
  <c r="F122" i="4"/>
  <c r="F121" i="4" s="1"/>
  <c r="E122" i="4"/>
  <c r="E121" i="4" s="1"/>
  <c r="D122" i="4"/>
  <c r="C122" i="4"/>
  <c r="B122" i="4"/>
  <c r="A122" i="4"/>
  <c r="K121" i="4"/>
  <c r="I121" i="4"/>
  <c r="H121" i="4"/>
  <c r="B121" i="4"/>
  <c r="A121" i="4"/>
  <c r="B120" i="4"/>
  <c r="C119" i="4"/>
  <c r="B119" i="4"/>
  <c r="B118" i="4"/>
  <c r="B117" i="4"/>
  <c r="B257" i="4" s="1"/>
  <c r="C116" i="4"/>
  <c r="B116" i="4"/>
  <c r="A116" i="4"/>
  <c r="G115" i="4"/>
  <c r="F115" i="4"/>
  <c r="E115" i="4"/>
  <c r="D115" i="4"/>
  <c r="J115" i="4" s="1"/>
  <c r="C115" i="4"/>
  <c r="B115" i="4"/>
  <c r="G114" i="4"/>
  <c r="F114" i="4"/>
  <c r="E114" i="4"/>
  <c r="D114" i="4"/>
  <c r="J114" i="4" s="1"/>
  <c r="C114" i="4"/>
  <c r="B114" i="4"/>
  <c r="A114" i="4"/>
  <c r="G113" i="4"/>
  <c r="F113" i="4"/>
  <c r="E113" i="4"/>
  <c r="D113" i="4"/>
  <c r="C113" i="4"/>
  <c r="B113" i="4"/>
  <c r="G112" i="4"/>
  <c r="G111" i="4" s="1"/>
  <c r="F112" i="4"/>
  <c r="E112" i="4"/>
  <c r="D112" i="4"/>
  <c r="D111" i="4" s="1"/>
  <c r="C112" i="4"/>
  <c r="B112" i="4"/>
  <c r="A112" i="4"/>
  <c r="I111" i="4"/>
  <c r="H111" i="4"/>
  <c r="E111" i="4"/>
  <c r="C111" i="4"/>
  <c r="B111" i="4"/>
  <c r="A111" i="4"/>
  <c r="G110" i="4"/>
  <c r="F110" i="4"/>
  <c r="E110" i="4"/>
  <c r="D110" i="4"/>
  <c r="C110" i="4"/>
  <c r="B110" i="4"/>
  <c r="G109" i="4"/>
  <c r="F109" i="4"/>
  <c r="E109" i="4"/>
  <c r="D109" i="4"/>
  <c r="C109" i="4"/>
  <c r="B109" i="4"/>
  <c r="A109" i="4"/>
  <c r="G108" i="4"/>
  <c r="F108" i="4"/>
  <c r="E108" i="4"/>
  <c r="D108" i="4"/>
  <c r="C108" i="4"/>
  <c r="B108" i="4"/>
  <c r="G107" i="4"/>
  <c r="F107" i="4"/>
  <c r="E107" i="4"/>
  <c r="D107" i="4"/>
  <c r="C107" i="4"/>
  <c r="B107" i="4"/>
  <c r="A107" i="4"/>
  <c r="G106" i="4"/>
  <c r="F106" i="4"/>
  <c r="E106" i="4"/>
  <c r="D106" i="4"/>
  <c r="C106" i="4"/>
  <c r="B106" i="4"/>
  <c r="G105" i="4"/>
  <c r="F105" i="4"/>
  <c r="E105" i="4"/>
  <c r="D105" i="4"/>
  <c r="C105" i="4"/>
  <c r="B105" i="4"/>
  <c r="A105" i="4"/>
  <c r="I104" i="4"/>
  <c r="H104" i="4"/>
  <c r="C104" i="4"/>
  <c r="B104" i="4"/>
  <c r="B103" i="4"/>
  <c r="B102" i="4"/>
  <c r="K101" i="4"/>
  <c r="K100" i="4" s="1"/>
  <c r="K99" i="4" s="1"/>
  <c r="C101" i="4"/>
  <c r="B101" i="4"/>
  <c r="C100" i="4"/>
  <c r="B100" i="4"/>
  <c r="A100" i="4"/>
  <c r="B99" i="4"/>
  <c r="A99" i="4"/>
  <c r="J98" i="4"/>
  <c r="C96" i="4"/>
  <c r="B96" i="4"/>
  <c r="G95" i="4"/>
  <c r="G94" i="4" s="1"/>
  <c r="F95" i="4"/>
  <c r="F94" i="4" s="1"/>
  <c r="F93" i="4" s="1"/>
  <c r="E95" i="4"/>
  <c r="D95" i="4"/>
  <c r="D94" i="4" s="1"/>
  <c r="D93" i="4" s="1"/>
  <c r="C95" i="4"/>
  <c r="B95" i="4"/>
  <c r="A95" i="4"/>
  <c r="I94" i="4"/>
  <c r="I92" i="4" s="1"/>
  <c r="H94" i="4"/>
  <c r="H93" i="4" s="1"/>
  <c r="C94" i="4"/>
  <c r="B94" i="4"/>
  <c r="B93" i="4"/>
  <c r="C92" i="4"/>
  <c r="B92" i="4"/>
  <c r="B91" i="4"/>
  <c r="J90" i="4"/>
  <c r="J89" i="4" s="1"/>
  <c r="I90" i="4"/>
  <c r="I89" i="4" s="1"/>
  <c r="H90" i="4"/>
  <c r="H89" i="4" s="1"/>
  <c r="G90" i="4"/>
  <c r="G89" i="4" s="1"/>
  <c r="G88" i="4" s="1"/>
  <c r="F90" i="4"/>
  <c r="F89" i="4" s="1"/>
  <c r="E90" i="4"/>
  <c r="E89" i="4" s="1"/>
  <c r="D90" i="4"/>
  <c r="D89" i="4" s="1"/>
  <c r="C90" i="4"/>
  <c r="B90" i="4"/>
  <c r="A90" i="4"/>
  <c r="C89" i="4"/>
  <c r="B89" i="4"/>
  <c r="C87" i="4"/>
  <c r="B87" i="4"/>
  <c r="J86" i="4"/>
  <c r="G85" i="4"/>
  <c r="F85" i="4"/>
  <c r="F84" i="4" s="1"/>
  <c r="E85" i="4"/>
  <c r="E84" i="4" s="1"/>
  <c r="D85" i="4"/>
  <c r="C85" i="4"/>
  <c r="B85" i="4"/>
  <c r="A85" i="4"/>
  <c r="I84" i="4"/>
  <c r="H84" i="4"/>
  <c r="D84" i="4"/>
  <c r="C84" i="4"/>
  <c r="B84" i="4"/>
  <c r="A84" i="4"/>
  <c r="J83" i="4"/>
  <c r="B83" i="4"/>
  <c r="G82" i="4"/>
  <c r="G81" i="4" s="1"/>
  <c r="F82" i="4"/>
  <c r="F81" i="4" s="1"/>
  <c r="E82" i="4"/>
  <c r="E81" i="4" s="1"/>
  <c r="D82" i="4"/>
  <c r="C82" i="4"/>
  <c r="B82" i="4"/>
  <c r="A82" i="4"/>
  <c r="I81" i="4"/>
  <c r="H81" i="4"/>
  <c r="C81" i="4"/>
  <c r="B81" i="4"/>
  <c r="G80" i="4"/>
  <c r="F80" i="4"/>
  <c r="E80" i="4"/>
  <c r="D80" i="4"/>
  <c r="B80" i="4"/>
  <c r="G79" i="4"/>
  <c r="G78" i="4" s="1"/>
  <c r="F79" i="4"/>
  <c r="F78" i="4" s="1"/>
  <c r="E79" i="4"/>
  <c r="E78" i="4" s="1"/>
  <c r="D79" i="4"/>
  <c r="C79" i="4"/>
  <c r="B79" i="4"/>
  <c r="A79" i="4"/>
  <c r="I78" i="4"/>
  <c r="H78" i="4"/>
  <c r="C78" i="4"/>
  <c r="B78" i="4"/>
  <c r="B77" i="4"/>
  <c r="G76" i="4"/>
  <c r="F76" i="4"/>
  <c r="E76" i="4"/>
  <c r="D76" i="4"/>
  <c r="C76" i="4"/>
  <c r="B76" i="4"/>
  <c r="A76" i="4"/>
  <c r="B75" i="4"/>
  <c r="G74" i="4"/>
  <c r="F74" i="4"/>
  <c r="E74" i="4"/>
  <c r="D74" i="4"/>
  <c r="J74" i="4" s="1"/>
  <c r="C74" i="4"/>
  <c r="B74" i="4"/>
  <c r="A74" i="4"/>
  <c r="B73" i="4"/>
  <c r="G72" i="4"/>
  <c r="F72" i="4"/>
  <c r="E72" i="4"/>
  <c r="D72" i="4"/>
  <c r="C72" i="4"/>
  <c r="B72" i="4"/>
  <c r="A72" i="4"/>
  <c r="G71" i="4"/>
  <c r="F71" i="4"/>
  <c r="E71" i="4"/>
  <c r="D71" i="4"/>
  <c r="B71" i="4"/>
  <c r="G70" i="4"/>
  <c r="F70" i="4"/>
  <c r="E70" i="4"/>
  <c r="D70" i="4"/>
  <c r="C70" i="4"/>
  <c r="B70" i="4"/>
  <c r="A70" i="4"/>
  <c r="G69" i="4"/>
  <c r="F69" i="4"/>
  <c r="E69" i="4"/>
  <c r="D69" i="4"/>
  <c r="B69" i="4"/>
  <c r="G68" i="4"/>
  <c r="F68" i="4"/>
  <c r="E68" i="4"/>
  <c r="D68" i="4"/>
  <c r="C68" i="4"/>
  <c r="B68" i="4"/>
  <c r="A68" i="4"/>
  <c r="G67" i="4"/>
  <c r="F67" i="4"/>
  <c r="E67" i="4"/>
  <c r="D67" i="4"/>
  <c r="B67" i="4"/>
  <c r="G66" i="4"/>
  <c r="F66" i="4"/>
  <c r="E66" i="4"/>
  <c r="D66" i="4"/>
  <c r="C66" i="4"/>
  <c r="B66" i="4"/>
  <c r="A66" i="4"/>
  <c r="B65" i="4"/>
  <c r="G64" i="4"/>
  <c r="F64" i="4"/>
  <c r="E64" i="4"/>
  <c r="D64" i="4"/>
  <c r="C64" i="4"/>
  <c r="B64" i="4"/>
  <c r="A64" i="4"/>
  <c r="B63" i="4"/>
  <c r="G62" i="4"/>
  <c r="F62" i="4"/>
  <c r="E62" i="4"/>
  <c r="D62" i="4"/>
  <c r="J62" i="4" s="1"/>
  <c r="C62" i="4"/>
  <c r="B62" i="4"/>
  <c r="A62" i="4"/>
  <c r="I61" i="4"/>
  <c r="H61" i="4"/>
  <c r="C61" i="4"/>
  <c r="B61" i="4"/>
  <c r="B60" i="4"/>
  <c r="C59" i="4"/>
  <c r="B59" i="4"/>
  <c r="G58" i="4"/>
  <c r="F58" i="4"/>
  <c r="E58" i="4"/>
  <c r="D58" i="4"/>
  <c r="C58" i="4"/>
  <c r="B58" i="4"/>
  <c r="A58" i="4"/>
  <c r="G57" i="4"/>
  <c r="F57" i="4"/>
  <c r="E57" i="4"/>
  <c r="D57" i="4"/>
  <c r="C57" i="4"/>
  <c r="B57" i="4"/>
  <c r="B56" i="4"/>
  <c r="G55" i="4"/>
  <c r="G54" i="4" s="1"/>
  <c r="F55" i="4"/>
  <c r="E55" i="4"/>
  <c r="E54" i="4" s="1"/>
  <c r="D55" i="4"/>
  <c r="C55" i="4"/>
  <c r="B55" i="4"/>
  <c r="A55" i="4"/>
  <c r="I54" i="4"/>
  <c r="H54" i="4"/>
  <c r="F54" i="4"/>
  <c r="C54" i="4"/>
  <c r="B54" i="4"/>
  <c r="G53" i="4"/>
  <c r="F53" i="4"/>
  <c r="E53" i="4"/>
  <c r="D53" i="4"/>
  <c r="C53" i="4"/>
  <c r="B53" i="4"/>
  <c r="G52" i="4"/>
  <c r="F52" i="4"/>
  <c r="E52" i="4"/>
  <c r="D52" i="4"/>
  <c r="C52" i="4"/>
  <c r="B52" i="4"/>
  <c r="A52" i="4"/>
  <c r="G51" i="4"/>
  <c r="F51" i="4"/>
  <c r="E51" i="4"/>
  <c r="D51" i="4"/>
  <c r="C51" i="4"/>
  <c r="B51" i="4"/>
  <c r="G50" i="4"/>
  <c r="F50" i="4"/>
  <c r="E50" i="4"/>
  <c r="D50" i="4"/>
  <c r="C50" i="4"/>
  <c r="B50" i="4"/>
  <c r="A50" i="4"/>
  <c r="G49" i="4"/>
  <c r="F49" i="4"/>
  <c r="E49" i="4"/>
  <c r="D49" i="4"/>
  <c r="C49" i="4"/>
  <c r="B49" i="4"/>
  <c r="G48" i="4"/>
  <c r="K47" i="4" s="1"/>
  <c r="F48" i="4"/>
  <c r="E48" i="4"/>
  <c r="D48" i="4"/>
  <c r="C48" i="4"/>
  <c r="B48" i="4"/>
  <c r="A48" i="4"/>
  <c r="I47" i="4"/>
  <c r="H47" i="4"/>
  <c r="C47" i="4"/>
  <c r="B47" i="4"/>
  <c r="G46" i="4"/>
  <c r="F46" i="4"/>
  <c r="E46" i="4"/>
  <c r="D46" i="4"/>
  <c r="B46" i="4"/>
  <c r="G45" i="4"/>
  <c r="F45" i="4"/>
  <c r="E45" i="4"/>
  <c r="D45" i="4"/>
  <c r="C45" i="4"/>
  <c r="B45" i="4"/>
  <c r="A45" i="4"/>
  <c r="G44" i="4"/>
  <c r="F44" i="4"/>
  <c r="E44" i="4"/>
  <c r="D44" i="4"/>
  <c r="B44" i="4"/>
  <c r="G43" i="4"/>
  <c r="F43" i="4"/>
  <c r="E43" i="4"/>
  <c r="D43" i="4"/>
  <c r="C43" i="4"/>
  <c r="B43" i="4"/>
  <c r="A43" i="4"/>
  <c r="G42" i="4"/>
  <c r="F42" i="4"/>
  <c r="E42" i="4"/>
  <c r="D42" i="4"/>
  <c r="B42" i="4"/>
  <c r="G41" i="4"/>
  <c r="F41" i="4"/>
  <c r="E41" i="4"/>
  <c r="D41" i="4"/>
  <c r="C41" i="4"/>
  <c r="B41" i="4"/>
  <c r="A41" i="4"/>
  <c r="G40" i="4"/>
  <c r="F40" i="4"/>
  <c r="E40" i="4"/>
  <c r="D40" i="4"/>
  <c r="B40" i="4"/>
  <c r="G39" i="4"/>
  <c r="F39" i="4"/>
  <c r="E39" i="4"/>
  <c r="D39" i="4"/>
  <c r="C39" i="4"/>
  <c r="B39" i="4"/>
  <c r="A39" i="4"/>
  <c r="I38" i="4"/>
  <c r="H38" i="4"/>
  <c r="C38" i="4"/>
  <c r="B38" i="4"/>
  <c r="B37" i="4"/>
  <c r="G36" i="4"/>
  <c r="G35" i="4" s="1"/>
  <c r="F36" i="4"/>
  <c r="F35" i="4" s="1"/>
  <c r="E36" i="4"/>
  <c r="E35" i="4" s="1"/>
  <c r="D36" i="4"/>
  <c r="C36" i="4"/>
  <c r="B36" i="4"/>
  <c r="A36" i="4"/>
  <c r="I35" i="4"/>
  <c r="H35" i="4"/>
  <c r="D35" i="4"/>
  <c r="C35" i="4"/>
  <c r="B35" i="4"/>
  <c r="B34" i="4"/>
  <c r="G33" i="4"/>
  <c r="G32" i="4" s="1"/>
  <c r="F33" i="4"/>
  <c r="E33" i="4"/>
  <c r="E32" i="4" s="1"/>
  <c r="D33" i="4"/>
  <c r="C33" i="4"/>
  <c r="B33" i="4"/>
  <c r="I32" i="4"/>
  <c r="H32" i="4"/>
  <c r="F32" i="4"/>
  <c r="F29" i="4" s="1"/>
  <c r="D32" i="4"/>
  <c r="C32" i="4"/>
  <c r="B32" i="4"/>
  <c r="G31" i="4"/>
  <c r="G30" i="4" s="1"/>
  <c r="F31" i="4"/>
  <c r="F30" i="4" s="1"/>
  <c r="E31" i="4"/>
  <c r="E30" i="4" s="1"/>
  <c r="D31" i="4"/>
  <c r="J31" i="4" s="1"/>
  <c r="J30" i="4" s="1"/>
  <c r="C31" i="4"/>
  <c r="B31" i="4"/>
  <c r="I30" i="4"/>
  <c r="H30" i="4"/>
  <c r="H29" i="4" s="1"/>
  <c r="C30" i="4"/>
  <c r="B30" i="4"/>
  <c r="K29" i="4"/>
  <c r="B29" i="4"/>
  <c r="B28" i="4"/>
  <c r="B88" i="4" s="1"/>
  <c r="C27" i="4"/>
  <c r="B27" i="4"/>
  <c r="C26" i="4"/>
  <c r="B26" i="4"/>
  <c r="G14" i="4"/>
  <c r="F14" i="4"/>
  <c r="E14" i="4"/>
  <c r="D14" i="4"/>
  <c r="C14" i="4"/>
  <c r="B14" i="4"/>
  <c r="A14" i="4"/>
  <c r="C13" i="4"/>
  <c r="B13" i="4"/>
  <c r="A13" i="4"/>
  <c r="I12" i="4"/>
  <c r="I11" i="4" s="1"/>
  <c r="I10" i="4" s="1"/>
  <c r="I9" i="4" s="1"/>
  <c r="H12" i="4"/>
  <c r="H11" i="4" s="1"/>
  <c r="H10" i="4" s="1"/>
  <c r="H9" i="4" s="1"/>
  <c r="C12" i="4"/>
  <c r="B12" i="4"/>
  <c r="A12" i="4"/>
  <c r="C11" i="4"/>
  <c r="B11" i="4"/>
  <c r="C10" i="4"/>
  <c r="B10" i="4"/>
  <c r="A10" i="4"/>
  <c r="C9" i="4"/>
  <c r="B9" i="4"/>
  <c r="A9" i="4"/>
  <c r="B8" i="4"/>
  <c r="K7" i="4"/>
  <c r="B7" i="4"/>
  <c r="B6" i="4"/>
  <c r="A6" i="4"/>
  <c r="B3" i="4"/>
  <c r="F38" i="4" l="1"/>
  <c r="J105" i="4"/>
  <c r="D143" i="4"/>
  <c r="D139" i="4" s="1"/>
  <c r="E228" i="4"/>
  <c r="J21" i="4"/>
  <c r="D38" i="4"/>
  <c r="D34" i="4" s="1"/>
  <c r="F19" i="4"/>
  <c r="J51" i="4"/>
  <c r="J55" i="4"/>
  <c r="J54" i="4" s="1"/>
  <c r="I88" i="4"/>
  <c r="I87" i="4" s="1"/>
  <c r="J153" i="4"/>
  <c r="J152" i="4" s="1"/>
  <c r="J168" i="4"/>
  <c r="E19" i="4"/>
  <c r="I130" i="4"/>
  <c r="D275" i="4"/>
  <c r="J296" i="4"/>
  <c r="G29" i="4"/>
  <c r="J19" i="4"/>
  <c r="D151" i="4"/>
  <c r="D150" i="4" s="1"/>
  <c r="J85" i="4"/>
  <c r="J84" i="4" s="1"/>
  <c r="I263" i="4"/>
  <c r="I257" i="4" s="1"/>
  <c r="I256" i="4" s="1"/>
  <c r="E272" i="4"/>
  <c r="I60" i="4"/>
  <c r="I59" i="4" s="1"/>
  <c r="G269" i="4"/>
  <c r="F293" i="4"/>
  <c r="F290" i="4" s="1"/>
  <c r="F289" i="4" s="1"/>
  <c r="F288" i="4" s="1"/>
  <c r="F287" i="4" s="1"/>
  <c r="J197" i="4"/>
  <c r="G12" i="4"/>
  <c r="G11" i="4" s="1"/>
  <c r="G10" i="4" s="1"/>
  <c r="G9" i="4" s="1"/>
  <c r="H34" i="4"/>
  <c r="J40" i="4"/>
  <c r="J42" i="4"/>
  <c r="D88" i="4"/>
  <c r="J123" i="4"/>
  <c r="H139" i="4"/>
  <c r="H120" i="4" s="1"/>
  <c r="H119" i="4" s="1"/>
  <c r="J191" i="4"/>
  <c r="J192" i="4"/>
  <c r="J193" i="4"/>
  <c r="J194" i="4"/>
  <c r="J205" i="4"/>
  <c r="D228" i="4"/>
  <c r="F264" i="4"/>
  <c r="J270" i="4"/>
  <c r="D19" i="4"/>
  <c r="J218" i="4"/>
  <c r="G228" i="4"/>
  <c r="J43" i="4"/>
  <c r="D92" i="4"/>
  <c r="J209" i="4"/>
  <c r="E29" i="4"/>
  <c r="H92" i="4"/>
  <c r="I103" i="4"/>
  <c r="I102" i="4" s="1"/>
  <c r="I101" i="4" s="1"/>
  <c r="I100" i="4" s="1"/>
  <c r="J39" i="4"/>
  <c r="D47" i="4"/>
  <c r="D54" i="4"/>
  <c r="I93" i="4"/>
  <c r="G104" i="4"/>
  <c r="G103" i="4" s="1"/>
  <c r="G102" i="4" s="1"/>
  <c r="G101" i="4" s="1"/>
  <c r="G100" i="4" s="1"/>
  <c r="E104" i="4"/>
  <c r="E103" i="4" s="1"/>
  <c r="E102" i="4" s="1"/>
  <c r="E101" i="4" s="1"/>
  <c r="E100" i="4" s="1"/>
  <c r="J189" i="4"/>
  <c r="J268" i="4"/>
  <c r="G93" i="4"/>
  <c r="G92" i="4"/>
  <c r="G87" i="4" s="1"/>
  <c r="J198" i="4"/>
  <c r="J52" i="4"/>
  <c r="J58" i="4"/>
  <c r="G61" i="4"/>
  <c r="J109" i="4"/>
  <c r="J113" i="4"/>
  <c r="J125" i="4"/>
  <c r="G130" i="4"/>
  <c r="E143" i="4"/>
  <c r="G143" i="4"/>
  <c r="G139" i="4" s="1"/>
  <c r="F151" i="4"/>
  <c r="F150" i="4" s="1"/>
  <c r="J202" i="4"/>
  <c r="J280" i="4"/>
  <c r="J303" i="4"/>
  <c r="G151" i="4"/>
  <c r="G150" i="4" s="1"/>
  <c r="I34" i="4"/>
  <c r="J46" i="4"/>
  <c r="G47" i="4"/>
  <c r="J64" i="4"/>
  <c r="J76" i="4"/>
  <c r="G84" i="4"/>
  <c r="D87" i="4"/>
  <c r="H103" i="4"/>
  <c r="H102" i="4" s="1"/>
  <c r="H101" i="4" s="1"/>
  <c r="H100" i="4" s="1"/>
  <c r="F143" i="4"/>
  <c r="F139" i="4" s="1"/>
  <c r="J186" i="4"/>
  <c r="J187" i="4"/>
  <c r="J188" i="4"/>
  <c r="J201" i="4"/>
  <c r="J210" i="4"/>
  <c r="J215" i="4"/>
  <c r="J216" i="4"/>
  <c r="J230" i="4"/>
  <c r="J232" i="4"/>
  <c r="E264" i="4"/>
  <c r="J274" i="4"/>
  <c r="F275" i="4"/>
  <c r="J301" i="4"/>
  <c r="H179" i="4"/>
  <c r="H178" i="4" s="1"/>
  <c r="J69" i="4"/>
  <c r="E130" i="4"/>
  <c r="I179" i="4"/>
  <c r="I118" i="4" s="1"/>
  <c r="I8" i="4"/>
  <c r="J45" i="4"/>
  <c r="J48" i="4"/>
  <c r="J67" i="4"/>
  <c r="J80" i="4"/>
  <c r="J127" i="4"/>
  <c r="J154" i="4"/>
  <c r="H163" i="4"/>
  <c r="H162" i="4" s="1"/>
  <c r="H161" i="4" s="1"/>
  <c r="G172" i="4"/>
  <c r="J185" i="4"/>
  <c r="J214" i="4"/>
  <c r="J217" i="4"/>
  <c r="J223" i="4"/>
  <c r="J229" i="4"/>
  <c r="F228" i="4"/>
  <c r="G264" i="4"/>
  <c r="J277" i="4"/>
  <c r="J302" i="4"/>
  <c r="H28" i="4"/>
  <c r="H27" i="4" s="1"/>
  <c r="I29" i="4"/>
  <c r="J44" i="4"/>
  <c r="F47" i="4"/>
  <c r="F34" i="4" s="1"/>
  <c r="F28" i="4" s="1"/>
  <c r="F27" i="4" s="1"/>
  <c r="J50" i="4"/>
  <c r="J66" i="4"/>
  <c r="J72" i="4"/>
  <c r="F88" i="4"/>
  <c r="J148" i="4"/>
  <c r="I151" i="4"/>
  <c r="I150" i="4" s="1"/>
  <c r="E151" i="4"/>
  <c r="E150" i="4" s="1"/>
  <c r="J213" i="4"/>
  <c r="J222" i="4"/>
  <c r="J227" i="4"/>
  <c r="G260" i="4"/>
  <c r="G259" i="4" s="1"/>
  <c r="F269" i="4"/>
  <c r="F263" i="4" s="1"/>
  <c r="F257" i="4" s="1"/>
  <c r="F256" i="4" s="1"/>
  <c r="H263" i="4"/>
  <c r="H257" i="4" s="1"/>
  <c r="H256" i="4" s="1"/>
  <c r="J298" i="4"/>
  <c r="H118" i="4"/>
  <c r="E61" i="4"/>
  <c r="E60" i="4" s="1"/>
  <c r="J70" i="4"/>
  <c r="D121" i="4"/>
  <c r="J122" i="4"/>
  <c r="J121" i="4" s="1"/>
  <c r="J132" i="4"/>
  <c r="J131" i="4" s="1"/>
  <c r="F131" i="4"/>
  <c r="F130" i="4" s="1"/>
  <c r="J68" i="4"/>
  <c r="F104" i="4"/>
  <c r="J110" i="4"/>
  <c r="J165" i="4"/>
  <c r="J164" i="4" s="1"/>
  <c r="E164" i="4"/>
  <c r="E163" i="4" s="1"/>
  <c r="E162" i="4" s="1"/>
  <c r="E161" i="4" s="1"/>
  <c r="J174" i="4"/>
  <c r="D180" i="4"/>
  <c r="E251" i="4"/>
  <c r="J251" i="4" s="1"/>
  <c r="J252" i="4"/>
  <c r="J294" i="4"/>
  <c r="E293" i="4"/>
  <c r="E290" i="4" s="1"/>
  <c r="E289" i="4" s="1"/>
  <c r="E288" i="4" s="1"/>
  <c r="E287" i="4" s="1"/>
  <c r="J36" i="4"/>
  <c r="J35" i="4" s="1"/>
  <c r="E47" i="4"/>
  <c r="F61" i="4"/>
  <c r="F60" i="4" s="1"/>
  <c r="E38" i="4"/>
  <c r="E34" i="4" s="1"/>
  <c r="J135" i="4"/>
  <c r="J134" i="4" s="1"/>
  <c r="D134" i="4"/>
  <c r="D130" i="4" s="1"/>
  <c r="D172" i="4"/>
  <c r="J173" i="4"/>
  <c r="J235" i="4"/>
  <c r="E234" i="4"/>
  <c r="J234" i="4" s="1"/>
  <c r="D264" i="4"/>
  <c r="J267" i="4"/>
  <c r="E275" i="4"/>
  <c r="J276" i="4"/>
  <c r="J275" i="4" s="1"/>
  <c r="D12" i="4"/>
  <c r="E12" i="4"/>
  <c r="E11" i="4" s="1"/>
  <c r="J41" i="4"/>
  <c r="J57" i="4"/>
  <c r="D61" i="4"/>
  <c r="E94" i="4"/>
  <c r="J95" i="4"/>
  <c r="J94" i="4" s="1"/>
  <c r="I139" i="4"/>
  <c r="J141" i="4"/>
  <c r="J140" i="4" s="1"/>
  <c r="E140" i="4"/>
  <c r="J182" i="4"/>
  <c r="E180" i="4"/>
  <c r="J190" i="4"/>
  <c r="J265" i="4"/>
  <c r="G293" i="4"/>
  <c r="G290" i="4" s="1"/>
  <c r="G289" i="4" s="1"/>
  <c r="G288" i="4" s="1"/>
  <c r="G287" i="4" s="1"/>
  <c r="F12" i="4"/>
  <c r="F11" i="4" s="1"/>
  <c r="J14" i="4"/>
  <c r="J12" i="4" s="1"/>
  <c r="J11" i="4" s="1"/>
  <c r="J33" i="4"/>
  <c r="J32" i="4" s="1"/>
  <c r="J29" i="4" s="1"/>
  <c r="G38" i="4"/>
  <c r="J53" i="4"/>
  <c r="J82" i="4"/>
  <c r="J81" i="4" s="1"/>
  <c r="D81" i="4"/>
  <c r="H88" i="4"/>
  <c r="H87" i="4" s="1"/>
  <c r="J112" i="4"/>
  <c r="F111" i="4"/>
  <c r="J181" i="4"/>
  <c r="F180" i="4"/>
  <c r="J225" i="4"/>
  <c r="J224" i="4" s="1"/>
  <c r="D224" i="4"/>
  <c r="J226" i="4"/>
  <c r="D293" i="4"/>
  <c r="D290" i="4" s="1"/>
  <c r="D289" i="4" s="1"/>
  <c r="D288" i="4" s="1"/>
  <c r="D287" i="4" s="1"/>
  <c r="J300" i="4"/>
  <c r="D30" i="4"/>
  <c r="D29" i="4" s="1"/>
  <c r="J49" i="4"/>
  <c r="H60" i="4"/>
  <c r="J71" i="4"/>
  <c r="J79" i="4"/>
  <c r="J78" i="4" s="1"/>
  <c r="D78" i="4"/>
  <c r="G166" i="4"/>
  <c r="G163" i="4" s="1"/>
  <c r="G162" i="4" s="1"/>
  <c r="G161" i="4" s="1"/>
  <c r="J167" i="4"/>
  <c r="J166" i="4" s="1"/>
  <c r="G180" i="4"/>
  <c r="J203" i="4"/>
  <c r="J204" i="4"/>
  <c r="J255" i="4"/>
  <c r="J273" i="4"/>
  <c r="J272" i="4" s="1"/>
  <c r="D272" i="4"/>
  <c r="J297" i="4"/>
  <c r="J107" i="4"/>
  <c r="J108" i="4"/>
  <c r="H151" i="4"/>
  <c r="H150" i="4" s="1"/>
  <c r="J159" i="4"/>
  <c r="J158" i="4" s="1"/>
  <c r="J157" i="4" s="1"/>
  <c r="J151" i="4" s="1"/>
  <c r="J150" i="4" s="1"/>
  <c r="J183" i="4"/>
  <c r="J199" i="4"/>
  <c r="J200" i="4"/>
  <c r="J211" i="4"/>
  <c r="J212" i="4"/>
  <c r="J233" i="4"/>
  <c r="J254" i="4"/>
  <c r="J253" i="4" s="1"/>
  <c r="J262" i="4"/>
  <c r="J295" i="4"/>
  <c r="J146" i="4"/>
  <c r="J170" i="4"/>
  <c r="J169" i="4" s="1"/>
  <c r="J281" i="4"/>
  <c r="J106" i="4"/>
  <c r="J137" i="4"/>
  <c r="J195" i="4"/>
  <c r="J196" i="4"/>
  <c r="J207" i="4"/>
  <c r="J208" i="4"/>
  <c r="J219" i="4"/>
  <c r="J220" i="4"/>
  <c r="J261" i="4"/>
  <c r="J260" i="4" s="1"/>
  <c r="J259" i="4" s="1"/>
  <c r="J271" i="4"/>
  <c r="J285" i="4"/>
  <c r="J284" i="4" s="1"/>
  <c r="J283" i="4" s="1"/>
  <c r="J258" i="4" s="1"/>
  <c r="F92" i="4"/>
  <c r="F87" i="4" s="1"/>
  <c r="D104" i="4"/>
  <c r="D103" i="4" s="1"/>
  <c r="D102" i="4" s="1"/>
  <c r="D101" i="4" s="1"/>
  <c r="D100" i="4" s="1"/>
  <c r="J144" i="4"/>
  <c r="J266" i="4"/>
  <c r="G275" i="4"/>
  <c r="J304" i="4"/>
  <c r="J228" i="4" l="1"/>
  <c r="J38" i="4"/>
  <c r="J34" i="4" s="1"/>
  <c r="J28" i="4" s="1"/>
  <c r="J27" i="4" s="1"/>
  <c r="D263" i="4"/>
  <c r="D257" i="4" s="1"/>
  <c r="D256" i="4" s="1"/>
  <c r="G34" i="4"/>
  <c r="G28" i="4" s="1"/>
  <c r="G27" i="4" s="1"/>
  <c r="I120" i="4"/>
  <c r="J111" i="4"/>
  <c r="I28" i="4"/>
  <c r="G60" i="4"/>
  <c r="G8" i="4" s="1"/>
  <c r="G263" i="4"/>
  <c r="G257" i="4" s="1"/>
  <c r="G256" i="4" s="1"/>
  <c r="F179" i="4"/>
  <c r="F118" i="4" s="1"/>
  <c r="I178" i="4"/>
  <c r="E28" i="4"/>
  <c r="E27" i="4" s="1"/>
  <c r="I27" i="4"/>
  <c r="I26" i="4" s="1"/>
  <c r="I7" i="4"/>
  <c r="I6" i="4" s="1"/>
  <c r="E263" i="4"/>
  <c r="E257" i="4" s="1"/>
  <c r="E256" i="4" s="1"/>
  <c r="G179" i="4"/>
  <c r="G178" i="4" s="1"/>
  <c r="E139" i="4"/>
  <c r="E120" i="4" s="1"/>
  <c r="E119" i="4" s="1"/>
  <c r="G120" i="4"/>
  <c r="G119" i="4" s="1"/>
  <c r="I306" i="4"/>
  <c r="J269" i="4"/>
  <c r="D28" i="4"/>
  <c r="D27" i="4" s="1"/>
  <c r="D11" i="4"/>
  <c r="D10" i="4" s="1"/>
  <c r="D9" i="4" s="1"/>
  <c r="J293" i="4"/>
  <c r="J290" i="4" s="1"/>
  <c r="J289" i="4" s="1"/>
  <c r="J288" i="4" s="1"/>
  <c r="J287" i="4" s="1"/>
  <c r="J104" i="4"/>
  <c r="J103" i="4" s="1"/>
  <c r="J102" i="4" s="1"/>
  <c r="J101" i="4" s="1"/>
  <c r="J100" i="4" s="1"/>
  <c r="J47" i="4"/>
  <c r="J264" i="4"/>
  <c r="J263" i="4" s="1"/>
  <c r="J257" i="4" s="1"/>
  <c r="J256" i="4" s="1"/>
  <c r="J61" i="4"/>
  <c r="J60" i="4" s="1"/>
  <c r="J8" i="4" s="1"/>
  <c r="H7" i="4"/>
  <c r="I117" i="4"/>
  <c r="I116" i="4" s="1"/>
  <c r="I99" i="4" s="1"/>
  <c r="I119" i="4"/>
  <c r="F120" i="4"/>
  <c r="E93" i="4"/>
  <c r="E92" i="4"/>
  <c r="E7" i="4" s="1"/>
  <c r="F59" i="4"/>
  <c r="F26" i="4" s="1"/>
  <c r="F8" i="4"/>
  <c r="F103" i="4"/>
  <c r="F102" i="4" s="1"/>
  <c r="F101" i="4" s="1"/>
  <c r="F100" i="4" s="1"/>
  <c r="J130" i="4"/>
  <c r="J92" i="4"/>
  <c r="J93" i="4"/>
  <c r="D60" i="4"/>
  <c r="J163" i="4"/>
  <c r="J162" i="4" s="1"/>
  <c r="J161" i="4" s="1"/>
  <c r="J88" i="4"/>
  <c r="D120" i="4"/>
  <c r="G118" i="4"/>
  <c r="G306" i="4" s="1"/>
  <c r="F178" i="4"/>
  <c r="J172" i="4"/>
  <c r="H117" i="4"/>
  <c r="H116" i="4" s="1"/>
  <c r="H99" i="4" s="1"/>
  <c r="E88" i="4"/>
  <c r="F10" i="4"/>
  <c r="F9" i="4" s="1"/>
  <c r="F7" i="4"/>
  <c r="E59" i="4"/>
  <c r="E8" i="4"/>
  <c r="J143" i="4"/>
  <c r="J139" i="4" s="1"/>
  <c r="H8" i="4"/>
  <c r="H306" i="4" s="1"/>
  <c r="H59" i="4"/>
  <c r="H26" i="4" s="1"/>
  <c r="J180" i="4"/>
  <c r="J179" i="4" s="1"/>
  <c r="J10" i="4"/>
  <c r="J9" i="4" s="1"/>
  <c r="E179" i="4"/>
  <c r="E10" i="4"/>
  <c r="E9" i="4" s="1"/>
  <c r="D179" i="4"/>
  <c r="E117" i="4" l="1"/>
  <c r="E87" i="4"/>
  <c r="E26" i="4" s="1"/>
  <c r="G7" i="4"/>
  <c r="G117" i="4"/>
  <c r="G116" i="4" s="1"/>
  <c r="G99" i="4" s="1"/>
  <c r="G59" i="4"/>
  <c r="G26" i="4" s="1"/>
  <c r="J87" i="4"/>
  <c r="J59" i="4"/>
  <c r="J26" i="4" s="1"/>
  <c r="H305" i="4"/>
  <c r="H307" i="4" s="1"/>
  <c r="F306" i="4"/>
  <c r="D7" i="4"/>
  <c r="J120" i="4"/>
  <c r="J119" i="4" s="1"/>
  <c r="J7" i="4"/>
  <c r="J6" i="4" s="1"/>
  <c r="H6" i="4"/>
  <c r="E305" i="4"/>
  <c r="E6" i="4"/>
  <c r="F6" i="4"/>
  <c r="G6" i="4"/>
  <c r="J178" i="4"/>
  <c r="J118" i="4"/>
  <c r="J306" i="4" s="1"/>
  <c r="D59" i="4"/>
  <c r="D26" i="4" s="1"/>
  <c r="D8" i="4"/>
  <c r="F119" i="4"/>
  <c r="F117" i="4"/>
  <c r="F116" i="4" s="1"/>
  <c r="F99" i="4" s="1"/>
  <c r="E118" i="4"/>
  <c r="E306" i="4" s="1"/>
  <c r="E178" i="4"/>
  <c r="D178" i="4"/>
  <c r="D118" i="4"/>
  <c r="D306" i="4" s="1"/>
  <c r="D119" i="4"/>
  <c r="D117" i="4"/>
  <c r="I305" i="4"/>
  <c r="I307" i="4" s="1"/>
  <c r="G305" i="4" l="1"/>
  <c r="G307" i="4" s="1"/>
  <c r="D6" i="4"/>
  <c r="E307" i="4"/>
  <c r="H308" i="4" s="1"/>
  <c r="D305" i="4"/>
  <c r="D307" i="4" s="1"/>
  <c r="E308" i="4" s="1"/>
  <c r="J117" i="4"/>
  <c r="J305" i="4" s="1"/>
  <c r="J307" i="4" s="1"/>
  <c r="E116" i="4"/>
  <c r="E99" i="4" s="1"/>
  <c r="F305" i="4"/>
  <c r="F307" i="4" s="1"/>
  <c r="I308" i="4" s="1"/>
  <c r="D116" i="4"/>
  <c r="D99" i="4" s="1"/>
  <c r="J116" i="4" l="1"/>
  <c r="J99" i="4" s="1"/>
  <c r="G308" i="4"/>
  <c r="J308" i="4"/>
  <c r="F308" i="4"/>
  <c r="D308" i="4" l="1"/>
  <c r="E123" i="1" l="1"/>
  <c r="F123" i="1" s="1"/>
  <c r="C123" i="1"/>
  <c r="B123" i="1"/>
  <c r="A123" i="1"/>
  <c r="F122" i="1"/>
  <c r="E122" i="1"/>
  <c r="C122" i="1"/>
  <c r="B122" i="1"/>
  <c r="A122" i="1"/>
  <c r="E121" i="1"/>
  <c r="F121" i="1" s="1"/>
  <c r="B121" i="1"/>
  <c r="A121" i="1"/>
  <c r="E120" i="1"/>
  <c r="E118" i="1" s="1"/>
  <c r="C120" i="1"/>
  <c r="B120" i="1"/>
  <c r="A120" i="1"/>
  <c r="E119" i="1"/>
  <c r="F119" i="1" s="1"/>
  <c r="C119" i="1"/>
  <c r="B119" i="1"/>
  <c r="A119" i="1"/>
  <c r="D118" i="1"/>
  <c r="C118" i="1"/>
  <c r="B118" i="1"/>
  <c r="A118" i="1"/>
  <c r="E111" i="1"/>
  <c r="F111" i="1" s="1"/>
  <c r="C111" i="1"/>
  <c r="B111" i="1"/>
  <c r="A111" i="1"/>
  <c r="F110" i="1"/>
  <c r="E110" i="1"/>
  <c r="E109" i="1" s="1"/>
  <c r="E108" i="1" s="1"/>
  <c r="E98" i="1" s="1"/>
  <c r="E97" i="1" s="1"/>
  <c r="C110" i="1"/>
  <c r="B110" i="1"/>
  <c r="A110" i="1"/>
  <c r="D109" i="1"/>
  <c r="D108" i="1" s="1"/>
  <c r="C109" i="1"/>
  <c r="B109" i="1"/>
  <c r="A109" i="1"/>
  <c r="C108" i="1"/>
  <c r="B108" i="1"/>
  <c r="A108" i="1"/>
  <c r="I107" i="1"/>
  <c r="H107" i="1"/>
  <c r="G107" i="1"/>
  <c r="F107" i="1"/>
  <c r="J107" i="1" s="1"/>
  <c r="D107" i="1"/>
  <c r="C107" i="1"/>
  <c r="B107" i="1"/>
  <c r="A107" i="1"/>
  <c r="D106" i="1"/>
  <c r="F106" i="1" s="1"/>
  <c r="C106" i="1"/>
  <c r="B106" i="1"/>
  <c r="A106" i="1"/>
  <c r="D105" i="1"/>
  <c r="F105" i="1" s="1"/>
  <c r="C105" i="1"/>
  <c r="B105" i="1"/>
  <c r="A105" i="1"/>
  <c r="D104" i="1"/>
  <c r="F104" i="1" s="1"/>
  <c r="C104" i="1"/>
  <c r="B104" i="1"/>
  <c r="A104" i="1"/>
  <c r="D103" i="1"/>
  <c r="F103" i="1" s="1"/>
  <c r="C103" i="1"/>
  <c r="B103" i="1"/>
  <c r="A103" i="1"/>
  <c r="D102" i="1"/>
  <c r="F102" i="1" s="1"/>
  <c r="C102" i="1"/>
  <c r="B102" i="1"/>
  <c r="A102" i="1"/>
  <c r="D101" i="1"/>
  <c r="D99" i="1" s="1"/>
  <c r="C101" i="1"/>
  <c r="B101" i="1"/>
  <c r="A101" i="1"/>
  <c r="D100" i="1"/>
  <c r="F100" i="1" s="1"/>
  <c r="C100" i="1"/>
  <c r="B100" i="1"/>
  <c r="A100" i="1"/>
  <c r="E99" i="1"/>
  <c r="C99" i="1"/>
  <c r="B99" i="1"/>
  <c r="A99" i="1"/>
  <c r="C98" i="1"/>
  <c r="B98" i="1"/>
  <c r="C97" i="1"/>
  <c r="B97" i="1"/>
  <c r="A97" i="1"/>
  <c r="E96" i="1"/>
  <c r="D96" i="1"/>
  <c r="F96" i="1" s="1"/>
  <c r="C96" i="1"/>
  <c r="B96" i="1"/>
  <c r="A96" i="1"/>
  <c r="E95" i="1"/>
  <c r="D95" i="1"/>
  <c r="F95" i="1" s="1"/>
  <c r="C95" i="1"/>
  <c r="B95" i="1"/>
  <c r="A95" i="1"/>
  <c r="E94" i="1"/>
  <c r="D94" i="1"/>
  <c r="F94" i="1" s="1"/>
  <c r="C94" i="1"/>
  <c r="B94" i="1"/>
  <c r="A94" i="1"/>
  <c r="E93" i="1"/>
  <c r="D93" i="1"/>
  <c r="F93" i="1" s="1"/>
  <c r="C93" i="1"/>
  <c r="B93" i="1"/>
  <c r="A93" i="1"/>
  <c r="E92" i="1"/>
  <c r="D92" i="1"/>
  <c r="F92" i="1" s="1"/>
  <c r="C92" i="1"/>
  <c r="B92" i="1"/>
  <c r="A92" i="1"/>
  <c r="E91" i="1"/>
  <c r="F91" i="1" s="1"/>
  <c r="D91" i="1"/>
  <c r="C91" i="1"/>
  <c r="B91" i="1"/>
  <c r="A91" i="1"/>
  <c r="E90" i="1"/>
  <c r="D90" i="1"/>
  <c r="F90" i="1" s="1"/>
  <c r="C90" i="1"/>
  <c r="B90" i="1"/>
  <c r="A90" i="1"/>
  <c r="E89" i="1"/>
  <c r="D89" i="1"/>
  <c r="F89" i="1" s="1"/>
  <c r="C89" i="1"/>
  <c r="B89" i="1"/>
  <c r="A89" i="1"/>
  <c r="E88" i="1"/>
  <c r="F88" i="1" s="1"/>
  <c r="D88" i="1"/>
  <c r="C88" i="1"/>
  <c r="B88" i="1"/>
  <c r="A88" i="1"/>
  <c r="F87" i="1"/>
  <c r="E87" i="1"/>
  <c r="D87" i="1"/>
  <c r="C87" i="1"/>
  <c r="B87" i="1"/>
  <c r="A87" i="1"/>
  <c r="E86" i="1"/>
  <c r="D86" i="1"/>
  <c r="F86" i="1" s="1"/>
  <c r="C86" i="1"/>
  <c r="B86" i="1"/>
  <c r="A86" i="1"/>
  <c r="F85" i="1"/>
  <c r="E85" i="1"/>
  <c r="D85" i="1"/>
  <c r="C85" i="1"/>
  <c r="B85" i="1"/>
  <c r="A85" i="1"/>
  <c r="E84" i="1"/>
  <c r="D84" i="1"/>
  <c r="F84" i="1" s="1"/>
  <c r="C84" i="1"/>
  <c r="B84" i="1"/>
  <c r="A84" i="1"/>
  <c r="I83" i="1"/>
  <c r="H83" i="1"/>
  <c r="G83" i="1"/>
  <c r="E83" i="1"/>
  <c r="D83" i="1"/>
  <c r="F83" i="1" s="1"/>
  <c r="C83" i="1"/>
  <c r="B83" i="1"/>
  <c r="A83" i="1"/>
  <c r="H82" i="1"/>
  <c r="G82" i="1"/>
  <c r="E82" i="1"/>
  <c r="D82" i="1"/>
  <c r="C82" i="1"/>
  <c r="B82" i="1"/>
  <c r="A82" i="1"/>
  <c r="E81" i="1"/>
  <c r="F81" i="1" s="1"/>
  <c r="C81" i="1"/>
  <c r="B81" i="1"/>
  <c r="A81" i="1"/>
  <c r="I80" i="1"/>
  <c r="H80" i="1"/>
  <c r="G80" i="1"/>
  <c r="E80" i="1"/>
  <c r="C80" i="1"/>
  <c r="B80" i="1"/>
  <c r="A80" i="1"/>
  <c r="K79" i="1"/>
  <c r="C79" i="1"/>
  <c r="B79" i="1"/>
  <c r="A79" i="1"/>
  <c r="G77" i="1"/>
  <c r="F77" i="1"/>
  <c r="E77" i="1"/>
  <c r="D77" i="1"/>
  <c r="D68" i="1" s="1"/>
  <c r="C77" i="1"/>
  <c r="B77" i="1"/>
  <c r="A77" i="1"/>
  <c r="F76" i="1"/>
  <c r="E76" i="1"/>
  <c r="D76" i="1"/>
  <c r="C76" i="1"/>
  <c r="B76" i="1"/>
  <c r="A76" i="1"/>
  <c r="I75" i="1"/>
  <c r="H75" i="1"/>
  <c r="G75" i="1"/>
  <c r="F75" i="1"/>
  <c r="J75" i="1" s="1"/>
  <c r="E75" i="1"/>
  <c r="D75" i="1"/>
  <c r="C75" i="1"/>
  <c r="B75" i="1"/>
  <c r="A75" i="1"/>
  <c r="I74" i="1"/>
  <c r="J74" i="1" s="1"/>
  <c r="H74" i="1"/>
  <c r="G74" i="1"/>
  <c r="F74" i="1"/>
  <c r="E74" i="1"/>
  <c r="D74" i="1"/>
  <c r="C74" i="1"/>
  <c r="B74" i="1"/>
  <c r="A74" i="1"/>
  <c r="I73" i="1"/>
  <c r="H73" i="1"/>
  <c r="G73" i="1"/>
  <c r="F73" i="1"/>
  <c r="E73" i="1"/>
  <c r="D73" i="1"/>
  <c r="C73" i="1"/>
  <c r="B73" i="1"/>
  <c r="A73" i="1"/>
  <c r="I72" i="1"/>
  <c r="H72" i="1"/>
  <c r="G72" i="1"/>
  <c r="F72" i="1"/>
  <c r="J72" i="1" s="1"/>
  <c r="E72" i="1"/>
  <c r="D72" i="1"/>
  <c r="C72" i="1"/>
  <c r="B72" i="1"/>
  <c r="I71" i="1"/>
  <c r="H71" i="1"/>
  <c r="G71" i="1"/>
  <c r="F71" i="1"/>
  <c r="E71" i="1"/>
  <c r="D71" i="1"/>
  <c r="C71" i="1"/>
  <c r="B71" i="1"/>
  <c r="I70" i="1"/>
  <c r="H70" i="1"/>
  <c r="G70" i="1"/>
  <c r="F70" i="1"/>
  <c r="J70" i="1" s="1"/>
  <c r="E70" i="1"/>
  <c r="D70" i="1"/>
  <c r="C70" i="1"/>
  <c r="B70" i="1"/>
  <c r="A70" i="1"/>
  <c r="I69" i="1"/>
  <c r="J69" i="1" s="1"/>
  <c r="H69" i="1"/>
  <c r="G69" i="1"/>
  <c r="F69" i="1"/>
  <c r="E69" i="1"/>
  <c r="D69" i="1"/>
  <c r="C69" i="1"/>
  <c r="B69" i="1"/>
  <c r="A69" i="1"/>
  <c r="C68" i="1"/>
  <c r="B68" i="1"/>
  <c r="A68" i="1"/>
  <c r="C67" i="1"/>
  <c r="B67" i="1"/>
  <c r="A67" i="1"/>
  <c r="F66" i="1"/>
  <c r="E66" i="1"/>
  <c r="E54" i="1" s="1"/>
  <c r="D66" i="1"/>
  <c r="C66" i="1"/>
  <c r="B66" i="1"/>
  <c r="A66" i="1"/>
  <c r="E65" i="1"/>
  <c r="D65" i="1"/>
  <c r="F65" i="1" s="1"/>
  <c r="C65" i="1"/>
  <c r="B65" i="1"/>
  <c r="A65" i="1"/>
  <c r="F64" i="1"/>
  <c r="C64" i="1"/>
  <c r="B64" i="1"/>
  <c r="A64" i="1"/>
  <c r="J63" i="1"/>
  <c r="I63" i="1"/>
  <c r="H63" i="1"/>
  <c r="G63" i="1"/>
  <c r="D63" i="1"/>
  <c r="F63" i="1" s="1"/>
  <c r="C63" i="1"/>
  <c r="B63" i="1"/>
  <c r="A63" i="1"/>
  <c r="I62" i="1"/>
  <c r="H62" i="1"/>
  <c r="G62" i="1"/>
  <c r="F62" i="1"/>
  <c r="J62" i="1" s="1"/>
  <c r="D62" i="1"/>
  <c r="C62" i="1"/>
  <c r="B62" i="1"/>
  <c r="A62" i="1"/>
  <c r="I61" i="1"/>
  <c r="J61" i="1" s="1"/>
  <c r="H61" i="1"/>
  <c r="G61" i="1"/>
  <c r="D61" i="1"/>
  <c r="F61" i="1" s="1"/>
  <c r="C61" i="1"/>
  <c r="B61" i="1"/>
  <c r="A61" i="1"/>
  <c r="I60" i="1"/>
  <c r="H60" i="1"/>
  <c r="G60" i="1"/>
  <c r="D60" i="1"/>
  <c r="F60" i="1" s="1"/>
  <c r="J60" i="1" s="1"/>
  <c r="C60" i="1"/>
  <c r="B60" i="1"/>
  <c r="A60" i="1"/>
  <c r="I59" i="1"/>
  <c r="H59" i="1"/>
  <c r="J59" i="1" s="1"/>
  <c r="G59" i="1"/>
  <c r="D59" i="1"/>
  <c r="F59" i="1" s="1"/>
  <c r="C59" i="1"/>
  <c r="B59" i="1"/>
  <c r="A59" i="1"/>
  <c r="J58" i="1"/>
  <c r="I58" i="1"/>
  <c r="H58" i="1"/>
  <c r="G58" i="1"/>
  <c r="D58" i="1"/>
  <c r="F58" i="1" s="1"/>
  <c r="C58" i="1"/>
  <c r="B58" i="1"/>
  <c r="A58" i="1"/>
  <c r="I57" i="1"/>
  <c r="H57" i="1"/>
  <c r="G57" i="1"/>
  <c r="D57" i="1"/>
  <c r="F57" i="1" s="1"/>
  <c r="C57" i="1"/>
  <c r="B57" i="1"/>
  <c r="A57" i="1"/>
  <c r="I56" i="1"/>
  <c r="H56" i="1"/>
  <c r="G56" i="1"/>
  <c r="D56" i="1"/>
  <c r="D54" i="1" s="1"/>
  <c r="C56" i="1"/>
  <c r="B56" i="1"/>
  <c r="A56" i="1"/>
  <c r="I55" i="1"/>
  <c r="H55" i="1"/>
  <c r="G55" i="1"/>
  <c r="D55" i="1"/>
  <c r="F55" i="1" s="1"/>
  <c r="J55" i="1" s="1"/>
  <c r="C55" i="1"/>
  <c r="B55" i="1"/>
  <c r="A55" i="1"/>
  <c r="C54" i="1"/>
  <c r="B54" i="1"/>
  <c r="A54" i="1"/>
  <c r="C53" i="1"/>
  <c r="B53" i="1"/>
  <c r="C52" i="1"/>
  <c r="C51" i="1"/>
  <c r="B51" i="1"/>
  <c r="A51" i="1"/>
  <c r="C50" i="1"/>
  <c r="B50" i="1"/>
  <c r="A50" i="1"/>
  <c r="I49" i="1"/>
  <c r="H49" i="1"/>
  <c r="G49" i="1"/>
  <c r="E49" i="1"/>
  <c r="F49" i="1" s="1"/>
  <c r="C49" i="1"/>
  <c r="B49" i="1"/>
  <c r="I48" i="1"/>
  <c r="H48" i="1"/>
  <c r="G48" i="1"/>
  <c r="E48" i="1"/>
  <c r="F48" i="1" s="1"/>
  <c r="C48" i="1"/>
  <c r="B48" i="1"/>
  <c r="I47" i="1"/>
  <c r="H47" i="1"/>
  <c r="G47" i="1"/>
  <c r="E47" i="1"/>
  <c r="F47" i="1" s="1"/>
  <c r="J47" i="1" s="1"/>
  <c r="C47" i="1"/>
  <c r="B47" i="1"/>
  <c r="I46" i="1"/>
  <c r="H46" i="1"/>
  <c r="G46" i="1"/>
  <c r="E46" i="1"/>
  <c r="F46" i="1" s="1"/>
  <c r="C46" i="1"/>
  <c r="B46" i="1"/>
  <c r="I45" i="1"/>
  <c r="H45" i="1"/>
  <c r="G45" i="1"/>
  <c r="E45" i="1"/>
  <c r="F45" i="1" s="1"/>
  <c r="C45" i="1"/>
  <c r="B45" i="1"/>
  <c r="I44" i="1"/>
  <c r="H44" i="1"/>
  <c r="G44" i="1"/>
  <c r="F44" i="1"/>
  <c r="E44" i="1"/>
  <c r="C44" i="1"/>
  <c r="B44" i="1"/>
  <c r="I43" i="1"/>
  <c r="H43" i="1"/>
  <c r="G43" i="1"/>
  <c r="E43" i="1"/>
  <c r="F43" i="1" s="1"/>
  <c r="C43" i="1"/>
  <c r="B43" i="1"/>
  <c r="I42" i="1"/>
  <c r="H42" i="1"/>
  <c r="G42" i="1"/>
  <c r="E42" i="1"/>
  <c r="F42" i="1" s="1"/>
  <c r="J42" i="1" s="1"/>
  <c r="C42" i="1"/>
  <c r="B42" i="1"/>
  <c r="I41" i="1"/>
  <c r="H41" i="1"/>
  <c r="H40" i="1" s="1"/>
  <c r="G41" i="1"/>
  <c r="F41" i="1"/>
  <c r="E41" i="1"/>
  <c r="C41" i="1"/>
  <c r="C40" i="1"/>
  <c r="B40" i="1"/>
  <c r="F39" i="1"/>
  <c r="D38" i="1"/>
  <c r="F38" i="1" s="1"/>
  <c r="C38" i="1"/>
  <c r="B38" i="1"/>
  <c r="D37" i="1"/>
  <c r="F37" i="1" s="1"/>
  <c r="C37" i="1"/>
  <c r="B37" i="1"/>
  <c r="D36" i="1"/>
  <c r="F36" i="1" s="1"/>
  <c r="C36" i="1"/>
  <c r="B36" i="1"/>
  <c r="I35" i="1"/>
  <c r="H35" i="1"/>
  <c r="G35" i="1"/>
  <c r="E35" i="1"/>
  <c r="F35" i="1" s="1"/>
  <c r="J35" i="1" s="1"/>
  <c r="B35" i="1"/>
  <c r="I34" i="1"/>
  <c r="H34" i="1"/>
  <c r="G34" i="1"/>
  <c r="E34" i="1"/>
  <c r="F34" i="1" s="1"/>
  <c r="B34" i="1"/>
  <c r="I33" i="1"/>
  <c r="H33" i="1"/>
  <c r="G33" i="1"/>
  <c r="F33" i="1"/>
  <c r="E33" i="1"/>
  <c r="B33" i="1"/>
  <c r="I32" i="1"/>
  <c r="H32" i="1"/>
  <c r="G32" i="1"/>
  <c r="E32" i="1"/>
  <c r="F32" i="1" s="1"/>
  <c r="J32" i="1" s="1"/>
  <c r="B32" i="1"/>
  <c r="I31" i="1"/>
  <c r="H31" i="1"/>
  <c r="G31" i="1"/>
  <c r="E31" i="1"/>
  <c r="F31" i="1" s="1"/>
  <c r="J31" i="1" s="1"/>
  <c r="B31" i="1"/>
  <c r="I30" i="1"/>
  <c r="H30" i="1"/>
  <c r="G30" i="1"/>
  <c r="E30" i="1"/>
  <c r="F30" i="1" s="1"/>
  <c r="J30" i="1" s="1"/>
  <c r="B30" i="1"/>
  <c r="G29" i="1"/>
  <c r="C29" i="1"/>
  <c r="B29" i="1"/>
  <c r="K28" i="1"/>
  <c r="D28" i="1"/>
  <c r="C28" i="1"/>
  <c r="B28" i="1"/>
  <c r="I26" i="1"/>
  <c r="H26" i="1"/>
  <c r="G26" i="1"/>
  <c r="E26" i="1"/>
  <c r="D26" i="1"/>
  <c r="C26" i="1"/>
  <c r="B26" i="1"/>
  <c r="A26" i="1"/>
  <c r="I25" i="1"/>
  <c r="H25" i="1"/>
  <c r="G25" i="1"/>
  <c r="D25" i="1"/>
  <c r="F25" i="1" s="1"/>
  <c r="B25" i="1"/>
  <c r="A25" i="1"/>
  <c r="I24" i="1"/>
  <c r="H24" i="1"/>
  <c r="G24" i="1"/>
  <c r="D24" i="1"/>
  <c r="F24" i="1" s="1"/>
  <c r="B24" i="1"/>
  <c r="A24" i="1"/>
  <c r="I23" i="1"/>
  <c r="H23" i="1"/>
  <c r="G23" i="1"/>
  <c r="D23" i="1"/>
  <c r="F23" i="1" s="1"/>
  <c r="J23" i="1" s="1"/>
  <c r="C23" i="1"/>
  <c r="B23" i="1"/>
  <c r="A23" i="1"/>
  <c r="I22" i="1"/>
  <c r="H22" i="1"/>
  <c r="G22" i="1"/>
  <c r="D22" i="1"/>
  <c r="F22" i="1" s="1"/>
  <c r="C22" i="1"/>
  <c r="B22" i="1"/>
  <c r="A22" i="1"/>
  <c r="I21" i="1"/>
  <c r="H21" i="1"/>
  <c r="G21" i="1"/>
  <c r="F21" i="1"/>
  <c r="J21" i="1" s="1"/>
  <c r="D21" i="1"/>
  <c r="C21" i="1"/>
  <c r="B21" i="1"/>
  <c r="A21" i="1"/>
  <c r="I20" i="1"/>
  <c r="H20" i="1"/>
  <c r="G20" i="1"/>
  <c r="D20" i="1"/>
  <c r="F20" i="1" s="1"/>
  <c r="C20" i="1"/>
  <c r="B20" i="1"/>
  <c r="A20" i="1"/>
  <c r="I19" i="1"/>
  <c r="H19" i="1"/>
  <c r="G19" i="1"/>
  <c r="D19" i="1"/>
  <c r="F19" i="1" s="1"/>
  <c r="J19" i="1" s="1"/>
  <c r="C19" i="1"/>
  <c r="B19" i="1"/>
  <c r="A19" i="1"/>
  <c r="I18" i="1"/>
  <c r="H18" i="1"/>
  <c r="G18" i="1"/>
  <c r="D18" i="1"/>
  <c r="F18" i="1" s="1"/>
  <c r="C18" i="1"/>
  <c r="B18" i="1"/>
  <c r="A18" i="1"/>
  <c r="I17" i="1"/>
  <c r="H17" i="1"/>
  <c r="G17" i="1"/>
  <c r="F17" i="1"/>
  <c r="J17" i="1" s="1"/>
  <c r="D17" i="1"/>
  <c r="C17" i="1"/>
  <c r="B17" i="1"/>
  <c r="A17" i="1"/>
  <c r="D16" i="1"/>
  <c r="C16" i="1"/>
  <c r="C13" i="1" s="1"/>
  <c r="B16" i="1"/>
  <c r="I15" i="1"/>
  <c r="H15" i="1"/>
  <c r="G15" i="1"/>
  <c r="G13" i="1" s="1"/>
  <c r="D15" i="1"/>
  <c r="F15" i="1" s="1"/>
  <c r="C15" i="1"/>
  <c r="B15" i="1"/>
  <c r="A15" i="1"/>
  <c r="C14" i="1"/>
  <c r="B14" i="1"/>
  <c r="E13" i="1"/>
  <c r="B13" i="1"/>
  <c r="C12" i="1"/>
  <c r="B12" i="1"/>
  <c r="C11" i="1"/>
  <c r="C10" i="1"/>
  <c r="B10" i="1"/>
  <c r="C9" i="1"/>
  <c r="B9" i="1"/>
  <c r="B8" i="1"/>
  <c r="A8" i="1"/>
  <c r="H5" i="1"/>
  <c r="G370" i="2"/>
  <c r="H370" i="2" s="1"/>
  <c r="F370" i="2"/>
  <c r="E370" i="2"/>
  <c r="D370" i="2"/>
  <c r="C370" i="2"/>
  <c r="B370" i="2"/>
  <c r="A370" i="2"/>
  <c r="G369" i="2"/>
  <c r="F369" i="2"/>
  <c r="E369" i="2"/>
  <c r="D369" i="2"/>
  <c r="H369" i="2" s="1"/>
  <c r="C369" i="2"/>
  <c r="B369" i="2"/>
  <c r="A369" i="2"/>
  <c r="G368" i="2"/>
  <c r="F368" i="2"/>
  <c r="E368" i="2"/>
  <c r="D368" i="2"/>
  <c r="C368" i="2"/>
  <c r="B368" i="2"/>
  <c r="G367" i="2"/>
  <c r="F367" i="2"/>
  <c r="E367" i="2"/>
  <c r="D367" i="2"/>
  <c r="C367" i="2"/>
  <c r="B367" i="2"/>
  <c r="A367" i="2"/>
  <c r="D365" i="2"/>
  <c r="C365" i="2"/>
  <c r="B365" i="2"/>
  <c r="A365" i="2"/>
  <c r="C364" i="2"/>
  <c r="B364" i="2"/>
  <c r="C363" i="2"/>
  <c r="B363" i="2"/>
  <c r="A363" i="2"/>
  <c r="D362" i="2"/>
  <c r="C362" i="2"/>
  <c r="B362" i="2"/>
  <c r="A362" i="2"/>
  <c r="D361" i="2"/>
  <c r="C361" i="2"/>
  <c r="B361" i="2"/>
  <c r="A361" i="2"/>
  <c r="C360" i="2"/>
  <c r="B360" i="2"/>
  <c r="C359" i="2"/>
  <c r="B359" i="2"/>
  <c r="A359" i="2"/>
  <c r="D358" i="2"/>
  <c r="C358" i="2"/>
  <c r="B358" i="2"/>
  <c r="A358" i="2"/>
  <c r="D357" i="2"/>
  <c r="C357" i="2"/>
  <c r="B357" i="2"/>
  <c r="A357" i="2"/>
  <c r="G356" i="2"/>
  <c r="F356" i="2"/>
  <c r="E356" i="2"/>
  <c r="D356" i="2"/>
  <c r="C356" i="2"/>
  <c r="B356" i="2"/>
  <c r="A356" i="2"/>
  <c r="H355" i="2"/>
  <c r="G355" i="2"/>
  <c r="F355" i="2"/>
  <c r="E355" i="2"/>
  <c r="D355" i="2"/>
  <c r="C355" i="2"/>
  <c r="B355" i="2"/>
  <c r="A355" i="2"/>
  <c r="B354" i="2"/>
  <c r="I353" i="2"/>
  <c r="C353" i="2"/>
  <c r="B353" i="2"/>
  <c r="A353" i="2"/>
  <c r="B352" i="2"/>
  <c r="C351" i="2"/>
  <c r="B351" i="2"/>
  <c r="A351" i="2"/>
  <c r="C350" i="2"/>
  <c r="B350" i="2"/>
  <c r="A350" i="2"/>
  <c r="C345" i="2"/>
  <c r="G344" i="2"/>
  <c r="F344" i="2"/>
  <c r="E344" i="2"/>
  <c r="C344" i="2"/>
  <c r="B344" i="2"/>
  <c r="A344" i="2"/>
  <c r="C343" i="2"/>
  <c r="G342" i="2"/>
  <c r="F342" i="2"/>
  <c r="E342" i="2"/>
  <c r="D342" i="2"/>
  <c r="H342" i="2" s="1"/>
  <c r="C342" i="2"/>
  <c r="B342" i="2"/>
  <c r="A342" i="2"/>
  <c r="C341" i="2"/>
  <c r="G340" i="2"/>
  <c r="F340" i="2"/>
  <c r="E340" i="2"/>
  <c r="D340" i="2"/>
  <c r="C340" i="2"/>
  <c r="B340" i="2"/>
  <c r="A340" i="2"/>
  <c r="D338" i="2"/>
  <c r="C338" i="2"/>
  <c r="B338" i="2"/>
  <c r="A338" i="2"/>
  <c r="D337" i="2"/>
  <c r="C337" i="2"/>
  <c r="B337" i="2"/>
  <c r="A337" i="2"/>
  <c r="C336" i="2"/>
  <c r="B336" i="2"/>
  <c r="C335" i="2"/>
  <c r="B335" i="2"/>
  <c r="A335" i="2"/>
  <c r="C334" i="2"/>
  <c r="B334" i="2"/>
  <c r="A334" i="2"/>
  <c r="C333" i="2"/>
  <c r="B333" i="2"/>
  <c r="A333" i="2"/>
  <c r="G332" i="2"/>
  <c r="F332" i="2"/>
  <c r="E332" i="2"/>
  <c r="D332" i="2"/>
  <c r="G331" i="2"/>
  <c r="G330" i="2" s="1"/>
  <c r="G329" i="2" s="1"/>
  <c r="F331" i="2"/>
  <c r="F330" i="2" s="1"/>
  <c r="F329" i="2" s="1"/>
  <c r="E331" i="2"/>
  <c r="D331" i="2"/>
  <c r="D330" i="2" s="1"/>
  <c r="D329" i="2" s="1"/>
  <c r="C331" i="2"/>
  <c r="B331" i="2"/>
  <c r="C330" i="2"/>
  <c r="B330" i="2"/>
  <c r="C329" i="2"/>
  <c r="B329" i="2"/>
  <c r="D328" i="2"/>
  <c r="C328" i="2"/>
  <c r="B328" i="2"/>
  <c r="A328" i="2"/>
  <c r="D327" i="2"/>
  <c r="D326" i="2" s="1"/>
  <c r="C327" i="2"/>
  <c r="B327" i="2"/>
  <c r="C326" i="2"/>
  <c r="B326" i="2"/>
  <c r="A326" i="2"/>
  <c r="C325" i="2"/>
  <c r="B325" i="2"/>
  <c r="A325" i="2"/>
  <c r="G324" i="2"/>
  <c r="F324" i="2"/>
  <c r="E324" i="2"/>
  <c r="E323" i="2" s="1"/>
  <c r="E322" i="2" s="1"/>
  <c r="D324" i="2"/>
  <c r="C324" i="2"/>
  <c r="B324" i="2"/>
  <c r="G323" i="2"/>
  <c r="G322" i="2" s="1"/>
  <c r="F323" i="2"/>
  <c r="C323" i="2"/>
  <c r="B323" i="2"/>
  <c r="F322" i="2"/>
  <c r="D322" i="2"/>
  <c r="C322" i="2"/>
  <c r="B322" i="2"/>
  <c r="D321" i="2"/>
  <c r="A321" i="2"/>
  <c r="D320" i="2"/>
  <c r="A320" i="2"/>
  <c r="D319" i="2"/>
  <c r="A319" i="2"/>
  <c r="D318" i="2"/>
  <c r="A318" i="2"/>
  <c r="G317" i="2"/>
  <c r="F317" i="2"/>
  <c r="E317" i="2"/>
  <c r="D317" i="2"/>
  <c r="C317" i="2"/>
  <c r="B317" i="2"/>
  <c r="A317" i="2"/>
  <c r="G316" i="2"/>
  <c r="F316" i="2"/>
  <c r="E316" i="2"/>
  <c r="C316" i="2"/>
  <c r="B316" i="2"/>
  <c r="A316" i="2"/>
  <c r="B315" i="2"/>
  <c r="C314" i="2"/>
  <c r="B314" i="2"/>
  <c r="G313" i="2"/>
  <c r="F313" i="2"/>
  <c r="F312" i="2" s="1"/>
  <c r="F311" i="2" s="1"/>
  <c r="E313" i="2"/>
  <c r="E312" i="2" s="1"/>
  <c r="E311" i="2" s="1"/>
  <c r="D313" i="2"/>
  <c r="C313" i="2"/>
  <c r="B313" i="2"/>
  <c r="G312" i="2"/>
  <c r="G311" i="2" s="1"/>
  <c r="B312" i="2"/>
  <c r="C311" i="2"/>
  <c r="B311" i="2"/>
  <c r="A311" i="2"/>
  <c r="D307" i="2"/>
  <c r="A307" i="2"/>
  <c r="D306" i="2"/>
  <c r="A306" i="2"/>
  <c r="D305" i="2"/>
  <c r="A305" i="2"/>
  <c r="D304" i="2"/>
  <c r="A304" i="2"/>
  <c r="D303" i="2"/>
  <c r="C303" i="2"/>
  <c r="B303" i="2"/>
  <c r="A303" i="2"/>
  <c r="G302" i="2"/>
  <c r="F302" i="2"/>
  <c r="E302" i="2"/>
  <c r="D302" i="2"/>
  <c r="H302" i="2" s="1"/>
  <c r="C302" i="2"/>
  <c r="B302" i="2"/>
  <c r="A302" i="2"/>
  <c r="G301" i="2"/>
  <c r="F301" i="2"/>
  <c r="E301" i="2"/>
  <c r="D301" i="2"/>
  <c r="C301" i="2"/>
  <c r="B301" i="2"/>
  <c r="A301" i="2"/>
  <c r="B300" i="2"/>
  <c r="C299" i="2"/>
  <c r="B299" i="2"/>
  <c r="A299" i="2"/>
  <c r="D298" i="2"/>
  <c r="C298" i="2"/>
  <c r="B298" i="2"/>
  <c r="A298" i="2"/>
  <c r="D297" i="2"/>
  <c r="C297" i="2"/>
  <c r="B297" i="2"/>
  <c r="A297" i="2"/>
  <c r="C296" i="2"/>
  <c r="B296" i="2"/>
  <c r="C295" i="2"/>
  <c r="B295" i="2"/>
  <c r="A295" i="2"/>
  <c r="D294" i="2"/>
  <c r="C294" i="2"/>
  <c r="B294" i="2"/>
  <c r="A294" i="2"/>
  <c r="G293" i="2"/>
  <c r="F293" i="2"/>
  <c r="E293" i="2"/>
  <c r="D293" i="2"/>
  <c r="C293" i="2"/>
  <c r="B293" i="2"/>
  <c r="A293" i="2"/>
  <c r="H292" i="2"/>
  <c r="G292" i="2"/>
  <c r="F292" i="2"/>
  <c r="E292" i="2"/>
  <c r="D292" i="2"/>
  <c r="C292" i="2"/>
  <c r="B292" i="2"/>
  <c r="A292" i="2"/>
  <c r="D291" i="2"/>
  <c r="D290" i="2" s="1"/>
  <c r="C291" i="2"/>
  <c r="B291" i="2"/>
  <c r="C290" i="2"/>
  <c r="B290" i="2"/>
  <c r="A290" i="2"/>
  <c r="C289" i="2"/>
  <c r="B289" i="2"/>
  <c r="A289" i="2"/>
  <c r="C288" i="2"/>
  <c r="B288" i="2"/>
  <c r="A288" i="2"/>
  <c r="G287" i="2"/>
  <c r="F287" i="2"/>
  <c r="E287" i="2"/>
  <c r="D287" i="2"/>
  <c r="C287" i="2"/>
  <c r="B287" i="2"/>
  <c r="A287" i="2"/>
  <c r="G286" i="2"/>
  <c r="F286" i="2"/>
  <c r="E286" i="2"/>
  <c r="D286" i="2"/>
  <c r="C286" i="2"/>
  <c r="B286" i="2"/>
  <c r="A286" i="2"/>
  <c r="C285" i="2"/>
  <c r="B285" i="2"/>
  <c r="A285" i="2"/>
  <c r="C284" i="2"/>
  <c r="B284" i="2"/>
  <c r="A284" i="2"/>
  <c r="G283" i="2"/>
  <c r="F283" i="2"/>
  <c r="E283" i="2"/>
  <c r="E282" i="2" s="1"/>
  <c r="E281" i="2" s="1"/>
  <c r="D283" i="2"/>
  <c r="D282" i="2" s="1"/>
  <c r="D281" i="2" s="1"/>
  <c r="F282" i="2"/>
  <c r="F281" i="2" s="1"/>
  <c r="C282" i="2"/>
  <c r="B282" i="2"/>
  <c r="A282" i="2"/>
  <c r="C281" i="2"/>
  <c r="B281" i="2"/>
  <c r="A281" i="2"/>
  <c r="D280" i="2"/>
  <c r="C280" i="2"/>
  <c r="B280" i="2"/>
  <c r="A280" i="2"/>
  <c r="D279" i="2"/>
  <c r="C279" i="2"/>
  <c r="B279" i="2"/>
  <c r="A279" i="2"/>
  <c r="H278" i="2"/>
  <c r="G278" i="2"/>
  <c r="F278" i="2"/>
  <c r="E278" i="2"/>
  <c r="D278" i="2"/>
  <c r="C278" i="2"/>
  <c r="B278" i="2"/>
  <c r="A278" i="2"/>
  <c r="D277" i="2"/>
  <c r="D276" i="2" s="1"/>
  <c r="C277" i="2"/>
  <c r="B277" i="2"/>
  <c r="A277" i="2"/>
  <c r="C276" i="2"/>
  <c r="B276" i="2"/>
  <c r="A276" i="2"/>
  <c r="G275" i="2"/>
  <c r="F275" i="2"/>
  <c r="E275" i="2"/>
  <c r="D275" i="2"/>
  <c r="H275" i="2" s="1"/>
  <c r="G274" i="2"/>
  <c r="H274" i="2" s="1"/>
  <c r="F274" i="2"/>
  <c r="E274" i="2"/>
  <c r="D274" i="2"/>
  <c r="G273" i="2"/>
  <c r="F273" i="2"/>
  <c r="E273" i="2"/>
  <c r="D273" i="2"/>
  <c r="G272" i="2"/>
  <c r="F272" i="2"/>
  <c r="E272" i="2"/>
  <c r="D272" i="2"/>
  <c r="G271" i="2"/>
  <c r="F271" i="2"/>
  <c r="E271" i="2"/>
  <c r="D271" i="2"/>
  <c r="G270" i="2"/>
  <c r="F270" i="2"/>
  <c r="E270" i="2"/>
  <c r="D270" i="2"/>
  <c r="G269" i="2"/>
  <c r="F269" i="2"/>
  <c r="E269" i="2"/>
  <c r="D269" i="2"/>
  <c r="H269" i="2" s="1"/>
  <c r="G268" i="2"/>
  <c r="F268" i="2"/>
  <c r="E268" i="2"/>
  <c r="D268" i="2"/>
  <c r="G267" i="2"/>
  <c r="H267" i="2" s="1"/>
  <c r="F267" i="2"/>
  <c r="E267" i="2"/>
  <c r="D267" i="2"/>
  <c r="G266" i="2"/>
  <c r="F266" i="2"/>
  <c r="E266" i="2"/>
  <c r="D266" i="2"/>
  <c r="G265" i="2"/>
  <c r="F265" i="2"/>
  <c r="E265" i="2"/>
  <c r="D265" i="2"/>
  <c r="H265" i="2" s="1"/>
  <c r="G264" i="2"/>
  <c r="F264" i="2"/>
  <c r="E264" i="2"/>
  <c r="D264" i="2"/>
  <c r="G263" i="2"/>
  <c r="F263" i="2"/>
  <c r="E263" i="2"/>
  <c r="D263" i="2"/>
  <c r="G262" i="2"/>
  <c r="F262" i="2"/>
  <c r="E262" i="2"/>
  <c r="D262" i="2"/>
  <c r="G261" i="2"/>
  <c r="F261" i="2"/>
  <c r="E261" i="2"/>
  <c r="D261" i="2"/>
  <c r="G260" i="2"/>
  <c r="F260" i="2"/>
  <c r="E260" i="2"/>
  <c r="H260" i="2" s="1"/>
  <c r="D260" i="2"/>
  <c r="G259" i="2"/>
  <c r="F259" i="2"/>
  <c r="E259" i="2"/>
  <c r="D259" i="2"/>
  <c r="G258" i="2"/>
  <c r="F258" i="2"/>
  <c r="E258" i="2"/>
  <c r="G256" i="2"/>
  <c r="F256" i="2"/>
  <c r="E256" i="2"/>
  <c r="D256" i="2"/>
  <c r="C256" i="2"/>
  <c r="B256" i="2"/>
  <c r="A256" i="2"/>
  <c r="C255" i="2"/>
  <c r="B255" i="2"/>
  <c r="A255" i="2"/>
  <c r="C254" i="2"/>
  <c r="B254" i="2"/>
  <c r="A254" i="2"/>
  <c r="D251" i="2"/>
  <c r="C251" i="2"/>
  <c r="B251" i="2"/>
  <c r="A251" i="2"/>
  <c r="G250" i="2"/>
  <c r="F250" i="2"/>
  <c r="E250" i="2"/>
  <c r="D250" i="2"/>
  <c r="H250" i="2" s="1"/>
  <c r="C250" i="2"/>
  <c r="B250" i="2"/>
  <c r="A250" i="2"/>
  <c r="G249" i="2"/>
  <c r="F249" i="2"/>
  <c r="E249" i="2"/>
  <c r="D249" i="2"/>
  <c r="C249" i="2"/>
  <c r="B249" i="2"/>
  <c r="A249" i="2"/>
  <c r="G248" i="2"/>
  <c r="F248" i="2"/>
  <c r="E248" i="2"/>
  <c r="D248" i="2"/>
  <c r="C248" i="2"/>
  <c r="B248" i="2"/>
  <c r="A248" i="2"/>
  <c r="D247" i="2"/>
  <c r="D246" i="2" s="1"/>
  <c r="C247" i="2"/>
  <c r="B247" i="2"/>
  <c r="A247" i="2"/>
  <c r="C246" i="2"/>
  <c r="B246" i="2"/>
  <c r="A246" i="2"/>
  <c r="D245" i="2"/>
  <c r="D243" i="2" s="1"/>
  <c r="D242" i="2" s="1"/>
  <c r="D244" i="2"/>
  <c r="I243" i="2"/>
  <c r="C243" i="2"/>
  <c r="B243" i="2"/>
  <c r="I242" i="2"/>
  <c r="C242" i="2"/>
  <c r="B242" i="2"/>
  <c r="A242" i="2"/>
  <c r="D241" i="2"/>
  <c r="C241" i="2"/>
  <c r="B241" i="2"/>
  <c r="A241" i="2"/>
  <c r="D240" i="2"/>
  <c r="D239" i="2"/>
  <c r="G238" i="2"/>
  <c r="F238" i="2"/>
  <c r="E238" i="2"/>
  <c r="D238" i="2"/>
  <c r="C238" i="2"/>
  <c r="B238" i="2"/>
  <c r="A238" i="2"/>
  <c r="C237" i="2"/>
  <c r="B237" i="2"/>
  <c r="I236" i="2"/>
  <c r="C236" i="2"/>
  <c r="B236" i="2"/>
  <c r="A236" i="2"/>
  <c r="D235" i="2"/>
  <c r="C235" i="2"/>
  <c r="B235" i="2"/>
  <c r="A235" i="2"/>
  <c r="C234" i="2"/>
  <c r="B234" i="2"/>
  <c r="C233" i="2"/>
  <c r="B233" i="2"/>
  <c r="A233" i="2"/>
  <c r="G232" i="2"/>
  <c r="F232" i="2"/>
  <c r="E232" i="2"/>
  <c r="D232" i="2"/>
  <c r="H232" i="2" s="1"/>
  <c r="C232" i="2"/>
  <c r="B232" i="2"/>
  <c r="A232" i="2"/>
  <c r="G231" i="2"/>
  <c r="F231" i="2"/>
  <c r="F228" i="2" s="1"/>
  <c r="E231" i="2"/>
  <c r="D231" i="2"/>
  <c r="B231" i="2"/>
  <c r="A231" i="2"/>
  <c r="G230" i="2"/>
  <c r="G228" i="2" s="1"/>
  <c r="F230" i="2"/>
  <c r="E230" i="2"/>
  <c r="D230" i="2"/>
  <c r="C230" i="2"/>
  <c r="B230" i="2"/>
  <c r="A230" i="2"/>
  <c r="G229" i="2"/>
  <c r="F229" i="2"/>
  <c r="E229" i="2"/>
  <c r="D229" i="2"/>
  <c r="C229" i="2"/>
  <c r="B229" i="2"/>
  <c r="A229" i="2"/>
  <c r="C228" i="2"/>
  <c r="C231" i="2" s="1"/>
  <c r="B228" i="2"/>
  <c r="A228" i="2"/>
  <c r="G227" i="2"/>
  <c r="H227" i="2" s="1"/>
  <c r="F227" i="2"/>
  <c r="E227" i="2"/>
  <c r="D227" i="2"/>
  <c r="A227" i="2"/>
  <c r="D226" i="2"/>
  <c r="A226" i="2"/>
  <c r="G225" i="2"/>
  <c r="H225" i="2" s="1"/>
  <c r="F225" i="2"/>
  <c r="E225" i="2"/>
  <c r="D225" i="2"/>
  <c r="C225" i="2"/>
  <c r="B225" i="2"/>
  <c r="A225" i="2"/>
  <c r="G224" i="2"/>
  <c r="F224" i="2"/>
  <c r="E224" i="2"/>
  <c r="D224" i="2"/>
  <c r="C224" i="2"/>
  <c r="B224" i="2"/>
  <c r="A224" i="2"/>
  <c r="B223" i="2"/>
  <c r="C222" i="2"/>
  <c r="B222" i="2"/>
  <c r="A222" i="2"/>
  <c r="C221" i="2"/>
  <c r="C223" i="2" s="1"/>
  <c r="B221" i="2"/>
  <c r="A221" i="2"/>
  <c r="F220" i="2"/>
  <c r="E220" i="2"/>
  <c r="H219" i="2"/>
  <c r="H218" i="2" s="1"/>
  <c r="H217" i="2" s="1"/>
  <c r="G219" i="2"/>
  <c r="G218" i="2" s="1"/>
  <c r="G217" i="2" s="1"/>
  <c r="F219" i="2"/>
  <c r="E219" i="2"/>
  <c r="D219" i="2"/>
  <c r="C219" i="2"/>
  <c r="B219" i="2"/>
  <c r="A219" i="2"/>
  <c r="F218" i="2"/>
  <c r="E218" i="2"/>
  <c r="E217" i="2" s="1"/>
  <c r="D218" i="2"/>
  <c r="C218" i="2"/>
  <c r="B218" i="2"/>
  <c r="F217" i="2"/>
  <c r="D217" i="2"/>
  <c r="C217" i="2"/>
  <c r="B217" i="2"/>
  <c r="A217" i="2"/>
  <c r="D216" i="2"/>
  <c r="C216" i="2"/>
  <c r="D215" i="2"/>
  <c r="C215" i="2"/>
  <c r="B215" i="2"/>
  <c r="D214" i="2"/>
  <c r="C214" i="2"/>
  <c r="B214" i="2"/>
  <c r="A214" i="2"/>
  <c r="B213" i="2"/>
  <c r="A213" i="2"/>
  <c r="B212" i="2"/>
  <c r="C211" i="2"/>
  <c r="B211" i="2"/>
  <c r="A211" i="2"/>
  <c r="B210" i="2"/>
  <c r="A210" i="2"/>
  <c r="D208" i="2"/>
  <c r="C208" i="2"/>
  <c r="B208" i="2"/>
  <c r="A208" i="2"/>
  <c r="D207" i="2"/>
  <c r="D206" i="2" s="1"/>
  <c r="C207" i="2"/>
  <c r="B207" i="2"/>
  <c r="C206" i="2"/>
  <c r="B206" i="2"/>
  <c r="A206" i="2"/>
  <c r="D205" i="2"/>
  <c r="C205" i="2"/>
  <c r="B205" i="2"/>
  <c r="D204" i="2"/>
  <c r="C204" i="2"/>
  <c r="B204" i="2"/>
  <c r="A204" i="2"/>
  <c r="D203" i="2"/>
  <c r="D202" i="2" s="1"/>
  <c r="C203" i="2"/>
  <c r="B203" i="2"/>
  <c r="C202" i="2"/>
  <c r="B202" i="2"/>
  <c r="A202" i="2"/>
  <c r="C201" i="2"/>
  <c r="B201" i="2"/>
  <c r="A201" i="2"/>
  <c r="D200" i="2"/>
  <c r="C200" i="2"/>
  <c r="B200" i="2"/>
  <c r="A200" i="2"/>
  <c r="D199" i="2"/>
  <c r="D198" i="2" s="1"/>
  <c r="C199" i="2"/>
  <c r="B199" i="2"/>
  <c r="A199" i="2"/>
  <c r="C198" i="2"/>
  <c r="B198" i="2"/>
  <c r="A198" i="2"/>
  <c r="B197" i="2"/>
  <c r="D196" i="2"/>
  <c r="C196" i="2"/>
  <c r="B196" i="2"/>
  <c r="A196" i="2"/>
  <c r="G195" i="2"/>
  <c r="F195" i="2"/>
  <c r="E195" i="2"/>
  <c r="D195" i="2"/>
  <c r="C195" i="2"/>
  <c r="B195" i="2"/>
  <c r="A195" i="2"/>
  <c r="I194" i="2"/>
  <c r="C194" i="2"/>
  <c r="B194" i="2"/>
  <c r="A194" i="2"/>
  <c r="G193" i="2"/>
  <c r="F193" i="2"/>
  <c r="E193" i="2"/>
  <c r="D193" i="2"/>
  <c r="H193" i="2" s="1"/>
  <c r="C193" i="2"/>
  <c r="B193" i="2"/>
  <c r="A193" i="2"/>
  <c r="G192" i="2"/>
  <c r="F192" i="2"/>
  <c r="F190" i="2" s="1"/>
  <c r="E192" i="2"/>
  <c r="H192" i="2" s="1"/>
  <c r="D192" i="2"/>
  <c r="C192" i="2"/>
  <c r="B192" i="2"/>
  <c r="A192" i="2"/>
  <c r="H191" i="2"/>
  <c r="G191" i="2"/>
  <c r="F191" i="2"/>
  <c r="E191" i="2"/>
  <c r="D191" i="2"/>
  <c r="C191" i="2"/>
  <c r="B191" i="2"/>
  <c r="A191" i="2"/>
  <c r="I190" i="2"/>
  <c r="G190" i="2"/>
  <c r="D190" i="2"/>
  <c r="C190" i="2"/>
  <c r="B190" i="2"/>
  <c r="A190" i="2"/>
  <c r="G189" i="2"/>
  <c r="F189" i="2"/>
  <c r="H189" i="2" s="1"/>
  <c r="E189" i="2"/>
  <c r="D189" i="2"/>
  <c r="C189" i="2"/>
  <c r="B189" i="2"/>
  <c r="A189" i="2"/>
  <c r="G188" i="2"/>
  <c r="F188" i="2"/>
  <c r="E188" i="2"/>
  <c r="H188" i="2" s="1"/>
  <c r="D188" i="2"/>
  <c r="C188" i="2"/>
  <c r="B188" i="2"/>
  <c r="A188" i="2"/>
  <c r="G187" i="2"/>
  <c r="F187" i="2"/>
  <c r="F186" i="2" s="1"/>
  <c r="E187" i="2"/>
  <c r="D187" i="2"/>
  <c r="C187" i="2"/>
  <c r="B187" i="2"/>
  <c r="A187" i="2"/>
  <c r="I186" i="2"/>
  <c r="G186" i="2"/>
  <c r="D186" i="2"/>
  <c r="C186" i="2"/>
  <c r="B186" i="2"/>
  <c r="A186" i="2"/>
  <c r="G185" i="2"/>
  <c r="F185" i="2"/>
  <c r="E185" i="2"/>
  <c r="D185" i="2"/>
  <c r="C185" i="2"/>
  <c r="B185" i="2"/>
  <c r="A185" i="2"/>
  <c r="G184" i="2"/>
  <c r="F184" i="2"/>
  <c r="H184" i="2" s="1"/>
  <c r="E184" i="2"/>
  <c r="D184" i="2"/>
  <c r="C184" i="2"/>
  <c r="B184" i="2"/>
  <c r="A184" i="2"/>
  <c r="H183" i="2"/>
  <c r="G183" i="2"/>
  <c r="G182" i="2" s="1"/>
  <c r="F183" i="2"/>
  <c r="E183" i="2"/>
  <c r="D183" i="2"/>
  <c r="C183" i="2"/>
  <c r="B183" i="2"/>
  <c r="A183" i="2"/>
  <c r="I182" i="2"/>
  <c r="F182" i="2"/>
  <c r="E182" i="2"/>
  <c r="D182" i="2"/>
  <c r="C182" i="2"/>
  <c r="B182" i="2"/>
  <c r="A182" i="2"/>
  <c r="G181" i="2"/>
  <c r="F181" i="2"/>
  <c r="H181" i="2" s="1"/>
  <c r="E181" i="2"/>
  <c r="D181" i="2"/>
  <c r="C181" i="2"/>
  <c r="B181" i="2"/>
  <c r="A181" i="2"/>
  <c r="H180" i="2"/>
  <c r="G180" i="2"/>
  <c r="F180" i="2"/>
  <c r="E180" i="2"/>
  <c r="D180" i="2"/>
  <c r="C180" i="2"/>
  <c r="B180" i="2"/>
  <c r="A180" i="2"/>
  <c r="G179" i="2"/>
  <c r="F179" i="2"/>
  <c r="E179" i="2"/>
  <c r="D179" i="2"/>
  <c r="C179" i="2"/>
  <c r="B179" i="2"/>
  <c r="A179" i="2"/>
  <c r="G178" i="2"/>
  <c r="F178" i="2"/>
  <c r="H178" i="2" s="1"/>
  <c r="E178" i="2"/>
  <c r="D178" i="2"/>
  <c r="C178" i="2"/>
  <c r="B178" i="2"/>
  <c r="A178" i="2"/>
  <c r="G177" i="2"/>
  <c r="F177" i="2"/>
  <c r="E177" i="2"/>
  <c r="D177" i="2"/>
  <c r="C177" i="2"/>
  <c r="B177" i="2"/>
  <c r="A177" i="2"/>
  <c r="I176" i="2"/>
  <c r="C176" i="2"/>
  <c r="B176" i="2"/>
  <c r="A176" i="2"/>
  <c r="B175" i="2"/>
  <c r="A175" i="2"/>
  <c r="C174" i="2"/>
  <c r="B174" i="2"/>
  <c r="C173" i="2"/>
  <c r="B173" i="2"/>
  <c r="A173" i="2"/>
  <c r="C172" i="2"/>
  <c r="B172" i="2"/>
  <c r="A172" i="2"/>
  <c r="B171" i="2"/>
  <c r="A171" i="2"/>
  <c r="G170" i="2"/>
  <c r="F170" i="2"/>
  <c r="E170" i="2"/>
  <c r="D170" i="2"/>
  <c r="C170" i="2"/>
  <c r="B170" i="2"/>
  <c r="A170" i="2"/>
  <c r="G169" i="2"/>
  <c r="F169" i="2"/>
  <c r="F168" i="2" s="1"/>
  <c r="E169" i="2"/>
  <c r="E168" i="2" s="1"/>
  <c r="C169" i="2"/>
  <c r="B169" i="2"/>
  <c r="A169" i="2"/>
  <c r="G168" i="2"/>
  <c r="C168" i="2"/>
  <c r="B168" i="2"/>
  <c r="A168" i="2"/>
  <c r="G167" i="2"/>
  <c r="F167" i="2"/>
  <c r="E167" i="2"/>
  <c r="D167" i="2"/>
  <c r="C167" i="2"/>
  <c r="B167" i="2"/>
  <c r="G166" i="2"/>
  <c r="F166" i="2"/>
  <c r="F165" i="2" s="1"/>
  <c r="E166" i="2"/>
  <c r="E165" i="2" s="1"/>
  <c r="D166" i="2"/>
  <c r="D165" i="2" s="1"/>
  <c r="C166" i="2"/>
  <c r="B166" i="2"/>
  <c r="G165" i="2"/>
  <c r="C165" i="2"/>
  <c r="B165" i="2"/>
  <c r="G164" i="2"/>
  <c r="F164" i="2"/>
  <c r="E164" i="2"/>
  <c r="D164" i="2"/>
  <c r="G163" i="2"/>
  <c r="F163" i="2"/>
  <c r="E163" i="2"/>
  <c r="D163" i="2"/>
  <c r="C162" i="2"/>
  <c r="B162" i="2"/>
  <c r="A162" i="2"/>
  <c r="C161" i="2"/>
  <c r="B161" i="2"/>
  <c r="A161" i="2"/>
  <c r="C160" i="2"/>
  <c r="B160" i="2"/>
  <c r="A160" i="2"/>
  <c r="I159" i="2"/>
  <c r="C159" i="2"/>
  <c r="B159" i="2"/>
  <c r="A159" i="2"/>
  <c r="G158" i="2"/>
  <c r="F158" i="2"/>
  <c r="E158" i="2"/>
  <c r="D158" i="2"/>
  <c r="C158" i="2"/>
  <c r="B158" i="2"/>
  <c r="A158" i="2"/>
  <c r="E157" i="2"/>
  <c r="D157" i="2"/>
  <c r="D155" i="2" s="1"/>
  <c r="D154" i="2" s="1"/>
  <c r="C157" i="2"/>
  <c r="B157" i="2"/>
  <c r="A157" i="2"/>
  <c r="E156" i="2"/>
  <c r="D156" i="2"/>
  <c r="C156" i="2"/>
  <c r="B156" i="2"/>
  <c r="A156" i="2"/>
  <c r="C155" i="2"/>
  <c r="B155" i="2"/>
  <c r="C154" i="2"/>
  <c r="B154" i="2"/>
  <c r="A154" i="2"/>
  <c r="G153" i="2"/>
  <c r="F153" i="2"/>
  <c r="E153" i="2"/>
  <c r="D153" i="2"/>
  <c r="C153" i="2"/>
  <c r="B153" i="2"/>
  <c r="A153" i="2"/>
  <c r="D152" i="2"/>
  <c r="C152" i="2"/>
  <c r="B152" i="2"/>
  <c r="A152" i="2"/>
  <c r="C151" i="2"/>
  <c r="B151" i="2"/>
  <c r="C150" i="2"/>
  <c r="B150" i="2"/>
  <c r="A150" i="2"/>
  <c r="C149" i="2"/>
  <c r="B149" i="2"/>
  <c r="A149" i="2"/>
  <c r="D148" i="2"/>
  <c r="C148" i="2"/>
  <c r="B148" i="2"/>
  <c r="A148" i="2"/>
  <c r="I147" i="2"/>
  <c r="D147" i="2"/>
  <c r="D146" i="2" s="1"/>
  <c r="C147" i="2"/>
  <c r="B147" i="2"/>
  <c r="A147" i="2"/>
  <c r="I146" i="2"/>
  <c r="C146" i="2"/>
  <c r="B146" i="2"/>
  <c r="A146" i="2"/>
  <c r="D145" i="2"/>
  <c r="C145" i="2"/>
  <c r="B145" i="2"/>
  <c r="A145" i="2"/>
  <c r="D144" i="2"/>
  <c r="C144" i="2"/>
  <c r="B144" i="2"/>
  <c r="A144" i="2"/>
  <c r="D143" i="2"/>
  <c r="D136" i="2" s="1"/>
  <c r="D135" i="2" s="1"/>
  <c r="C143" i="2"/>
  <c r="B143" i="2"/>
  <c r="A143" i="2"/>
  <c r="C142" i="2"/>
  <c r="B142" i="2"/>
  <c r="C141" i="2"/>
  <c r="B141" i="2"/>
  <c r="G140" i="2"/>
  <c r="F140" i="2"/>
  <c r="E140" i="2"/>
  <c r="D140" i="2"/>
  <c r="H140" i="2" s="1"/>
  <c r="C140" i="2"/>
  <c r="B140" i="2"/>
  <c r="A140" i="2"/>
  <c r="C139" i="2"/>
  <c r="B139" i="2"/>
  <c r="A139" i="2"/>
  <c r="C138" i="2"/>
  <c r="B138" i="2"/>
  <c r="H137" i="2"/>
  <c r="G137" i="2"/>
  <c r="F137" i="2"/>
  <c r="E137" i="2"/>
  <c r="D137" i="2"/>
  <c r="C137" i="2"/>
  <c r="B137" i="2"/>
  <c r="A137" i="2"/>
  <c r="I136" i="2"/>
  <c r="I135" i="2" s="1"/>
  <c r="C136" i="2"/>
  <c r="B136" i="2"/>
  <c r="A136" i="2"/>
  <c r="C135" i="2"/>
  <c r="B135" i="2"/>
  <c r="A135" i="2"/>
  <c r="C134" i="2"/>
  <c r="B134" i="2"/>
  <c r="A134" i="2"/>
  <c r="C133" i="2"/>
  <c r="B133" i="2"/>
  <c r="G132" i="2"/>
  <c r="F132" i="2"/>
  <c r="E132" i="2"/>
  <c r="C132" i="2"/>
  <c r="B132" i="2"/>
  <c r="A132" i="2"/>
  <c r="D131" i="2"/>
  <c r="C131" i="2"/>
  <c r="B131" i="2"/>
  <c r="A131" i="2"/>
  <c r="C130" i="2"/>
  <c r="B130" i="2"/>
  <c r="A130" i="2"/>
  <c r="C129" i="2"/>
  <c r="B129" i="2"/>
  <c r="A129" i="2"/>
  <c r="G128" i="2"/>
  <c r="F128" i="2"/>
  <c r="E128" i="2"/>
  <c r="D128" i="2"/>
  <c r="H128" i="2" s="1"/>
  <c r="C128" i="2"/>
  <c r="B128" i="2"/>
  <c r="A128" i="2"/>
  <c r="G127" i="2"/>
  <c r="F127" i="2"/>
  <c r="E127" i="2"/>
  <c r="D127" i="2"/>
  <c r="H127" i="2" s="1"/>
  <c r="C127" i="2"/>
  <c r="B127" i="2"/>
  <c r="A127" i="2"/>
  <c r="C126" i="2"/>
  <c r="B126" i="2"/>
  <c r="A126" i="2"/>
  <c r="C125" i="2"/>
  <c r="B125" i="2"/>
  <c r="A125" i="2"/>
  <c r="G124" i="2"/>
  <c r="F124" i="2"/>
  <c r="E124" i="2"/>
  <c r="H124" i="2" s="1"/>
  <c r="D124" i="2"/>
  <c r="C124" i="2"/>
  <c r="B124" i="2"/>
  <c r="A124" i="2"/>
  <c r="G123" i="2"/>
  <c r="F123" i="2"/>
  <c r="E123" i="2"/>
  <c r="D123" i="2"/>
  <c r="C123" i="2"/>
  <c r="B123" i="2"/>
  <c r="A123" i="2"/>
  <c r="G122" i="2"/>
  <c r="F122" i="2"/>
  <c r="E122" i="2"/>
  <c r="H122" i="2" s="1"/>
  <c r="D122" i="2"/>
  <c r="C122" i="2"/>
  <c r="B122" i="2"/>
  <c r="A122" i="2"/>
  <c r="C121" i="2"/>
  <c r="B121" i="2"/>
  <c r="A121" i="2"/>
  <c r="C120" i="2"/>
  <c r="B120" i="2"/>
  <c r="A120" i="2"/>
  <c r="G119" i="2"/>
  <c r="F119" i="2"/>
  <c r="E119" i="2"/>
  <c r="D119" i="2"/>
  <c r="C119" i="2"/>
  <c r="B119" i="2"/>
  <c r="A119" i="2"/>
  <c r="I118" i="2"/>
  <c r="C118" i="2"/>
  <c r="B118" i="2"/>
  <c r="A118" i="2"/>
  <c r="I117" i="2"/>
  <c r="C117" i="2"/>
  <c r="B117" i="2"/>
  <c r="A117" i="2"/>
  <c r="B116" i="2"/>
  <c r="A116" i="2"/>
  <c r="B115" i="2"/>
  <c r="A115" i="2"/>
  <c r="G114" i="2"/>
  <c r="F114" i="2"/>
  <c r="E114" i="2"/>
  <c r="C114" i="2"/>
  <c r="B114" i="2"/>
  <c r="A114" i="2"/>
  <c r="G113" i="2"/>
  <c r="E113" i="2"/>
  <c r="B113" i="2"/>
  <c r="A113" i="2"/>
  <c r="G112" i="2"/>
  <c r="G111" i="2" s="1"/>
  <c r="G110" i="2" s="1"/>
  <c r="F112" i="2"/>
  <c r="E112" i="2"/>
  <c r="C112" i="2"/>
  <c r="B112" i="2"/>
  <c r="A112" i="2"/>
  <c r="I111" i="2"/>
  <c r="F111" i="2"/>
  <c r="C111" i="2"/>
  <c r="B111" i="2"/>
  <c r="A111" i="2"/>
  <c r="I110" i="2"/>
  <c r="F110" i="2"/>
  <c r="C110" i="2"/>
  <c r="B110" i="2"/>
  <c r="A110" i="2"/>
  <c r="C109" i="2"/>
  <c r="B109" i="2"/>
  <c r="A109" i="2"/>
  <c r="C108" i="2"/>
  <c r="B108" i="2"/>
  <c r="A108" i="2"/>
  <c r="C107" i="2"/>
  <c r="B107" i="2"/>
  <c r="A107" i="2"/>
  <c r="G106" i="2"/>
  <c r="F106" i="2"/>
  <c r="F105" i="2" s="1"/>
  <c r="F104" i="2" s="1"/>
  <c r="E106" i="2"/>
  <c r="C106" i="2"/>
  <c r="B106" i="2"/>
  <c r="A106" i="2"/>
  <c r="I105" i="2"/>
  <c r="I104" i="2" s="1"/>
  <c r="G105" i="2"/>
  <c r="G104" i="2" s="1"/>
  <c r="E105" i="2"/>
  <c r="C105" i="2"/>
  <c r="B105" i="2"/>
  <c r="A105" i="2"/>
  <c r="E104" i="2"/>
  <c r="C104" i="2"/>
  <c r="B104" i="2"/>
  <c r="A104" i="2"/>
  <c r="G103" i="2"/>
  <c r="F103" i="2"/>
  <c r="F102" i="2" s="1"/>
  <c r="E103" i="2"/>
  <c r="E102" i="2" s="1"/>
  <c r="E101" i="2" s="1"/>
  <c r="D103" i="2"/>
  <c r="C103" i="2"/>
  <c r="B103" i="2"/>
  <c r="A103" i="2"/>
  <c r="I102" i="2"/>
  <c r="I101" i="2" s="1"/>
  <c r="G102" i="2"/>
  <c r="C102" i="2"/>
  <c r="B102" i="2"/>
  <c r="A102" i="2"/>
  <c r="G101" i="2"/>
  <c r="F101" i="2"/>
  <c r="C101" i="2"/>
  <c r="B101" i="2"/>
  <c r="A101" i="2"/>
  <c r="D99" i="2"/>
  <c r="C99" i="2"/>
  <c r="B99" i="2"/>
  <c r="A99" i="2"/>
  <c r="I98" i="2"/>
  <c r="H98" i="2"/>
  <c r="D98" i="2"/>
  <c r="D97" i="2" s="1"/>
  <c r="C98" i="2"/>
  <c r="B98" i="2"/>
  <c r="A98" i="2"/>
  <c r="I97" i="2"/>
  <c r="H97" i="2"/>
  <c r="C97" i="2"/>
  <c r="B97" i="2"/>
  <c r="A97" i="2"/>
  <c r="D96" i="2"/>
  <c r="C96" i="2"/>
  <c r="B96" i="2"/>
  <c r="A96" i="2"/>
  <c r="I95" i="2"/>
  <c r="D95" i="2"/>
  <c r="D94" i="2" s="1"/>
  <c r="C95" i="2"/>
  <c r="B95" i="2"/>
  <c r="A95" i="2"/>
  <c r="I94" i="2"/>
  <c r="I64" i="2" s="1"/>
  <c r="I19" i="2" s="1"/>
  <c r="I375" i="2" s="1"/>
  <c r="C94" i="2"/>
  <c r="B94" i="2"/>
  <c r="A94" i="2"/>
  <c r="D93" i="2"/>
  <c r="C93" i="2"/>
  <c r="B93" i="2"/>
  <c r="A93" i="2"/>
  <c r="D92" i="2"/>
  <c r="C92" i="2"/>
  <c r="B92" i="2"/>
  <c r="A92" i="2"/>
  <c r="D91" i="2"/>
  <c r="C91" i="2"/>
  <c r="B91" i="2"/>
  <c r="A91" i="2"/>
  <c r="D90" i="2"/>
  <c r="C90" i="2"/>
  <c r="B90" i="2"/>
  <c r="A90" i="2"/>
  <c r="D89" i="2"/>
  <c r="C89" i="2"/>
  <c r="B89" i="2"/>
  <c r="A89" i="2"/>
  <c r="D88" i="2"/>
  <c r="C88" i="2"/>
  <c r="B88" i="2"/>
  <c r="A88" i="2"/>
  <c r="E87" i="2"/>
  <c r="D87" i="2"/>
  <c r="C87" i="2"/>
  <c r="B87" i="2"/>
  <c r="A87" i="2"/>
  <c r="G86" i="2"/>
  <c r="F86" i="2"/>
  <c r="E86" i="2"/>
  <c r="D86" i="2"/>
  <c r="D84" i="2" s="1"/>
  <c r="D83" i="2" s="1"/>
  <c r="C86" i="2"/>
  <c r="B86" i="2"/>
  <c r="A86" i="2"/>
  <c r="G85" i="2"/>
  <c r="F85" i="2"/>
  <c r="E85" i="2"/>
  <c r="D85" i="2"/>
  <c r="H85" i="2" s="1"/>
  <c r="C85" i="2"/>
  <c r="B85" i="2"/>
  <c r="A85" i="2"/>
  <c r="I84" i="2"/>
  <c r="C84" i="2"/>
  <c r="B84" i="2"/>
  <c r="A84" i="2"/>
  <c r="I83" i="2"/>
  <c r="C83" i="2"/>
  <c r="B83" i="2"/>
  <c r="A83" i="2"/>
  <c r="E82" i="2"/>
  <c r="C82" i="2"/>
  <c r="B82" i="2"/>
  <c r="A82" i="2"/>
  <c r="I81" i="2"/>
  <c r="D81" i="2"/>
  <c r="C81" i="2"/>
  <c r="B81" i="2"/>
  <c r="A81" i="2"/>
  <c r="I80" i="2"/>
  <c r="D80" i="2"/>
  <c r="C80" i="2"/>
  <c r="B80" i="2"/>
  <c r="A80" i="2"/>
  <c r="D79" i="2"/>
  <c r="C79" i="2"/>
  <c r="B79" i="2"/>
  <c r="A79" i="2"/>
  <c r="D78" i="2"/>
  <c r="C78" i="2"/>
  <c r="B78" i="2"/>
  <c r="A78" i="2"/>
  <c r="G77" i="2"/>
  <c r="F77" i="2"/>
  <c r="E77" i="2"/>
  <c r="D77" i="2"/>
  <c r="C77" i="2"/>
  <c r="B77" i="2"/>
  <c r="A77" i="2"/>
  <c r="D76" i="2"/>
  <c r="C76" i="2"/>
  <c r="B76" i="2"/>
  <c r="A76" i="2"/>
  <c r="F75" i="2"/>
  <c r="D75" i="2"/>
  <c r="C75" i="2"/>
  <c r="B75" i="2"/>
  <c r="A75" i="2"/>
  <c r="G74" i="2"/>
  <c r="F74" i="2"/>
  <c r="E74" i="2"/>
  <c r="D74" i="2"/>
  <c r="C74" i="2"/>
  <c r="B74" i="2"/>
  <c r="A74" i="2"/>
  <c r="I73" i="2"/>
  <c r="C73" i="2"/>
  <c r="B73" i="2"/>
  <c r="I72" i="2"/>
  <c r="C72" i="2"/>
  <c r="B72" i="2"/>
  <c r="A72" i="2"/>
  <c r="D71" i="2"/>
  <c r="D70" i="2" s="1"/>
  <c r="D69" i="2" s="1"/>
  <c r="C71" i="2"/>
  <c r="B71" i="2"/>
  <c r="A71" i="2"/>
  <c r="I70" i="2"/>
  <c r="C70" i="2"/>
  <c r="B70" i="2"/>
  <c r="A70" i="2"/>
  <c r="I69" i="2"/>
  <c r="C69" i="2"/>
  <c r="B69" i="2"/>
  <c r="A69" i="2"/>
  <c r="G68" i="2"/>
  <c r="F68" i="2"/>
  <c r="E68" i="2"/>
  <c r="D68" i="2"/>
  <c r="D66" i="2" s="1"/>
  <c r="D65" i="2" s="1"/>
  <c r="C68" i="2"/>
  <c r="B68" i="2"/>
  <c r="A68" i="2"/>
  <c r="D67" i="2"/>
  <c r="C67" i="2"/>
  <c r="B67" i="2"/>
  <c r="A67" i="2"/>
  <c r="I66" i="2"/>
  <c r="I65" i="2" s="1"/>
  <c r="C66" i="2"/>
  <c r="B66" i="2"/>
  <c r="A66" i="2"/>
  <c r="C65" i="2"/>
  <c r="B65" i="2"/>
  <c r="A65" i="2"/>
  <c r="C64" i="2"/>
  <c r="B64" i="2"/>
  <c r="A64" i="2"/>
  <c r="D62" i="2"/>
  <c r="C62" i="2"/>
  <c r="B62" i="2"/>
  <c r="A62" i="2"/>
  <c r="D61" i="2"/>
  <c r="C61" i="2"/>
  <c r="B61" i="2"/>
  <c r="A61" i="2"/>
  <c r="C60" i="2"/>
  <c r="B60" i="2"/>
  <c r="A60" i="2"/>
  <c r="D59" i="2"/>
  <c r="C59" i="2"/>
  <c r="B59" i="2"/>
  <c r="A59" i="2"/>
  <c r="D58" i="2"/>
  <c r="C58" i="2"/>
  <c r="B58" i="2"/>
  <c r="C57" i="2"/>
  <c r="B57" i="2"/>
  <c r="A57" i="2"/>
  <c r="G56" i="2"/>
  <c r="G55" i="2" s="1"/>
  <c r="G54" i="2" s="1"/>
  <c r="F56" i="2"/>
  <c r="E56" i="2"/>
  <c r="E55" i="2" s="1"/>
  <c r="E54" i="2" s="1"/>
  <c r="D56" i="2"/>
  <c r="D55" i="2" s="1"/>
  <c r="D54" i="2" s="1"/>
  <c r="C56" i="2"/>
  <c r="B56" i="2"/>
  <c r="F55" i="2"/>
  <c r="F54" i="2" s="1"/>
  <c r="C55" i="2"/>
  <c r="B55" i="2"/>
  <c r="C54" i="2"/>
  <c r="B54" i="2"/>
  <c r="A54" i="2"/>
  <c r="G53" i="2"/>
  <c r="G52" i="2" s="1"/>
  <c r="G51" i="2" s="1"/>
  <c r="F53" i="2"/>
  <c r="F52" i="2" s="1"/>
  <c r="F51" i="2" s="1"/>
  <c r="D53" i="2"/>
  <c r="C53" i="2"/>
  <c r="B53" i="2"/>
  <c r="I52" i="2"/>
  <c r="I51" i="2" s="1"/>
  <c r="I50" i="2" s="1"/>
  <c r="E52" i="2"/>
  <c r="E51" i="2" s="1"/>
  <c r="C51" i="2"/>
  <c r="B51" i="2"/>
  <c r="A51" i="2"/>
  <c r="C50" i="2"/>
  <c r="A50" i="2"/>
  <c r="D49" i="2"/>
  <c r="C49" i="2"/>
  <c r="B49" i="2"/>
  <c r="A49" i="2"/>
  <c r="D48" i="2"/>
  <c r="D47" i="2" s="1"/>
  <c r="C48" i="2"/>
  <c r="B48" i="2"/>
  <c r="C47" i="2"/>
  <c r="B47" i="2"/>
  <c r="A47" i="2"/>
  <c r="H45" i="2"/>
  <c r="G45" i="2"/>
  <c r="F45" i="2"/>
  <c r="E45" i="2"/>
  <c r="D45" i="2"/>
  <c r="C45" i="2"/>
  <c r="B45" i="2"/>
  <c r="A45" i="2"/>
  <c r="G43" i="2"/>
  <c r="F43" i="2"/>
  <c r="E43" i="2"/>
  <c r="D43" i="2"/>
  <c r="D42" i="2"/>
  <c r="D41" i="2"/>
  <c r="G40" i="2"/>
  <c r="F40" i="2"/>
  <c r="E40" i="2"/>
  <c r="D40" i="2"/>
  <c r="H40" i="2" s="1"/>
  <c r="C40" i="2"/>
  <c r="B40" i="2"/>
  <c r="A40" i="2"/>
  <c r="G39" i="2"/>
  <c r="F39" i="2"/>
  <c r="E39" i="2"/>
  <c r="D39" i="2"/>
  <c r="C39" i="2"/>
  <c r="B39" i="2"/>
  <c r="A39" i="2"/>
  <c r="D38" i="2"/>
  <c r="D37" i="2" s="1"/>
  <c r="C38" i="2"/>
  <c r="B38" i="2"/>
  <c r="C37" i="2"/>
  <c r="B37" i="2"/>
  <c r="A37" i="2"/>
  <c r="D36" i="2"/>
  <c r="C36" i="2"/>
  <c r="B36" i="2"/>
  <c r="A36" i="2"/>
  <c r="D35" i="2"/>
  <c r="C35" i="2"/>
  <c r="B35" i="2"/>
  <c r="A35" i="2"/>
  <c r="C34" i="2"/>
  <c r="B34" i="2"/>
  <c r="G33" i="2"/>
  <c r="C33" i="2"/>
  <c r="B33" i="2"/>
  <c r="A33" i="2"/>
  <c r="D32" i="2"/>
  <c r="C32" i="2"/>
  <c r="B32" i="2"/>
  <c r="A32" i="2"/>
  <c r="D31" i="2"/>
  <c r="C31" i="2"/>
  <c r="B31" i="2"/>
  <c r="A31" i="2"/>
  <c r="D30" i="2"/>
  <c r="D29" i="2" s="1"/>
  <c r="C30" i="2"/>
  <c r="B30" i="2"/>
  <c r="C29" i="2"/>
  <c r="B29" i="2"/>
  <c r="A29" i="2"/>
  <c r="G28" i="2"/>
  <c r="F28" i="2"/>
  <c r="E28" i="2"/>
  <c r="D28" i="2"/>
  <c r="C28" i="2"/>
  <c r="B28" i="2"/>
  <c r="A28" i="2"/>
  <c r="G27" i="2"/>
  <c r="F27" i="2"/>
  <c r="F26" i="2" s="1"/>
  <c r="F25" i="2" s="1"/>
  <c r="E27" i="2"/>
  <c r="D27" i="2"/>
  <c r="C27" i="2"/>
  <c r="B27" i="2"/>
  <c r="A27" i="2"/>
  <c r="G26" i="2"/>
  <c r="G25" i="2" s="1"/>
  <c r="E26" i="2"/>
  <c r="E25" i="2" s="1"/>
  <c r="C26" i="2"/>
  <c r="B26" i="2"/>
  <c r="C25" i="2"/>
  <c r="B25" i="2"/>
  <c r="A25" i="2"/>
  <c r="D24" i="2"/>
  <c r="C24" i="2"/>
  <c r="B24" i="2"/>
  <c r="D23" i="2"/>
  <c r="C23" i="2"/>
  <c r="B23" i="2"/>
  <c r="A23" i="2"/>
  <c r="D22" i="2"/>
  <c r="D21" i="2" s="1"/>
  <c r="C22" i="2"/>
  <c r="B22" i="2"/>
  <c r="C21" i="2"/>
  <c r="B21" i="2"/>
  <c r="A21" i="2"/>
  <c r="C20" i="2"/>
  <c r="B20" i="2"/>
  <c r="A20" i="2"/>
  <c r="C19" i="2"/>
  <c r="B19" i="2"/>
  <c r="A19" i="2"/>
  <c r="C18" i="2"/>
  <c r="B18" i="2"/>
  <c r="A18" i="2"/>
  <c r="C17" i="2"/>
  <c r="B17" i="2"/>
  <c r="A17" i="2"/>
  <c r="G16" i="2"/>
  <c r="F16" i="2"/>
  <c r="E16" i="2"/>
  <c r="D16" i="2"/>
  <c r="H16" i="2" s="1"/>
  <c r="C16" i="2"/>
  <c r="B16" i="2"/>
  <c r="A16" i="2"/>
  <c r="D15" i="2"/>
  <c r="C15" i="2"/>
  <c r="B15" i="2"/>
  <c r="A15" i="2"/>
  <c r="D14" i="2"/>
  <c r="C14" i="2"/>
  <c r="B14" i="2"/>
  <c r="A14" i="2"/>
  <c r="H13" i="2"/>
  <c r="H12" i="2" s="1"/>
  <c r="G13" i="2"/>
  <c r="F13" i="2"/>
  <c r="E13" i="2"/>
  <c r="E12" i="2" s="1"/>
  <c r="D13" i="2"/>
  <c r="C13" i="2"/>
  <c r="B13" i="2"/>
  <c r="A13" i="2"/>
  <c r="G12" i="2"/>
  <c r="F12" i="2"/>
  <c r="D12" i="2"/>
  <c r="C12" i="2"/>
  <c r="B12" i="2"/>
  <c r="A12" i="2"/>
  <c r="C11" i="2"/>
  <c r="B11" i="2"/>
  <c r="A11" i="2"/>
  <c r="C10" i="2"/>
  <c r="B10" i="2"/>
  <c r="A10" i="2"/>
  <c r="G9" i="2"/>
  <c r="F9" i="2"/>
  <c r="F8" i="2" s="1"/>
  <c r="F7" i="2" s="1"/>
  <c r="F6" i="2" s="1"/>
  <c r="E9" i="2"/>
  <c r="E8" i="2" s="1"/>
  <c r="E7" i="2" s="1"/>
  <c r="E6" i="2" s="1"/>
  <c r="E5" i="2" s="1"/>
  <c r="D9" i="2"/>
  <c r="H9" i="2" s="1"/>
  <c r="H8" i="2" s="1"/>
  <c r="C9" i="2"/>
  <c r="B9" i="2"/>
  <c r="A9" i="2"/>
  <c r="G8" i="2"/>
  <c r="C8" i="2"/>
  <c r="B8" i="2"/>
  <c r="G7" i="2"/>
  <c r="G6" i="2" s="1"/>
  <c r="G5" i="2" s="1"/>
  <c r="C7" i="2"/>
  <c r="B7" i="2"/>
  <c r="A7" i="2"/>
  <c r="C6" i="2"/>
  <c r="B6" i="2"/>
  <c r="A6" i="2"/>
  <c r="F5" i="2"/>
  <c r="C5" i="2"/>
  <c r="B5" i="2"/>
  <c r="A5" i="2"/>
  <c r="B3" i="2"/>
  <c r="G22" i="5"/>
  <c r="H21" i="5"/>
  <c r="G20" i="5"/>
  <c r="K19" i="5"/>
  <c r="J19" i="5"/>
  <c r="I19" i="5"/>
  <c r="H19" i="5"/>
  <c r="G19" i="5"/>
  <c r="F13" i="5"/>
  <c r="F8" i="5"/>
  <c r="C5" i="5"/>
  <c r="D213" i="2" l="1"/>
  <c r="D212" i="2" s="1"/>
  <c r="D211" i="2" s="1"/>
  <c r="D201" i="2"/>
  <c r="D197" i="2"/>
  <c r="D194" i="2" s="1"/>
  <c r="H7" i="2"/>
  <c r="H6" i="2" s="1"/>
  <c r="H5" i="2" s="1"/>
  <c r="D98" i="1"/>
  <c r="D97" i="1" s="1"/>
  <c r="J46" i="1"/>
  <c r="J24" i="1"/>
  <c r="H43" i="2"/>
  <c r="H77" i="2"/>
  <c r="H103" i="2"/>
  <c r="H102" i="2" s="1"/>
  <c r="H101" i="2" s="1"/>
  <c r="H163" i="2"/>
  <c r="H273" i="2"/>
  <c r="H158" i="2"/>
  <c r="F255" i="2"/>
  <c r="F254" i="2" s="1"/>
  <c r="H271" i="2"/>
  <c r="D102" i="2"/>
  <c r="D101" i="2" s="1"/>
  <c r="H164" i="2"/>
  <c r="H220" i="2"/>
  <c r="H258" i="2"/>
  <c r="H262" i="2"/>
  <c r="J45" i="1"/>
  <c r="H261" i="2"/>
  <c r="H263" i="2"/>
  <c r="H268" i="2"/>
  <c r="H332" i="2"/>
  <c r="F26" i="1"/>
  <c r="J26" i="1" s="1"/>
  <c r="E29" i="1"/>
  <c r="F29" i="1" s="1"/>
  <c r="J33" i="1"/>
  <c r="J48" i="1"/>
  <c r="H324" i="2"/>
  <c r="H323" i="2" s="1"/>
  <c r="H322" i="2" s="1"/>
  <c r="F82" i="1"/>
  <c r="D364" i="2"/>
  <c r="D363" i="2" s="1"/>
  <c r="J18" i="1"/>
  <c r="J22" i="1"/>
  <c r="J34" i="1"/>
  <c r="J29" i="1" s="1"/>
  <c r="I40" i="1"/>
  <c r="J49" i="1"/>
  <c r="G40" i="1"/>
  <c r="G28" i="1" s="1"/>
  <c r="G12" i="1" s="1"/>
  <c r="G10" i="1" s="1"/>
  <c r="G9" i="1" s="1"/>
  <c r="J43" i="1"/>
  <c r="J57" i="1"/>
  <c r="J73" i="1"/>
  <c r="J15" i="1"/>
  <c r="H13" i="1"/>
  <c r="I13" i="1"/>
  <c r="I12" i="1" s="1"/>
  <c r="I10" i="1" s="1"/>
  <c r="I9" i="1" s="1"/>
  <c r="J20" i="1"/>
  <c r="J25" i="1"/>
  <c r="H29" i="1"/>
  <c r="H28" i="1" s="1"/>
  <c r="J83" i="1"/>
  <c r="F109" i="1"/>
  <c r="D13" i="1"/>
  <c r="D12" i="1" s="1"/>
  <c r="D10" i="1" s="1"/>
  <c r="D9" i="1" s="1"/>
  <c r="F120" i="1"/>
  <c r="F56" i="1"/>
  <c r="J71" i="1"/>
  <c r="F101" i="1"/>
  <c r="I29" i="1"/>
  <c r="I28" i="1" s="1"/>
  <c r="E68" i="1"/>
  <c r="E79" i="1"/>
  <c r="J44" i="1"/>
  <c r="F40" i="1"/>
  <c r="J41" i="1"/>
  <c r="E40" i="1"/>
  <c r="F68" i="1"/>
  <c r="H177" i="2"/>
  <c r="E176" i="2"/>
  <c r="H55" i="2"/>
  <c r="H54" i="2" s="1"/>
  <c r="E111" i="2"/>
  <c r="E110" i="2" s="1"/>
  <c r="H153" i="2"/>
  <c r="D151" i="2"/>
  <c r="D150" i="2" s="1"/>
  <c r="D149" i="2" s="1"/>
  <c r="H231" i="2"/>
  <c r="E228" i="2"/>
  <c r="D34" i="2"/>
  <c r="D33" i="2" s="1"/>
  <c r="H33" i="2" s="1"/>
  <c r="D52" i="2"/>
  <c r="D51" i="2" s="1"/>
  <c r="H53" i="2"/>
  <c r="H52" i="2" s="1"/>
  <c r="H51" i="2" s="1"/>
  <c r="H39" i="2"/>
  <c r="H368" i="2"/>
  <c r="H74" i="2"/>
  <c r="D73" i="2"/>
  <c r="D72" i="2" s="1"/>
  <c r="H27" i="2"/>
  <c r="D57" i="2"/>
  <c r="D60" i="2"/>
  <c r="H119" i="2"/>
  <c r="G176" i="2"/>
  <c r="G255" i="2"/>
  <c r="G254" i="2" s="1"/>
  <c r="H256" i="2"/>
  <c r="H224" i="2"/>
  <c r="D20" i="2"/>
  <c r="H28" i="2"/>
  <c r="D26" i="2"/>
  <c r="D25" i="2" s="1"/>
  <c r="E81" i="2"/>
  <c r="E80" i="2" s="1"/>
  <c r="E155" i="2"/>
  <c r="E154" i="2" s="1"/>
  <c r="H340" i="2"/>
  <c r="H56" i="2"/>
  <c r="H68" i="2"/>
  <c r="H86" i="2"/>
  <c r="H123" i="2"/>
  <c r="H167" i="2"/>
  <c r="H166" i="2" s="1"/>
  <c r="H165" i="2" s="1"/>
  <c r="H272" i="2"/>
  <c r="H283" i="2"/>
  <c r="H282" i="2" s="1"/>
  <c r="H281" i="2" s="1"/>
  <c r="G282" i="2"/>
  <c r="G281" i="2" s="1"/>
  <c r="H367" i="2"/>
  <c r="D8" i="2"/>
  <c r="D7" i="2" s="1"/>
  <c r="D6" i="2" s="1"/>
  <c r="D5" i="2" s="1"/>
  <c r="H182" i="2"/>
  <c r="H185" i="2"/>
  <c r="H230" i="2"/>
  <c r="H264" i="2"/>
  <c r="D312" i="2"/>
  <c r="D311" i="2" s="1"/>
  <c r="H313" i="2"/>
  <c r="H312" i="2" s="1"/>
  <c r="H311" i="2" s="1"/>
  <c r="E330" i="2"/>
  <c r="E329" i="2" s="1"/>
  <c r="H331" i="2"/>
  <c r="H330" i="2" s="1"/>
  <c r="H329" i="2" s="1"/>
  <c r="H356" i="2"/>
  <c r="H170" i="2"/>
  <c r="H169" i="2" s="1"/>
  <c r="H168" i="2" s="1"/>
  <c r="D169" i="2"/>
  <c r="D168" i="2" s="1"/>
  <c r="H179" i="2"/>
  <c r="H190" i="2"/>
  <c r="H229" i="2"/>
  <c r="D228" i="2"/>
  <c r="D223" i="2" s="1"/>
  <c r="D222" i="2" s="1"/>
  <c r="H238" i="2"/>
  <c r="D237" i="2"/>
  <c r="D236" i="2" s="1"/>
  <c r="H287" i="2"/>
  <c r="H301" i="2"/>
  <c r="F176" i="2"/>
  <c r="H187" i="2"/>
  <c r="H186" i="2" s="1"/>
  <c r="E190" i="2"/>
  <c r="D234" i="2"/>
  <c r="D233" i="2" s="1"/>
  <c r="H249" i="2"/>
  <c r="H259" i="2"/>
  <c r="D255" i="2"/>
  <c r="D254" i="2" s="1"/>
  <c r="H270" i="2"/>
  <c r="H286" i="2"/>
  <c r="H317" i="2"/>
  <c r="D176" i="2"/>
  <c r="E186" i="2"/>
  <c r="H195" i="2"/>
  <c r="H248" i="2"/>
  <c r="E255" i="2"/>
  <c r="E254" i="2" s="1"/>
  <c r="H266" i="2"/>
  <c r="H293" i="2"/>
  <c r="D325" i="2"/>
  <c r="H344" i="2"/>
  <c r="D354" i="2"/>
  <c r="D296" i="2"/>
  <c r="D295" i="2" s="1"/>
  <c r="D300" i="2"/>
  <c r="D299" i="2" s="1"/>
  <c r="D336" i="2"/>
  <c r="D335" i="2" s="1"/>
  <c r="D334" i="2" s="1"/>
  <c r="D333" i="2" s="1"/>
  <c r="D360" i="2"/>
  <c r="D359" i="2" s="1"/>
  <c r="D175" i="2" l="1"/>
  <c r="D174" i="2" s="1"/>
  <c r="D173" i="2" s="1"/>
  <c r="D172" i="2" s="1"/>
  <c r="D171" i="2" s="1"/>
  <c r="E28" i="1"/>
  <c r="F13" i="1"/>
  <c r="E12" i="1"/>
  <c r="E10" i="1" s="1"/>
  <c r="F10" i="1" s="1"/>
  <c r="F118" i="1"/>
  <c r="F108" i="1" s="1"/>
  <c r="F99" i="1"/>
  <c r="E67" i="1"/>
  <c r="E53" i="1" s="1"/>
  <c r="E51" i="1" s="1"/>
  <c r="E50" i="1" s="1"/>
  <c r="E8" i="1" s="1"/>
  <c r="E125" i="1" s="1"/>
  <c r="F28" i="1"/>
  <c r="J13" i="1"/>
  <c r="J40" i="1"/>
  <c r="J28" i="1" s="1"/>
  <c r="J56" i="1"/>
  <c r="F54" i="1"/>
  <c r="H12" i="1"/>
  <c r="H10" i="1" s="1"/>
  <c r="H9" i="1" s="1"/>
  <c r="F12" i="1"/>
  <c r="E9" i="1"/>
  <c r="F9" i="1" s="1"/>
  <c r="D353" i="2"/>
  <c r="D351" i="2" s="1"/>
  <c r="D350" i="2" s="1"/>
  <c r="D352" i="2"/>
  <c r="D50" i="2"/>
  <c r="H176" i="2"/>
  <c r="H228" i="2"/>
  <c r="H255" i="2"/>
  <c r="H254" i="2" s="1"/>
  <c r="H26" i="2"/>
  <c r="H25" i="2" s="1"/>
  <c r="F98" i="1" l="1"/>
  <c r="F97" i="1" s="1"/>
  <c r="J12" i="1"/>
  <c r="J9" i="1" l="1"/>
  <c r="J10" i="1"/>
  <c r="G289" i="2" l="1"/>
  <c r="E289" i="2"/>
  <c r="F289" i="2" l="1"/>
  <c r="D289" i="2"/>
  <c r="H289" i="2" s="1"/>
  <c r="G62" i="2" l="1"/>
  <c r="G61" i="2" s="1"/>
  <c r="G60" i="2" s="1"/>
  <c r="G87" i="2" l="1"/>
  <c r="G365" i="2" l="1"/>
  <c r="G364" i="2" s="1"/>
  <c r="G363" i="2" s="1"/>
  <c r="E365" i="2"/>
  <c r="G362" i="2"/>
  <c r="G361" i="2"/>
  <c r="G360" i="2" s="1"/>
  <c r="G359" i="2" s="1"/>
  <c r="F361" i="2"/>
  <c r="F358" i="2"/>
  <c r="F357" i="2"/>
  <c r="F354" i="2" s="1"/>
  <c r="E357" i="2"/>
  <c r="G338" i="2"/>
  <c r="F338" i="2"/>
  <c r="E337" i="2"/>
  <c r="F321" i="2"/>
  <c r="E321" i="2"/>
  <c r="G320" i="2"/>
  <c r="G319" i="2"/>
  <c r="F319" i="2"/>
  <c r="G305" i="2"/>
  <c r="E305" i="2"/>
  <c r="F303" i="2"/>
  <c r="E303" i="2"/>
  <c r="G298" i="2"/>
  <c r="F298" i="2"/>
  <c r="F288" i="2"/>
  <c r="F285" i="2" s="1"/>
  <c r="F284" i="2" s="1"/>
  <c r="E288" i="2"/>
  <c r="E285" i="2" s="1"/>
  <c r="E284" i="2" s="1"/>
  <c r="F280" i="2"/>
  <c r="I123" i="1"/>
  <c r="G123" i="1"/>
  <c r="H121" i="1"/>
  <c r="G121" i="1"/>
  <c r="I120" i="1"/>
  <c r="H120" i="1"/>
  <c r="I119" i="1"/>
  <c r="G119" i="1"/>
  <c r="I110" i="1"/>
  <c r="G110" i="1"/>
  <c r="G106" i="1"/>
  <c r="I105" i="1"/>
  <c r="G105" i="1"/>
  <c r="H104" i="1"/>
  <c r="G104" i="1"/>
  <c r="I103" i="1"/>
  <c r="H103" i="1"/>
  <c r="G102" i="1"/>
  <c r="I101" i="1"/>
  <c r="G101" i="1"/>
  <c r="H100" i="1"/>
  <c r="G100" i="1"/>
  <c r="G251" i="2"/>
  <c r="E251" i="2"/>
  <c r="E247" i="2" s="1"/>
  <c r="E246" i="2" s="1"/>
  <c r="F245" i="2"/>
  <c r="E245" i="2"/>
  <c r="F240" i="2"/>
  <c r="E240" i="2"/>
  <c r="E239" i="2"/>
  <c r="G226" i="2"/>
  <c r="F226" i="2"/>
  <c r="F223" i="2" s="1"/>
  <c r="F222" i="2" s="1"/>
  <c r="E226" i="2"/>
  <c r="E223" i="2" s="1"/>
  <c r="E222" i="2" s="1"/>
  <c r="I95" i="1"/>
  <c r="H95" i="1"/>
  <c r="G95" i="1"/>
  <c r="J95" i="1" s="1"/>
  <c r="I93" i="1"/>
  <c r="H93" i="1"/>
  <c r="G93" i="1"/>
  <c r="I91" i="1"/>
  <c r="H91" i="1"/>
  <c r="G91" i="1"/>
  <c r="I89" i="1"/>
  <c r="H89" i="1"/>
  <c r="G89" i="1"/>
  <c r="J89" i="1" s="1"/>
  <c r="I87" i="1"/>
  <c r="H87" i="1"/>
  <c r="G87" i="1"/>
  <c r="I86" i="1"/>
  <c r="H86" i="1"/>
  <c r="G86" i="1"/>
  <c r="I84" i="1"/>
  <c r="H84" i="1"/>
  <c r="G84" i="1"/>
  <c r="I77" i="1"/>
  <c r="I65" i="1"/>
  <c r="H65" i="1"/>
  <c r="G65" i="1"/>
  <c r="J65" i="1" s="1"/>
  <c r="F208" i="2"/>
  <c r="F207" i="2" s="1"/>
  <c r="F206" i="2" s="1"/>
  <c r="G204" i="2"/>
  <c r="F204" i="2"/>
  <c r="G162" i="2"/>
  <c r="G161" i="2" s="1"/>
  <c r="G160" i="2" s="1"/>
  <c r="G159" i="2" s="1"/>
  <c r="F162" i="2"/>
  <c r="F161" i="2" s="1"/>
  <c r="F160" i="2" s="1"/>
  <c r="F159" i="2" s="1"/>
  <c r="G157" i="2"/>
  <c r="F157" i="2"/>
  <c r="G156" i="2"/>
  <c r="G155" i="2" s="1"/>
  <c r="G154" i="2" s="1"/>
  <c r="F156" i="2"/>
  <c r="G152" i="2"/>
  <c r="G151" i="2" s="1"/>
  <c r="G150" i="2" s="1"/>
  <c r="E152" i="2"/>
  <c r="E148" i="2"/>
  <c r="F145" i="2"/>
  <c r="E145" i="2"/>
  <c r="G144" i="2"/>
  <c r="E144" i="2"/>
  <c r="F131" i="2"/>
  <c r="F118" i="2" s="1"/>
  <c r="F117" i="2" s="1"/>
  <c r="E131" i="2"/>
  <c r="G99" i="2"/>
  <c r="G98" i="2" s="1"/>
  <c r="G97" i="2" s="1"/>
  <c r="E93" i="2"/>
  <c r="G92" i="2"/>
  <c r="F92" i="2"/>
  <c r="F91" i="2"/>
  <c r="G90" i="2"/>
  <c r="E90" i="2"/>
  <c r="G89" i="2"/>
  <c r="F88" i="2"/>
  <c r="E88" i="2"/>
  <c r="F79" i="2"/>
  <c r="G78" i="2"/>
  <c r="E78" i="2"/>
  <c r="F76" i="2"/>
  <c r="E76" i="2"/>
  <c r="E75" i="2"/>
  <c r="G67" i="2"/>
  <c r="G66" i="2" s="1"/>
  <c r="G65" i="2" s="1"/>
  <c r="F67" i="2"/>
  <c r="F66" i="2" s="1"/>
  <c r="F65" i="2" s="1"/>
  <c r="F49" i="2"/>
  <c r="F48" i="2" s="1"/>
  <c r="F47" i="2" s="1"/>
  <c r="E49" i="2"/>
  <c r="F42" i="2"/>
  <c r="G41" i="2"/>
  <c r="E41" i="2"/>
  <c r="F36" i="2"/>
  <c r="G35" i="2"/>
  <c r="E35" i="2"/>
  <c r="E32" i="2"/>
  <c r="G31" i="2"/>
  <c r="F31" i="2"/>
  <c r="G24" i="2"/>
  <c r="F24" i="2"/>
  <c r="F23" i="2"/>
  <c r="F22" i="2" s="1"/>
  <c r="F21" i="2" s="1"/>
  <c r="F71" i="2" l="1"/>
  <c r="F70" i="2" s="1"/>
  <c r="F69" i="2" s="1"/>
  <c r="G96" i="2"/>
  <c r="G95" i="2" s="1"/>
  <c r="G94" i="2" s="1"/>
  <c r="E143" i="2"/>
  <c r="E136" i="2" s="1"/>
  <c r="E135" i="2" s="1"/>
  <c r="H144" i="2"/>
  <c r="F148" i="2"/>
  <c r="F147" i="2" s="1"/>
  <c r="F146" i="2" s="1"/>
  <c r="E151" i="2"/>
  <c r="E150" i="2" s="1"/>
  <c r="E149" i="2" s="1"/>
  <c r="E208" i="2"/>
  <c r="E205" i="2"/>
  <c r="H205" i="2" s="1"/>
  <c r="D80" i="1"/>
  <c r="H226" i="2"/>
  <c r="H223" i="2" s="1"/>
  <c r="H222" i="2" s="1"/>
  <c r="G223" i="2"/>
  <c r="G222" i="2" s="1"/>
  <c r="F239" i="2"/>
  <c r="E241" i="2"/>
  <c r="H241" i="2" s="1"/>
  <c r="E244" i="2"/>
  <c r="H244" i="2" s="1"/>
  <c r="I102" i="1"/>
  <c r="I106" i="1"/>
  <c r="I111" i="1"/>
  <c r="G122" i="1"/>
  <c r="G279" i="2"/>
  <c r="G277" i="2" s="1"/>
  <c r="G276" i="2" s="1"/>
  <c r="G294" i="2"/>
  <c r="G291" i="2" s="1"/>
  <c r="G290" i="2" s="1"/>
  <c r="G297" i="2"/>
  <c r="G296" i="2" s="1"/>
  <c r="G295" i="2" s="1"/>
  <c r="E304" i="2"/>
  <c r="G306" i="2"/>
  <c r="F307" i="2"/>
  <c r="G318" i="2"/>
  <c r="F320" i="2"/>
  <c r="E328" i="2"/>
  <c r="G337" i="2"/>
  <c r="G336" i="2" s="1"/>
  <c r="G335" i="2" s="1"/>
  <c r="G334" i="2" s="1"/>
  <c r="G333" i="2" s="1"/>
  <c r="E358" i="2"/>
  <c r="H358" i="2" s="1"/>
  <c r="F362" i="2"/>
  <c r="E48" i="2"/>
  <c r="E47" i="2" s="1"/>
  <c r="H49" i="2"/>
  <c r="H48" i="2" s="1"/>
  <c r="H47" i="2" s="1"/>
  <c r="F59" i="2"/>
  <c r="F58" i="2" s="1"/>
  <c r="F57" i="2" s="1"/>
  <c r="F99" i="2"/>
  <c r="F98" i="2" s="1"/>
  <c r="F97" i="2" s="1"/>
  <c r="E118" i="2"/>
  <c r="E117" i="2" s="1"/>
  <c r="G200" i="2"/>
  <c r="G199" i="2" s="1"/>
  <c r="E216" i="2"/>
  <c r="H64" i="1"/>
  <c r="H54" i="1" s="1"/>
  <c r="G66" i="1"/>
  <c r="I76" i="1"/>
  <c r="I68" i="1" s="1"/>
  <c r="I81" i="1"/>
  <c r="I85" i="1"/>
  <c r="H88" i="1"/>
  <c r="G90" i="1"/>
  <c r="I92" i="1"/>
  <c r="H94" i="1"/>
  <c r="G96" i="1"/>
  <c r="F235" i="2"/>
  <c r="F234" i="2" s="1"/>
  <c r="F233" i="2" s="1"/>
  <c r="J101" i="1"/>
  <c r="J119" i="1"/>
  <c r="G118" i="1"/>
  <c r="G280" i="2"/>
  <c r="F353" i="2"/>
  <c r="E364" i="2"/>
  <c r="E363" i="2" s="1"/>
  <c r="G23" i="2"/>
  <c r="G22" i="2" s="1"/>
  <c r="G21" i="2" s="1"/>
  <c r="F32" i="2"/>
  <c r="H32" i="2" s="1"/>
  <c r="G36" i="2"/>
  <c r="G34" i="2" s="1"/>
  <c r="G42" i="2"/>
  <c r="G38" i="2" s="1"/>
  <c r="G37" i="2" s="1"/>
  <c r="E62" i="2"/>
  <c r="G71" i="2"/>
  <c r="G70" i="2" s="1"/>
  <c r="G69" i="2" s="1"/>
  <c r="G79" i="2"/>
  <c r="F87" i="2"/>
  <c r="E89" i="2"/>
  <c r="H89" i="2" s="1"/>
  <c r="G91" i="2"/>
  <c r="F93" i="2"/>
  <c r="H93" i="2" s="1"/>
  <c r="E96" i="2"/>
  <c r="F144" i="2"/>
  <c r="G148" i="2"/>
  <c r="G147" i="2" s="1"/>
  <c r="G146" i="2" s="1"/>
  <c r="F152" i="2"/>
  <c r="F151" i="2" s="1"/>
  <c r="F150" i="2" s="1"/>
  <c r="F149" i="2" s="1"/>
  <c r="F205" i="2"/>
  <c r="F203" i="2" s="1"/>
  <c r="F202" i="2" s="1"/>
  <c r="F201" i="2" s="1"/>
  <c r="J84" i="1"/>
  <c r="J91" i="1"/>
  <c r="G239" i="2"/>
  <c r="F241" i="2"/>
  <c r="F237" i="2" s="1"/>
  <c r="F236" i="2" s="1"/>
  <c r="F244" i="2"/>
  <c r="F243" i="2" s="1"/>
  <c r="F242" i="2" s="1"/>
  <c r="G111" i="1"/>
  <c r="J111" i="1" s="1"/>
  <c r="H122" i="1"/>
  <c r="E279" i="2"/>
  <c r="E294" i="2"/>
  <c r="E297" i="2"/>
  <c r="F304" i="2"/>
  <c r="F300" i="2" s="1"/>
  <c r="F299" i="2" s="1"/>
  <c r="E306" i="2"/>
  <c r="E300" i="2" s="1"/>
  <c r="E299" i="2" s="1"/>
  <c r="G307" i="2"/>
  <c r="E318" i="2"/>
  <c r="F328" i="2"/>
  <c r="F327" i="2" s="1"/>
  <c r="F326" i="2" s="1"/>
  <c r="F325" i="2" s="1"/>
  <c r="E34" i="2"/>
  <c r="H35" i="2"/>
  <c r="H41" i="2"/>
  <c r="G59" i="2"/>
  <c r="G58" i="2" s="1"/>
  <c r="G57" i="2" s="1"/>
  <c r="G50" i="2" s="1"/>
  <c r="F73" i="2"/>
  <c r="F72" i="2" s="1"/>
  <c r="H78" i="2"/>
  <c r="F82" i="2"/>
  <c r="F143" i="2"/>
  <c r="F136" i="2" s="1"/>
  <c r="F135" i="2" s="1"/>
  <c r="C175" i="2"/>
  <c r="E200" i="2"/>
  <c r="F216" i="2"/>
  <c r="I64" i="1"/>
  <c r="H66" i="1"/>
  <c r="G76" i="1"/>
  <c r="G68" i="1" s="1"/>
  <c r="H77" i="1"/>
  <c r="J77" i="1" s="1"/>
  <c r="G81" i="1"/>
  <c r="I82" i="1"/>
  <c r="J82" i="1" s="1"/>
  <c r="G85" i="1"/>
  <c r="J85" i="1" s="1"/>
  <c r="I88" i="1"/>
  <c r="H90" i="1"/>
  <c r="G92" i="1"/>
  <c r="I94" i="1"/>
  <c r="H96" i="1"/>
  <c r="G235" i="2"/>
  <c r="G234" i="2" s="1"/>
  <c r="G233" i="2" s="1"/>
  <c r="G240" i="2"/>
  <c r="G245" i="2"/>
  <c r="H245" i="2" s="1"/>
  <c r="F251" i="2"/>
  <c r="F247" i="2" s="1"/>
  <c r="F246" i="2" s="1"/>
  <c r="I100" i="1"/>
  <c r="H101" i="1"/>
  <c r="G103" i="1"/>
  <c r="J103" i="1" s="1"/>
  <c r="I104" i="1"/>
  <c r="J104" i="1" s="1"/>
  <c r="H105" i="1"/>
  <c r="J105" i="1" s="1"/>
  <c r="H110" i="1"/>
  <c r="H109" i="1" s="1"/>
  <c r="H119" i="1"/>
  <c r="G120" i="1"/>
  <c r="J120" i="1" s="1"/>
  <c r="I121" i="1"/>
  <c r="J121" i="1" s="1"/>
  <c r="H123" i="1"/>
  <c r="J123" i="1" s="1"/>
  <c r="E280" i="2"/>
  <c r="H280" i="2" s="1"/>
  <c r="G288" i="2"/>
  <c r="G285" i="2" s="1"/>
  <c r="G284" i="2" s="1"/>
  <c r="E298" i="2"/>
  <c r="H298" i="2" s="1"/>
  <c r="G303" i="2"/>
  <c r="F305" i="2"/>
  <c r="E319" i="2"/>
  <c r="H319" i="2" s="1"/>
  <c r="G321" i="2"/>
  <c r="H321" i="2" s="1"/>
  <c r="E338" i="2"/>
  <c r="H338" i="2" s="1"/>
  <c r="G357" i="2"/>
  <c r="G354" i="2" s="1"/>
  <c r="E361" i="2"/>
  <c r="F365" i="2"/>
  <c r="F364" i="2" s="1"/>
  <c r="F363" i="2" s="1"/>
  <c r="E23" i="2"/>
  <c r="H23" i="2" s="1"/>
  <c r="G32" i="2"/>
  <c r="G30" i="2" s="1"/>
  <c r="G29" i="2" s="1"/>
  <c r="E36" i="2"/>
  <c r="E42" i="2"/>
  <c r="F62" i="2"/>
  <c r="F61" i="2" s="1"/>
  <c r="F60" i="2" s="1"/>
  <c r="E71" i="2"/>
  <c r="G75" i="2"/>
  <c r="G73" i="2" s="1"/>
  <c r="G72" i="2" s="1"/>
  <c r="E79" i="2"/>
  <c r="H79" i="2" s="1"/>
  <c r="F89" i="2"/>
  <c r="E91" i="2"/>
  <c r="G93" i="2"/>
  <c r="F96" i="2"/>
  <c r="F95" i="2" s="1"/>
  <c r="F94" i="2" s="1"/>
  <c r="E147" i="2"/>
  <c r="E146" i="2" s="1"/>
  <c r="G149" i="2"/>
  <c r="F155" i="2"/>
  <c r="F154" i="2" s="1"/>
  <c r="H156" i="2"/>
  <c r="H157" i="2"/>
  <c r="H155" i="2" s="1"/>
  <c r="H154" i="2" s="1"/>
  <c r="G208" i="2"/>
  <c r="G207" i="2" s="1"/>
  <c r="G206" i="2" s="1"/>
  <c r="G205" i="2"/>
  <c r="G203" i="2" s="1"/>
  <c r="G202" i="2" s="1"/>
  <c r="H76" i="1"/>
  <c r="J86" i="1"/>
  <c r="J87" i="1"/>
  <c r="J93" i="1"/>
  <c r="G241" i="2"/>
  <c r="G244" i="2"/>
  <c r="H102" i="1"/>
  <c r="H99" i="1" s="1"/>
  <c r="H106" i="1"/>
  <c r="H111" i="1"/>
  <c r="I122" i="1"/>
  <c r="F279" i="2"/>
  <c r="F277" i="2" s="1"/>
  <c r="F276" i="2" s="1"/>
  <c r="F294" i="2"/>
  <c r="F291" i="2" s="1"/>
  <c r="F290" i="2" s="1"/>
  <c r="F297" i="2"/>
  <c r="F296" i="2" s="1"/>
  <c r="F295" i="2" s="1"/>
  <c r="G304" i="2"/>
  <c r="H304" i="2" s="1"/>
  <c r="F306" i="2"/>
  <c r="E307" i="2"/>
  <c r="F318" i="2"/>
  <c r="F315" i="2" s="1"/>
  <c r="F314" i="2" s="1"/>
  <c r="E320" i="2"/>
  <c r="H320" i="2" s="1"/>
  <c r="G328" i="2"/>
  <c r="G327" i="2" s="1"/>
  <c r="G326" i="2" s="1"/>
  <c r="G325" i="2" s="1"/>
  <c r="F337" i="2"/>
  <c r="F336" i="2" s="1"/>
  <c r="F335" i="2" s="1"/>
  <c r="F334" i="2" s="1"/>
  <c r="F333" i="2" s="1"/>
  <c r="G358" i="2"/>
  <c r="E362" i="2"/>
  <c r="H362" i="2" s="1"/>
  <c r="E24" i="2"/>
  <c r="E31" i="2"/>
  <c r="F35" i="2"/>
  <c r="F34" i="2" s="1"/>
  <c r="F41" i="2"/>
  <c r="F38" i="2" s="1"/>
  <c r="F37" i="2" s="1"/>
  <c r="G49" i="2"/>
  <c r="G48" i="2" s="1"/>
  <c r="G47" i="2" s="1"/>
  <c r="E59" i="2"/>
  <c r="E67" i="2"/>
  <c r="G76" i="2"/>
  <c r="H76" i="2" s="1"/>
  <c r="F78" i="2"/>
  <c r="G82" i="2"/>
  <c r="G81" i="2" s="1"/>
  <c r="G80" i="2" s="1"/>
  <c r="G88" i="2"/>
  <c r="G84" i="2" s="1"/>
  <c r="G83" i="2" s="1"/>
  <c r="F90" i="2"/>
  <c r="H90" i="2" s="1"/>
  <c r="E92" i="2"/>
  <c r="H92" i="2" s="1"/>
  <c r="E99" i="2"/>
  <c r="E98" i="2" s="1"/>
  <c r="E97" i="2" s="1"/>
  <c r="G131" i="2"/>
  <c r="G118" i="2" s="1"/>
  <c r="G117" i="2" s="1"/>
  <c r="G145" i="2"/>
  <c r="H145" i="2" s="1"/>
  <c r="E162" i="2"/>
  <c r="E161" i="2" s="1"/>
  <c r="E160" i="2" s="1"/>
  <c r="E159" i="2" s="1"/>
  <c r="F200" i="2"/>
  <c r="F199" i="2" s="1"/>
  <c r="E204" i="2"/>
  <c r="G216" i="2"/>
  <c r="G64" i="1"/>
  <c r="I66" i="1"/>
  <c r="J66" i="1" s="1"/>
  <c r="H81" i="1"/>
  <c r="H85" i="1"/>
  <c r="G88" i="1"/>
  <c r="J88" i="1" s="1"/>
  <c r="I90" i="1"/>
  <c r="H92" i="1"/>
  <c r="J92" i="1" s="1"/>
  <c r="G94" i="1"/>
  <c r="J94" i="1" s="1"/>
  <c r="I96" i="1"/>
  <c r="E235" i="2"/>
  <c r="H239" i="2"/>
  <c r="E237" i="2"/>
  <c r="E236" i="2" s="1"/>
  <c r="H240" i="2"/>
  <c r="E243" i="2"/>
  <c r="E242" i="2" s="1"/>
  <c r="G247" i="2"/>
  <c r="G246" i="2" s="1"/>
  <c r="J100" i="1"/>
  <c r="I109" i="1"/>
  <c r="I118" i="1"/>
  <c r="H305" i="2"/>
  <c r="E354" i="2"/>
  <c r="H357" i="2"/>
  <c r="F360" i="2"/>
  <c r="F359" i="2" s="1"/>
  <c r="D288" i="2"/>
  <c r="H354" i="2" l="1"/>
  <c r="G201" i="2"/>
  <c r="I108" i="1"/>
  <c r="H288" i="2"/>
  <c r="H285" i="2" s="1"/>
  <c r="H284" i="2" s="1"/>
  <c r="D285" i="2"/>
  <c r="D284" i="2" s="1"/>
  <c r="H79" i="1"/>
  <c r="F197" i="2"/>
  <c r="F198" i="2"/>
  <c r="F196" i="2" s="1"/>
  <c r="E66" i="2"/>
  <c r="E65" i="2" s="1"/>
  <c r="H67" i="2"/>
  <c r="H66" i="2" s="1"/>
  <c r="H65" i="2" s="1"/>
  <c r="E30" i="2"/>
  <c r="E29" i="2" s="1"/>
  <c r="H31" i="2"/>
  <c r="H30" i="2" s="1"/>
  <c r="H29" i="2" s="1"/>
  <c r="G143" i="2"/>
  <c r="G136" i="2" s="1"/>
  <c r="G135" i="2" s="1"/>
  <c r="G64" i="2" s="1"/>
  <c r="G79" i="1"/>
  <c r="J81" i="1"/>
  <c r="I54" i="1"/>
  <c r="F351" i="2"/>
  <c r="F350" i="2" s="1"/>
  <c r="G197" i="2"/>
  <c r="G198" i="2"/>
  <c r="G196" i="2" s="1"/>
  <c r="H243" i="2"/>
  <c r="H242" i="2" s="1"/>
  <c r="H75" i="2"/>
  <c r="H73" i="2" s="1"/>
  <c r="H72" i="2" s="1"/>
  <c r="D316" i="2"/>
  <c r="H353" i="2"/>
  <c r="E58" i="2"/>
  <c r="H59" i="2"/>
  <c r="E22" i="2"/>
  <c r="E21" i="2" s="1"/>
  <c r="H24" i="2"/>
  <c r="H22" i="2" s="1"/>
  <c r="H21" i="2" s="1"/>
  <c r="F215" i="2"/>
  <c r="F214" i="2"/>
  <c r="F213" i="2" s="1"/>
  <c r="F212" i="2" s="1"/>
  <c r="F211" i="2" s="1"/>
  <c r="J102" i="1"/>
  <c r="F352" i="2"/>
  <c r="E84" i="2"/>
  <c r="E83" i="2" s="1"/>
  <c r="H143" i="2"/>
  <c r="H136" i="2" s="1"/>
  <c r="H135" i="2" s="1"/>
  <c r="E73" i="2"/>
  <c r="E72" i="2" s="1"/>
  <c r="G243" i="2"/>
  <c r="G242" i="2" s="1"/>
  <c r="J76" i="1"/>
  <c r="J68" i="1" s="1"/>
  <c r="H68" i="1"/>
  <c r="H71" i="2"/>
  <c r="H70" i="2" s="1"/>
  <c r="H69" i="2" s="1"/>
  <c r="E70" i="2"/>
  <c r="E69" i="2" s="1"/>
  <c r="H318" i="2"/>
  <c r="E315" i="2"/>
  <c r="E314" i="2" s="1"/>
  <c r="E296" i="2"/>
  <c r="E295" i="2" s="1"/>
  <c r="H297" i="2"/>
  <c r="H296" i="2" s="1"/>
  <c r="H295" i="2" s="1"/>
  <c r="G99" i="1"/>
  <c r="F84" i="2"/>
  <c r="F83" i="2" s="1"/>
  <c r="H87" i="2"/>
  <c r="J110" i="1"/>
  <c r="J109" i="1" s="1"/>
  <c r="J90" i="1"/>
  <c r="H88" i="2"/>
  <c r="H328" i="2"/>
  <c r="H327" i="2" s="1"/>
  <c r="H326" i="2" s="1"/>
  <c r="H325" i="2" s="1"/>
  <c r="E327" i="2"/>
  <c r="E326" i="2" s="1"/>
  <c r="E325" i="2" s="1"/>
  <c r="H306" i="2"/>
  <c r="J122" i="1"/>
  <c r="J118" i="1" s="1"/>
  <c r="J108" i="1" s="1"/>
  <c r="E207" i="2"/>
  <c r="E206" i="2" s="1"/>
  <c r="H208" i="2"/>
  <c r="H207" i="2" s="1"/>
  <c r="H206" i="2" s="1"/>
  <c r="G54" i="1"/>
  <c r="J64" i="1"/>
  <c r="J54" i="1" s="1"/>
  <c r="H237" i="2"/>
  <c r="H236" i="2" s="1"/>
  <c r="G214" i="2"/>
  <c r="G213" i="2" s="1"/>
  <c r="G212" i="2" s="1"/>
  <c r="G211" i="2" s="1"/>
  <c r="G215" i="2"/>
  <c r="E360" i="2"/>
  <c r="E359" i="2" s="1"/>
  <c r="H361" i="2"/>
  <c r="H360" i="2" s="1"/>
  <c r="H303" i="2"/>
  <c r="G300" i="2"/>
  <c r="G299" i="2" s="1"/>
  <c r="G67" i="1"/>
  <c r="E291" i="2"/>
  <c r="E290" i="2" s="1"/>
  <c r="H294" i="2"/>
  <c r="H291" i="2" s="1"/>
  <c r="H290" i="2" s="1"/>
  <c r="F221" i="2"/>
  <c r="E95" i="2"/>
  <c r="E94" i="2" s="1"/>
  <c r="H96" i="2"/>
  <c r="H95" i="2" s="1"/>
  <c r="H94" i="2" s="1"/>
  <c r="G20" i="2"/>
  <c r="G109" i="1"/>
  <c r="G108" i="1" s="1"/>
  <c r="H152" i="2"/>
  <c r="H151" i="2" s="1"/>
  <c r="H150" i="2" s="1"/>
  <c r="H149" i="2" s="1"/>
  <c r="E353" i="2"/>
  <c r="E352" i="2"/>
  <c r="H251" i="2"/>
  <c r="H247" i="2" s="1"/>
  <c r="H246" i="2" s="1"/>
  <c r="E234" i="2"/>
  <c r="E233" i="2" s="1"/>
  <c r="H235" i="2"/>
  <c r="H234" i="2" s="1"/>
  <c r="H233" i="2" s="1"/>
  <c r="H148" i="2"/>
  <c r="H147" i="2" s="1"/>
  <c r="H146" i="2" s="1"/>
  <c r="H91" i="2"/>
  <c r="H42" i="2"/>
  <c r="H38" i="2" s="1"/>
  <c r="H37" i="2" s="1"/>
  <c r="G353" i="2"/>
  <c r="G351" i="2" s="1"/>
  <c r="G350" i="2" s="1"/>
  <c r="G352" i="2"/>
  <c r="E199" i="2"/>
  <c r="H200" i="2"/>
  <c r="H199" i="2" s="1"/>
  <c r="F81" i="2"/>
  <c r="F80" i="2" s="1"/>
  <c r="F64" i="2" s="1"/>
  <c r="H82" i="2"/>
  <c r="H81" i="2" s="1"/>
  <c r="H80" i="2" s="1"/>
  <c r="H337" i="2"/>
  <c r="H336" i="2" s="1"/>
  <c r="H335" i="2" s="1"/>
  <c r="H334" i="2" s="1"/>
  <c r="H333" i="2" s="1"/>
  <c r="H307" i="2"/>
  <c r="E277" i="2"/>
  <c r="E276" i="2" s="1"/>
  <c r="H279" i="2"/>
  <c r="H277" i="2" s="1"/>
  <c r="H276" i="2" s="1"/>
  <c r="E215" i="2"/>
  <c r="E214" i="2"/>
  <c r="E213" i="2" s="1"/>
  <c r="E212" i="2" s="1"/>
  <c r="E211" i="2" s="1"/>
  <c r="H216" i="2"/>
  <c r="H131" i="2"/>
  <c r="F50" i="2"/>
  <c r="F30" i="2"/>
  <c r="F29" i="2" s="1"/>
  <c r="F20" i="2" s="1"/>
  <c r="G315" i="2"/>
  <c r="G314" i="2" s="1"/>
  <c r="J106" i="1"/>
  <c r="H204" i="2"/>
  <c r="H203" i="2" s="1"/>
  <c r="H202" i="2" s="1"/>
  <c r="H201" i="2" s="1"/>
  <c r="E203" i="2"/>
  <c r="E202" i="2" s="1"/>
  <c r="H36" i="2"/>
  <c r="H34" i="2" s="1"/>
  <c r="H118" i="1"/>
  <c r="H108" i="1" s="1"/>
  <c r="H98" i="1" s="1"/>
  <c r="H97" i="1" s="1"/>
  <c r="I99" i="1"/>
  <c r="I98" i="1" s="1"/>
  <c r="I97" i="1" s="1"/>
  <c r="E38" i="2"/>
  <c r="E37" i="2" s="1"/>
  <c r="E336" i="2"/>
  <c r="E335" i="2" s="1"/>
  <c r="E334" i="2" s="1"/>
  <c r="E333" i="2" s="1"/>
  <c r="G237" i="2"/>
  <c r="G236" i="2" s="1"/>
  <c r="G221" i="2" s="1"/>
  <c r="E61" i="2"/>
  <c r="H62" i="2"/>
  <c r="H365" i="2"/>
  <c r="H364" i="2" s="1"/>
  <c r="H363" i="2" s="1"/>
  <c r="J96" i="1"/>
  <c r="I79" i="1"/>
  <c r="I67" i="1" s="1"/>
  <c r="D79" i="1"/>
  <c r="D67" i="1" s="1"/>
  <c r="D53" i="1" s="1"/>
  <c r="D51" i="1" s="1"/>
  <c r="F80" i="1"/>
  <c r="G210" i="2" l="1"/>
  <c r="E201" i="2"/>
  <c r="J99" i="1"/>
  <c r="H359" i="2"/>
  <c r="H351" i="2" s="1"/>
  <c r="H350" i="2" s="1"/>
  <c r="H352" i="2"/>
  <c r="H20" i="2"/>
  <c r="D50" i="1"/>
  <c r="F51" i="1"/>
  <c r="E64" i="2"/>
  <c r="G194" i="2"/>
  <c r="G175" i="2" s="1"/>
  <c r="G174" i="2" s="1"/>
  <c r="G173" i="2" s="1"/>
  <c r="G172" i="2" s="1"/>
  <c r="G171" i="2" s="1"/>
  <c r="F19" i="2"/>
  <c r="H197" i="2"/>
  <c r="H198" i="2"/>
  <c r="H196" i="2" s="1"/>
  <c r="G53" i="1"/>
  <c r="G51" i="1" s="1"/>
  <c r="G98" i="1"/>
  <c r="G97" i="1" s="1"/>
  <c r="E198" i="2"/>
  <c r="E196" i="2" s="1"/>
  <c r="E194" i="2" s="1"/>
  <c r="E175" i="2" s="1"/>
  <c r="E174" i="2" s="1"/>
  <c r="E173" i="2" s="1"/>
  <c r="E172" i="2" s="1"/>
  <c r="E171" i="2" s="1"/>
  <c r="E197" i="2"/>
  <c r="F210" i="2"/>
  <c r="E57" i="2"/>
  <c r="H58" i="2"/>
  <c r="H57" i="2" s="1"/>
  <c r="H50" i="2" s="1"/>
  <c r="D315" i="2"/>
  <c r="D314" i="2" s="1"/>
  <c r="D221" i="2" s="1"/>
  <c r="D210" i="2" s="1"/>
  <c r="H316" i="2"/>
  <c r="H315" i="2" s="1"/>
  <c r="H314" i="2" s="1"/>
  <c r="F194" i="2"/>
  <c r="F175" i="2" s="1"/>
  <c r="F174" i="2" s="1"/>
  <c r="F173" i="2" s="1"/>
  <c r="F172" i="2" s="1"/>
  <c r="F171" i="2" s="1"/>
  <c r="J98" i="1"/>
  <c r="J97" i="1" s="1"/>
  <c r="G19" i="2"/>
  <c r="H214" i="2"/>
  <c r="H213" i="2" s="1"/>
  <c r="H212" i="2" s="1"/>
  <c r="H211" i="2" s="1"/>
  <c r="H215" i="2"/>
  <c r="E351" i="2"/>
  <c r="E350" i="2" s="1"/>
  <c r="H67" i="1"/>
  <c r="H53" i="1" s="1"/>
  <c r="H51" i="1" s="1"/>
  <c r="H50" i="1" s="1"/>
  <c r="H8" i="1" s="1"/>
  <c r="H125" i="1" s="1"/>
  <c r="J80" i="1"/>
  <c r="J79" i="1" s="1"/>
  <c r="J67" i="1" s="1"/>
  <c r="J53" i="1" s="1"/>
  <c r="J51" i="1" s="1"/>
  <c r="J50" i="1" s="1"/>
  <c r="J8" i="1" s="1"/>
  <c r="J125" i="1" s="1"/>
  <c r="F79" i="1"/>
  <c r="F67" i="1" s="1"/>
  <c r="F53" i="1" s="1"/>
  <c r="E60" i="2"/>
  <c r="H61" i="2"/>
  <c r="H60" i="2" s="1"/>
  <c r="E221" i="2"/>
  <c r="E210" i="2" s="1"/>
  <c r="H300" i="2"/>
  <c r="H299" i="2" s="1"/>
  <c r="H84" i="2"/>
  <c r="H83" i="2" s="1"/>
  <c r="I53" i="1"/>
  <c r="I51" i="1" s="1"/>
  <c r="I50" i="1" s="1"/>
  <c r="I8" i="1" s="1"/>
  <c r="I125" i="1" s="1"/>
  <c r="E20" i="2"/>
  <c r="D106" i="2"/>
  <c r="H221" i="2" l="1"/>
  <c r="F375" i="2"/>
  <c r="H210" i="2"/>
  <c r="G375" i="2"/>
  <c r="D132" i="2"/>
  <c r="F50" i="1"/>
  <c r="F8" i="1" s="1"/>
  <c r="F125" i="1" s="1"/>
  <c r="J126" i="1" s="1"/>
  <c r="D8" i="1"/>
  <c r="D125" i="1" s="1"/>
  <c r="D112" i="2"/>
  <c r="H106" i="2"/>
  <c r="H105" i="2" s="1"/>
  <c r="H104" i="2" s="1"/>
  <c r="D105" i="2"/>
  <c r="D104" i="2" s="1"/>
  <c r="I126" i="1"/>
  <c r="E50" i="2"/>
  <c r="E19" i="2" s="1"/>
  <c r="E375" i="2" s="1"/>
  <c r="G50" i="1"/>
  <c r="G8" i="1" s="1"/>
  <c r="G125" i="1" s="1"/>
  <c r="H194" i="2"/>
  <c r="H175" i="2" s="1"/>
  <c r="H174" i="2" s="1"/>
  <c r="H173" i="2" s="1"/>
  <c r="H172" i="2" s="1"/>
  <c r="H171" i="2" s="1"/>
  <c r="H132" i="2" l="1"/>
  <c r="H118" i="2" s="1"/>
  <c r="H117" i="2" s="1"/>
  <c r="D118" i="2"/>
  <c r="D117" i="2" s="1"/>
  <c r="D162" i="2"/>
  <c r="F126" i="1"/>
  <c r="D111" i="2"/>
  <c r="D110" i="2" s="1"/>
  <c r="D64" i="2" s="1"/>
  <c r="H112" i="2"/>
  <c r="H111" i="2" s="1"/>
  <c r="H110" i="2" s="1"/>
  <c r="H64" i="2" s="1"/>
  <c r="D114" i="2"/>
  <c r="H114" i="2" s="1"/>
  <c r="H162" i="2" l="1"/>
  <c r="H161" i="2" s="1"/>
  <c r="H160" i="2" s="1"/>
  <c r="H159" i="2" s="1"/>
  <c r="H19" i="2" s="1"/>
  <c r="H375" i="2" s="1"/>
  <c r="D161" i="2"/>
  <c r="D160" i="2" s="1"/>
  <c r="D159" i="2" s="1"/>
  <c r="D19" i="2" s="1"/>
  <c r="D375" i="2" s="1"/>
  <c r="G376" i="2" l="1"/>
  <c r="E376" i="2"/>
  <c r="H376" i="2"/>
  <c r="D376" i="2" l="1"/>
  <c r="G11" i="5" l="1"/>
  <c r="G16" i="5" l="1"/>
  <c r="H11" i="5" l="1"/>
  <c r="J11" i="5" l="1"/>
  <c r="K11" i="5" s="1"/>
  <c r="I11" i="5"/>
  <c r="H16" i="5" l="1"/>
  <c r="J16" i="5" l="1"/>
  <c r="K16" i="5" s="1"/>
  <c r="I16" i="5"/>
  <c r="J21" i="5" l="1"/>
  <c r="H20" i="5" l="1"/>
  <c r="J20" i="5" s="1"/>
  <c r="H23" i="5" l="1"/>
  <c r="H25" i="5" l="1"/>
  <c r="H22" i="5"/>
  <c r="J22" i="5" s="1"/>
  <c r="G21" i="5" l="1"/>
  <c r="K21" i="5" s="1"/>
  <c r="K71" i="3" l="1"/>
  <c r="B71" i="3"/>
  <c r="B69" i="3"/>
  <c r="B68" i="3"/>
  <c r="B65" i="3"/>
  <c r="K64" i="3"/>
  <c r="K63" i="3" s="1"/>
  <c r="K62" i="3" s="1"/>
  <c r="J64" i="3"/>
  <c r="I64" i="3"/>
  <c r="I63" i="3" s="1"/>
  <c r="H64" i="3"/>
  <c r="H63" i="3" s="1"/>
  <c r="H62" i="3" s="1"/>
  <c r="G64" i="3"/>
  <c r="F64" i="3"/>
  <c r="F63" i="3" s="1"/>
  <c r="F62" i="3" s="1"/>
  <c r="E64" i="3"/>
  <c r="E63" i="3" s="1"/>
  <c r="E62" i="3" s="1"/>
  <c r="D64" i="3"/>
  <c r="D63" i="3" s="1"/>
  <c r="D62" i="3" s="1"/>
  <c r="D61" i="3" s="1"/>
  <c r="D60" i="3" s="1"/>
  <c r="C64" i="3"/>
  <c r="B64" i="3"/>
  <c r="A64" i="3"/>
  <c r="J63" i="3"/>
  <c r="J62" i="3" s="1"/>
  <c r="J61" i="3" s="1"/>
  <c r="J60" i="3" s="1"/>
  <c r="C63" i="3"/>
  <c r="B63" i="3"/>
  <c r="A63" i="3"/>
  <c r="I62" i="3"/>
  <c r="I61" i="3" s="1"/>
  <c r="I60" i="3" s="1"/>
  <c r="A62" i="3"/>
  <c r="C61" i="3"/>
  <c r="B61" i="3"/>
  <c r="A61" i="3"/>
  <c r="C60" i="3"/>
  <c r="B60" i="3"/>
  <c r="A60" i="3"/>
  <c r="K59" i="3"/>
  <c r="K58" i="3" s="1"/>
  <c r="J59" i="3"/>
  <c r="J58" i="3" s="1"/>
  <c r="I59" i="3"/>
  <c r="I58" i="3" s="1"/>
  <c r="H59" i="3"/>
  <c r="H58" i="3" s="1"/>
  <c r="G59" i="3"/>
  <c r="F59" i="3"/>
  <c r="F58" i="3" s="1"/>
  <c r="E59" i="3"/>
  <c r="E58" i="3" s="1"/>
  <c r="D59" i="3"/>
  <c r="D58" i="3" s="1"/>
  <c r="C59" i="3"/>
  <c r="B59" i="3"/>
  <c r="A59" i="3"/>
  <c r="C58" i="3"/>
  <c r="B58" i="3"/>
  <c r="A58" i="3"/>
  <c r="K57" i="3"/>
  <c r="J57" i="3"/>
  <c r="I57" i="3"/>
  <c r="H57" i="3"/>
  <c r="G57" i="3"/>
  <c r="F57" i="3"/>
  <c r="E57" i="3"/>
  <c r="D57" i="3"/>
  <c r="C57" i="3"/>
  <c r="B57" i="3"/>
  <c r="A57" i="3"/>
  <c r="K56" i="3"/>
  <c r="J56" i="3"/>
  <c r="I56" i="3"/>
  <c r="H56" i="3"/>
  <c r="G56" i="3"/>
  <c r="F56" i="3"/>
  <c r="E56" i="3"/>
  <c r="D56" i="3"/>
  <c r="C56" i="3"/>
  <c r="B56" i="3"/>
  <c r="A56" i="3"/>
  <c r="C55" i="3"/>
  <c r="B55" i="3"/>
  <c r="A55" i="3"/>
  <c r="C54" i="3"/>
  <c r="B54" i="3"/>
  <c r="B67" i="3" s="1"/>
  <c r="A54" i="3"/>
  <c r="C53" i="3"/>
  <c r="B53" i="3"/>
  <c r="K52" i="3"/>
  <c r="J52" i="3"/>
  <c r="I52" i="3"/>
  <c r="H52" i="3"/>
  <c r="F52" i="3"/>
  <c r="E52" i="3"/>
  <c r="D52" i="3"/>
  <c r="C52" i="3"/>
  <c r="B52" i="3"/>
  <c r="A52" i="3"/>
  <c r="K51" i="3"/>
  <c r="J51" i="3"/>
  <c r="I51" i="3"/>
  <c r="H51" i="3"/>
  <c r="F51" i="3"/>
  <c r="E51" i="3"/>
  <c r="D51" i="3"/>
  <c r="B51" i="3"/>
  <c r="A51" i="3"/>
  <c r="K50" i="3"/>
  <c r="J50" i="3"/>
  <c r="I50" i="3"/>
  <c r="H50" i="3"/>
  <c r="F50" i="3"/>
  <c r="E50" i="3"/>
  <c r="D50" i="3"/>
  <c r="C50" i="3"/>
  <c r="B50" i="3"/>
  <c r="A50" i="3"/>
  <c r="K49" i="3"/>
  <c r="J49" i="3"/>
  <c r="I49" i="3"/>
  <c r="H49" i="3"/>
  <c r="F49" i="3"/>
  <c r="E49" i="3"/>
  <c r="D49" i="3"/>
  <c r="C49" i="3"/>
  <c r="B49" i="3"/>
  <c r="A49" i="3"/>
  <c r="K48" i="3"/>
  <c r="J48" i="3"/>
  <c r="I48" i="3"/>
  <c r="H48" i="3"/>
  <c r="F48" i="3"/>
  <c r="E48" i="3"/>
  <c r="D48" i="3"/>
  <c r="C48" i="3"/>
  <c r="B48" i="3"/>
  <c r="A48" i="3"/>
  <c r="K47" i="3"/>
  <c r="J47" i="3"/>
  <c r="I47" i="3"/>
  <c r="H47" i="3"/>
  <c r="F47" i="3"/>
  <c r="E47" i="3"/>
  <c r="D47" i="3"/>
  <c r="B47" i="3"/>
  <c r="A47" i="3"/>
  <c r="K46" i="3"/>
  <c r="J46" i="3"/>
  <c r="I46" i="3"/>
  <c r="H46" i="3"/>
  <c r="F46" i="3"/>
  <c r="E46" i="3"/>
  <c r="D46" i="3"/>
  <c r="C46" i="3"/>
  <c r="B46" i="3"/>
  <c r="A46" i="3"/>
  <c r="K45" i="3"/>
  <c r="J45" i="3"/>
  <c r="I45" i="3"/>
  <c r="H45" i="3"/>
  <c r="F45" i="3"/>
  <c r="E45" i="3"/>
  <c r="D45" i="3"/>
  <c r="B45" i="3"/>
  <c r="A45" i="3"/>
  <c r="K44" i="3"/>
  <c r="K43" i="3" s="1"/>
  <c r="J44" i="3"/>
  <c r="J43" i="3" s="1"/>
  <c r="I44" i="3"/>
  <c r="I43" i="3" s="1"/>
  <c r="H44" i="3"/>
  <c r="H43" i="3" s="1"/>
  <c r="F44" i="3"/>
  <c r="F43" i="3" s="1"/>
  <c r="E44" i="3"/>
  <c r="E43" i="3" s="1"/>
  <c r="D44" i="3"/>
  <c r="D43" i="3" s="1"/>
  <c r="C44" i="3"/>
  <c r="B44" i="3"/>
  <c r="A44" i="3"/>
  <c r="B43" i="3"/>
  <c r="A43" i="3"/>
  <c r="K42" i="3"/>
  <c r="J42" i="3"/>
  <c r="I42" i="3"/>
  <c r="H42" i="3"/>
  <c r="F42" i="3"/>
  <c r="E42" i="3"/>
  <c r="D42" i="3"/>
  <c r="C42" i="3"/>
  <c r="B42" i="3"/>
  <c r="A42" i="3"/>
  <c r="K41" i="3"/>
  <c r="J41" i="3"/>
  <c r="I41" i="3"/>
  <c r="H41" i="3"/>
  <c r="F41" i="3"/>
  <c r="E41" i="3"/>
  <c r="D41" i="3"/>
  <c r="C41" i="3"/>
  <c r="B41" i="3"/>
  <c r="A41" i="3"/>
  <c r="K40" i="3"/>
  <c r="K39" i="3" s="1"/>
  <c r="I40" i="3"/>
  <c r="I39" i="3" s="1"/>
  <c r="H40" i="3"/>
  <c r="H39" i="3" s="1"/>
  <c r="F40" i="3"/>
  <c r="D40" i="3"/>
  <c r="D39" i="3" s="1"/>
  <c r="C40" i="3"/>
  <c r="B40" i="3"/>
  <c r="A40" i="3"/>
  <c r="J39" i="3"/>
  <c r="F39" i="3"/>
  <c r="E39" i="3"/>
  <c r="C39" i="3"/>
  <c r="B39" i="3"/>
  <c r="A39" i="3"/>
  <c r="K38" i="3"/>
  <c r="J38" i="3"/>
  <c r="I38" i="3"/>
  <c r="H38" i="3"/>
  <c r="F38" i="3"/>
  <c r="E38" i="3"/>
  <c r="D38" i="3"/>
  <c r="C38" i="3"/>
  <c r="B38" i="3"/>
  <c r="A38" i="3"/>
  <c r="K36" i="3"/>
  <c r="J36" i="3"/>
  <c r="H36" i="3"/>
  <c r="F36" i="3"/>
  <c r="D36" i="3"/>
  <c r="C36" i="3"/>
  <c r="B36" i="3"/>
  <c r="A36" i="3"/>
  <c r="K35" i="3"/>
  <c r="J35" i="3"/>
  <c r="H35" i="3"/>
  <c r="C35" i="3"/>
  <c r="B35" i="3"/>
  <c r="A35" i="3"/>
  <c r="K34" i="3"/>
  <c r="I34" i="3"/>
  <c r="H34" i="3"/>
  <c r="F34" i="3"/>
  <c r="D34" i="3"/>
  <c r="C34" i="3"/>
  <c r="B34" i="3"/>
  <c r="A34" i="3"/>
  <c r="K33" i="3"/>
  <c r="J33" i="3"/>
  <c r="I33" i="3"/>
  <c r="H33" i="3"/>
  <c r="F33" i="3"/>
  <c r="E33" i="3"/>
  <c r="D33" i="3"/>
  <c r="B33" i="3"/>
  <c r="A33" i="3"/>
  <c r="K32" i="3"/>
  <c r="J32" i="3"/>
  <c r="I32" i="3"/>
  <c r="H32" i="3"/>
  <c r="F32" i="3"/>
  <c r="E32" i="3"/>
  <c r="D32" i="3"/>
  <c r="C32" i="3"/>
  <c r="B32" i="3"/>
  <c r="C31" i="3"/>
  <c r="B31" i="3"/>
  <c r="A31" i="3"/>
  <c r="C30" i="3"/>
  <c r="B30" i="3"/>
  <c r="G29" i="3"/>
  <c r="B29" i="3"/>
  <c r="K28" i="3"/>
  <c r="K27" i="3" s="1"/>
  <c r="J28" i="3"/>
  <c r="J27" i="3" s="1"/>
  <c r="I28" i="3"/>
  <c r="I27" i="3" s="1"/>
  <c r="H28" i="3"/>
  <c r="H27" i="3" s="1"/>
  <c r="F28" i="3"/>
  <c r="E28" i="3"/>
  <c r="E27" i="3" s="1"/>
  <c r="D28" i="3"/>
  <c r="D27" i="3" s="1"/>
  <c r="C28" i="3"/>
  <c r="B28" i="3"/>
  <c r="A28" i="3"/>
  <c r="F27" i="3"/>
  <c r="C27" i="3"/>
  <c r="B27" i="3"/>
  <c r="A27" i="3"/>
  <c r="K26" i="3"/>
  <c r="K25" i="3" s="1"/>
  <c r="J26" i="3"/>
  <c r="J25" i="3" s="1"/>
  <c r="I26" i="3"/>
  <c r="I25" i="3" s="1"/>
  <c r="H26" i="3"/>
  <c r="H25" i="3" s="1"/>
  <c r="F26" i="3"/>
  <c r="E26" i="3"/>
  <c r="E25" i="3" s="1"/>
  <c r="D26" i="3"/>
  <c r="D25" i="3" s="1"/>
  <c r="C26" i="3"/>
  <c r="B26" i="3"/>
  <c r="A26" i="3"/>
  <c r="F25" i="3"/>
  <c r="C25" i="3"/>
  <c r="B25" i="3"/>
  <c r="A25" i="3"/>
  <c r="K24" i="3"/>
  <c r="K23" i="3" s="1"/>
  <c r="J24" i="3"/>
  <c r="J23" i="3" s="1"/>
  <c r="I24" i="3"/>
  <c r="I23" i="3" s="1"/>
  <c r="H24" i="3"/>
  <c r="H23" i="3" s="1"/>
  <c r="F24" i="3"/>
  <c r="F23" i="3" s="1"/>
  <c r="E24" i="3"/>
  <c r="E23" i="3" s="1"/>
  <c r="D24" i="3"/>
  <c r="D23" i="3" s="1"/>
  <c r="C24" i="3"/>
  <c r="B24" i="3"/>
  <c r="A24" i="3"/>
  <c r="C23" i="3"/>
  <c r="B23" i="3"/>
  <c r="A23" i="3"/>
  <c r="C22" i="3"/>
  <c r="B22" i="3"/>
  <c r="K21" i="3"/>
  <c r="K20" i="3" s="1"/>
  <c r="J21" i="3"/>
  <c r="J20" i="3" s="1"/>
  <c r="I21" i="3"/>
  <c r="I20" i="3" s="1"/>
  <c r="H21" i="3"/>
  <c r="H20" i="3" s="1"/>
  <c r="G21" i="3"/>
  <c r="F21" i="3"/>
  <c r="F20" i="3" s="1"/>
  <c r="E21" i="3"/>
  <c r="E20" i="3" s="1"/>
  <c r="D21" i="3"/>
  <c r="D20" i="3" s="1"/>
  <c r="C21" i="3"/>
  <c r="B21" i="3"/>
  <c r="A21" i="3"/>
  <c r="C20" i="3"/>
  <c r="B20" i="3"/>
  <c r="A20" i="3"/>
  <c r="K19" i="3"/>
  <c r="K18" i="3" s="1"/>
  <c r="J19" i="3"/>
  <c r="J18" i="3" s="1"/>
  <c r="I19" i="3"/>
  <c r="I18" i="3" s="1"/>
  <c r="H19" i="3"/>
  <c r="H18" i="3" s="1"/>
  <c r="F19" i="3"/>
  <c r="F18" i="3" s="1"/>
  <c r="E19" i="3"/>
  <c r="E18" i="3" s="1"/>
  <c r="D19" i="3"/>
  <c r="D18" i="3" s="1"/>
  <c r="C19" i="3"/>
  <c r="B19" i="3"/>
  <c r="A19" i="3"/>
  <c r="C18" i="3"/>
  <c r="B18" i="3"/>
  <c r="A18" i="3"/>
  <c r="K17" i="3"/>
  <c r="K16" i="3" s="1"/>
  <c r="J17" i="3"/>
  <c r="J16" i="3" s="1"/>
  <c r="I17" i="3"/>
  <c r="I16" i="3" s="1"/>
  <c r="H17" i="3"/>
  <c r="H16" i="3" s="1"/>
  <c r="F17" i="3"/>
  <c r="F16" i="3" s="1"/>
  <c r="E17" i="3"/>
  <c r="E16" i="3" s="1"/>
  <c r="D17" i="3"/>
  <c r="D16" i="3" s="1"/>
  <c r="C17" i="3"/>
  <c r="B17" i="3"/>
  <c r="A17" i="3"/>
  <c r="C16" i="3"/>
  <c r="B16" i="3"/>
  <c r="A16" i="3"/>
  <c r="C15" i="3"/>
  <c r="B15" i="3"/>
  <c r="C14" i="3"/>
  <c r="B14" i="3"/>
  <c r="B66" i="3" s="1"/>
  <c r="J13" i="3"/>
  <c r="I13" i="3"/>
  <c r="H13" i="3"/>
  <c r="F13" i="3"/>
  <c r="E13" i="3"/>
  <c r="D13" i="3"/>
  <c r="B13" i="3"/>
  <c r="J12" i="3"/>
  <c r="I12" i="3"/>
  <c r="H12" i="3"/>
  <c r="G12" i="3"/>
  <c r="F12" i="3"/>
  <c r="E12" i="3"/>
  <c r="D12" i="3"/>
  <c r="B12" i="3"/>
  <c r="J11" i="3"/>
  <c r="I11" i="3"/>
  <c r="H11" i="3"/>
  <c r="G11" i="3"/>
  <c r="F11" i="3"/>
  <c r="E11" i="3"/>
  <c r="D11" i="3"/>
  <c r="B11" i="3"/>
  <c r="C10" i="3"/>
  <c r="B10" i="3"/>
  <c r="B9" i="3"/>
  <c r="C8" i="3"/>
  <c r="B8" i="3"/>
  <c r="C7" i="3"/>
  <c r="B7" i="3"/>
  <c r="B6" i="3"/>
  <c r="A2" i="3"/>
  <c r="A1" i="3"/>
  <c r="H55" i="3" l="1"/>
  <c r="K55" i="3"/>
  <c r="F10" i="3"/>
  <c r="F9" i="3" s="1"/>
  <c r="F65" i="3" s="1"/>
  <c r="I55" i="3"/>
  <c r="I54" i="3" s="1"/>
  <c r="I53" i="3" s="1"/>
  <c r="H31" i="3"/>
  <c r="I31" i="3"/>
  <c r="J31" i="3"/>
  <c r="J15" i="3"/>
  <c r="D22" i="3"/>
  <c r="D14" i="3" s="1"/>
  <c r="D66" i="3" s="1"/>
  <c r="E31" i="3"/>
  <c r="D15" i="3"/>
  <c r="K15" i="3"/>
  <c r="D31" i="3"/>
  <c r="J10" i="3"/>
  <c r="J9" i="3" s="1"/>
  <c r="I22" i="3"/>
  <c r="D55" i="3"/>
  <c r="D54" i="3" s="1"/>
  <c r="D53" i="3" s="1"/>
  <c r="E10" i="3"/>
  <c r="E9" i="3" s="1"/>
  <c r="F15" i="3"/>
  <c r="E15" i="3"/>
  <c r="J22" i="3"/>
  <c r="K54" i="3"/>
  <c r="K53" i="3" s="1"/>
  <c r="I10" i="3"/>
  <c r="I9" i="3" s="1"/>
  <c r="I65" i="3" s="1"/>
  <c r="K22" i="3"/>
  <c r="K11" i="3"/>
  <c r="H22" i="3"/>
  <c r="E22" i="3"/>
  <c r="H54" i="3"/>
  <c r="H53" i="3" s="1"/>
  <c r="K31" i="3"/>
  <c r="E55" i="3"/>
  <c r="E54" i="3" s="1"/>
  <c r="E53" i="3" s="1"/>
  <c r="E30" i="3" s="1"/>
  <c r="F31" i="3"/>
  <c r="F55" i="3"/>
  <c r="F54" i="3" s="1"/>
  <c r="F53" i="3" s="1"/>
  <c r="J55" i="3"/>
  <c r="J54" i="3" s="1"/>
  <c r="J53" i="3" s="1"/>
  <c r="J30" i="3" s="1"/>
  <c r="J29" i="3" s="1"/>
  <c r="F61" i="3"/>
  <c r="F60" i="3" s="1"/>
  <c r="K67" i="3"/>
  <c r="K61" i="3"/>
  <c r="K60" i="3" s="1"/>
  <c r="H61" i="3"/>
  <c r="H60" i="3" s="1"/>
  <c r="E65" i="3"/>
  <c r="K12" i="3"/>
  <c r="K10" i="3" s="1"/>
  <c r="K9" i="3" s="1"/>
  <c r="D10" i="3"/>
  <c r="D9" i="3" s="1"/>
  <c r="H10" i="3"/>
  <c r="H9" i="3" s="1"/>
  <c r="F22" i="3"/>
  <c r="F14" i="3" s="1"/>
  <c r="E61" i="3"/>
  <c r="E60" i="3" s="1"/>
  <c r="J65" i="3"/>
  <c r="I15" i="3"/>
  <c r="I14" i="3" s="1"/>
  <c r="I66" i="3" s="1"/>
  <c r="H15" i="3"/>
  <c r="H14" i="3" s="1"/>
  <c r="H66" i="3" s="1"/>
  <c r="I30" i="3" l="1"/>
  <c r="I29" i="3" s="1"/>
  <c r="H30" i="3"/>
  <c r="E67" i="3"/>
  <c r="H67" i="3"/>
  <c r="F30" i="3"/>
  <c r="F29" i="3" s="1"/>
  <c r="I67" i="3"/>
  <c r="I68" i="3" s="1"/>
  <c r="I69" i="3" s="1"/>
  <c r="D67" i="3"/>
  <c r="D68" i="3"/>
  <c r="D30" i="3"/>
  <c r="D29" i="3" s="1"/>
  <c r="H68" i="3"/>
  <c r="E14" i="3"/>
  <c r="E66" i="3" s="1"/>
  <c r="K30" i="3"/>
  <c r="J67" i="3"/>
  <c r="J14" i="3"/>
  <c r="J66" i="3" s="1"/>
  <c r="J68" i="3" s="1"/>
  <c r="J69" i="3" s="1"/>
  <c r="K14" i="3"/>
  <c r="K66" i="3" s="1"/>
  <c r="K68" i="3" s="1"/>
  <c r="H29" i="3"/>
  <c r="E68" i="3"/>
  <c r="E69" i="3" s="1"/>
  <c r="K29" i="3"/>
  <c r="F66" i="3"/>
  <c r="F8" i="3"/>
  <c r="F7" i="3" s="1"/>
  <c r="F6" i="3" s="1"/>
  <c r="K65" i="3"/>
  <c r="I8" i="3"/>
  <c r="I7" i="3" s="1"/>
  <c r="I6" i="3" s="1"/>
  <c r="F67" i="3"/>
  <c r="H8" i="3"/>
  <c r="H7" i="3" s="1"/>
  <c r="H6" i="3" s="1"/>
  <c r="H65" i="3"/>
  <c r="E29" i="3"/>
  <c r="D8" i="3"/>
  <c r="D7" i="3" s="1"/>
  <c r="D6" i="3" s="1"/>
  <c r="D65" i="3"/>
  <c r="E8" i="3"/>
  <c r="E7" i="3" s="1"/>
  <c r="E6" i="3" s="1"/>
  <c r="D69" i="3" l="1"/>
  <c r="K8" i="3"/>
  <c r="K7" i="3" s="1"/>
  <c r="K6" i="3" s="1"/>
  <c r="J8" i="3"/>
  <c r="J7" i="3" s="1"/>
  <c r="J6" i="3" s="1"/>
  <c r="H69" i="3"/>
  <c r="H71" i="3" s="1"/>
  <c r="K69" i="3"/>
  <c r="I70" i="3"/>
  <c r="I71" i="3"/>
  <c r="F68" i="3"/>
  <c r="F69" i="3" s="1"/>
  <c r="E71" i="3" s="1"/>
  <c r="E70" i="3" l="1"/>
  <c r="D71" i="3"/>
  <c r="M34" i="1"/>
  <c r="T33" i="1"/>
  <c r="O33" i="1"/>
  <c r="N33" i="1" l="1"/>
  <c r="U33" i="1"/>
  <c r="V33" i="1" s="1"/>
  <c r="P33" i="1"/>
  <c r="M33" i="1"/>
  <c r="Q33" i="1" l="1"/>
  <c r="U12" i="1"/>
  <c r="T12" i="1"/>
  <c r="V12" i="1" l="1"/>
  <c r="I155" i="2" l="1"/>
  <c r="I15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Teacher</author>
  </authors>
  <commentList>
    <comment ref="A78" authorId="0" shapeId="0" xr:uid="{CE388F06-DA76-4573-9CE6-2E85DFB91B1D}">
      <text>
        <r>
          <rPr>
            <b/>
            <sz val="9"/>
            <color indexed="81"/>
            <rFont val="Tahoma"/>
            <family val="2"/>
          </rPr>
          <t>Teacher: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81" authorId="0" shapeId="0" xr:uid="{1C6C0BE4-5754-4F2E-986B-2936D70329A0}">
      <text>
        <r>
          <rPr>
            <b/>
            <sz val="9"/>
            <color indexed="81"/>
            <rFont val="Tahoma"/>
            <family val="2"/>
          </rPr>
          <t>Teacher: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84" authorId="0" shapeId="0" xr:uid="{8BA73F6F-12BA-4407-BC44-98AE3045AA2F}">
      <text>
        <r>
          <rPr>
            <b/>
            <sz val="9"/>
            <color indexed="81"/>
            <rFont val="Tahoma"/>
            <family val="2"/>
          </rPr>
          <t>Teacher: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<sst xmlns="http://schemas.openxmlformats.org/spreadsheetml/2006/main" count="454" uniqueCount="220">
  <si>
    <t>กลุ่มบริหารงานการเงินและสินทรัพย์  สำนักงานเขตพื้นที่การศึกษาประถมศึกษาปทุมธานี เขต 2</t>
  </si>
  <si>
    <t xml:space="preserve">ที่ </t>
  </si>
  <si>
    <t>รวมเงินงวด</t>
  </si>
  <si>
    <t>ผูกพัน</t>
  </si>
  <si>
    <t>เบิก</t>
  </si>
  <si>
    <t>คงเหลือ</t>
  </si>
  <si>
    <t>ผู้รับผิดชอบ</t>
  </si>
  <si>
    <t>(1)</t>
  </si>
  <si>
    <t>(2)</t>
  </si>
  <si>
    <t>(1)+(2)=3</t>
  </si>
  <si>
    <t>(4)</t>
  </si>
  <si>
    <t>(5)</t>
  </si>
  <si>
    <t>กลุ่มส่งเสริมการจัดการศึกษา</t>
  </si>
  <si>
    <t>กลุ่มนิเทศติดตามและประเมินผลฯ</t>
  </si>
  <si>
    <t>กลุ่มบริหารงานการเงินและสินทรัพย์</t>
  </si>
  <si>
    <t>กลุ่มนโยบายและแผน</t>
  </si>
  <si>
    <t>กลุ่มอำนวยการ</t>
  </si>
  <si>
    <t>กลุ่มบริหารงานบุคคล</t>
  </si>
  <si>
    <t>รวมทั้งสิ้น</t>
  </si>
  <si>
    <t>คิดเป็นร้อยละ</t>
  </si>
  <si>
    <t>ลงชื่อ</t>
  </si>
  <si>
    <t xml:space="preserve">              (นางพัชรี  เรืองรุ่ง)</t>
  </si>
  <si>
    <t>เงินงวด</t>
  </si>
  <si>
    <t>ที่</t>
  </si>
  <si>
    <t>รายการ</t>
  </si>
  <si>
    <t>เบิกจ่าย</t>
  </si>
  <si>
    <t>รหัสงบประมาณ</t>
  </si>
  <si>
    <t>งบบริหารสำนักงาน</t>
  </si>
  <si>
    <t>หนังสือแจ้งโอน</t>
  </si>
  <si>
    <t>(6)</t>
  </si>
  <si>
    <t>(3)-(4)-(6)=7</t>
  </si>
  <si>
    <t>2.1.1</t>
  </si>
  <si>
    <t>2.1.2</t>
  </si>
  <si>
    <t>2.1.3</t>
  </si>
  <si>
    <t>2.1.4</t>
  </si>
  <si>
    <t>2.1.5</t>
  </si>
  <si>
    <t>2.1.6</t>
  </si>
  <si>
    <t>รหัสงบประมาณ/หนังสือแจ้งโอน</t>
  </si>
  <si>
    <t>กันเงินไว้เบิก</t>
  </si>
  <si>
    <t>1.1.1</t>
  </si>
  <si>
    <t>งบพัฒนาเพื่อพัฒนาคุณภาพการศึกษา</t>
  </si>
  <si>
    <t>เพิ่ม</t>
  </si>
  <si>
    <t>กันไว้เบิก</t>
  </si>
  <si>
    <t>แหล่งของเงิน</t>
  </si>
  <si>
    <t>ผู้อำนวยการสำนักงานเขตพื้นที่การศึกษาประถมศึกษาปทุมธานี เขต 2</t>
  </si>
  <si>
    <t>ร.ร.ชุมชนบึงบา</t>
  </si>
  <si>
    <t>2.2.1</t>
  </si>
  <si>
    <t>2.2.2</t>
  </si>
  <si>
    <t>2.2.3</t>
  </si>
  <si>
    <t>(นางพัชรี  เรืองรุ่ง)</t>
  </si>
  <si>
    <t>กลุ่มนิเทศติดตามและประเมินผลการจัดการศึกษา</t>
  </si>
  <si>
    <t xml:space="preserve">โครงการเสริมสร้างศักยภาพทรัพยากรมนุษย์ในศตวรรษที่ 21  </t>
  </si>
  <si>
    <t>รองผู้อำนวยการสำนักงานเขตพื้นที่การศึกษา รักษาราชการแทน</t>
  </si>
  <si>
    <t xml:space="preserve"> ผู้อำนวยการสำนักงานเขตพื้นที่การศึกษาประถมศึกษาปทุมธานี เขต 2</t>
  </si>
  <si>
    <t>(นายวิรุฬห์  แสงงาม)</t>
  </si>
  <si>
    <t>นักวิชาการเงินและบัญชีชำนาญการพิเศษ</t>
  </si>
  <si>
    <t>กลุ่มส่งเสริมการจัดการศึกษา/จัดสรรให้ 21 ร.ร.</t>
  </si>
  <si>
    <t>2.2.4</t>
  </si>
  <si>
    <t>2.2.5</t>
  </si>
  <si>
    <t>2.2.6</t>
  </si>
  <si>
    <t>ร.ร.วัดธัญญะผล</t>
  </si>
  <si>
    <t>2.4.1</t>
  </si>
  <si>
    <t>ตรวจสอบแล้วถูกต้อง</t>
  </si>
  <si>
    <t xml:space="preserve">ค่าสาธารณูปโภค </t>
  </si>
  <si>
    <t>3.2.1</t>
  </si>
  <si>
    <t>5.2</t>
  </si>
  <si>
    <t>5.2.1</t>
  </si>
  <si>
    <t>2.5.1</t>
  </si>
  <si>
    <t xml:space="preserve">กลุ่มนิเทศติดตามและประเมินผล/วัดเขียนเขต </t>
  </si>
  <si>
    <t xml:space="preserve">กลุ่มนิเทศติดตามและประเมินผลการจัดการศึกษา </t>
  </si>
  <si>
    <t>กลุ่มนิเทศติดตามและประเมินผลการจัดการศึกษา /จัดสรรให้โรงเรียน</t>
  </si>
  <si>
    <t>2.2.7</t>
  </si>
  <si>
    <t>2.2.8</t>
  </si>
  <si>
    <t>2.2.9</t>
  </si>
  <si>
    <t>ระบบ NEW GFMIS</t>
  </si>
  <si>
    <t>(นายคำโพธิ์  บุญสิงห์)</t>
  </si>
  <si>
    <t>โรงเรียนเจริญดีวิทยา</t>
  </si>
  <si>
    <t xml:space="preserve">กลุ่มนิเทศติดตามและประเมินผลการจัดการศึกษา       </t>
  </si>
  <si>
    <t xml:space="preserve">นางสาวเหมือนฝัน  จันทร์ประสิทธิ์ </t>
  </si>
  <si>
    <t>ตรวจแล้วถูกต้อง</t>
  </si>
  <si>
    <t>ส่งเสริม/นิเทศ/ร่วมใจประสิทธิ์/ร่วมจิตประสาท/รวมราษฎร์สามัคคี/รเจริญดีวิทยา</t>
  </si>
  <si>
    <t xml:space="preserve">โรงเรียนชุมชนประชาธิปัตย์วิทยาคาร </t>
  </si>
  <si>
    <t>กลุ่ม ICT</t>
  </si>
  <si>
    <t>ก</t>
  </si>
  <si>
    <t>1)</t>
  </si>
  <si>
    <t>2)</t>
  </si>
  <si>
    <t>3)</t>
  </si>
  <si>
    <t>ข</t>
  </si>
  <si>
    <t xml:space="preserve">  ค่าที่ดินและสิ่งก่อสร้าง 6611320</t>
  </si>
  <si>
    <t>1.1.2</t>
  </si>
  <si>
    <t>โรงเรียนวัดสอนดีศรีเจริญ</t>
  </si>
  <si>
    <t>ร.ร.ร่วมจิตประสาท</t>
  </si>
  <si>
    <t>กลุ่มนิเทศติดตามและประเมินผลการจัดการศึกษา สุวรรณศรี</t>
  </si>
  <si>
    <t>กลุ่มนิเทศติดตามและประเมินผลการจัดการศึกษา เศรษฐพล</t>
  </si>
  <si>
    <t>กลุ่มส่งเสริมการจัดการศึกษา/วัดโปรยฝน</t>
  </si>
  <si>
    <t>นิเทศ/รอแจ้งจัดสรรให้ร.ร. 10,000 บาท</t>
  </si>
  <si>
    <t>กลุ่มนิเทศติดตามและประเมินผล วัดเขียนเขต</t>
  </si>
  <si>
    <t>ร.ร.วัดเขียนเขต</t>
  </si>
  <si>
    <t>ร.ร.</t>
  </si>
  <si>
    <t>ร.ร.วัดลาดสนุ่น</t>
  </si>
  <si>
    <t>บุคคล</t>
  </si>
  <si>
    <t>กลุ่มนืเทศติดตามและประเมินผลการจัดการศึกษา</t>
  </si>
  <si>
    <t>กลุ่มนิเทศติดตามและประเมินผลการจัดการศึกษา ดำเนินการเอง</t>
  </si>
  <si>
    <t>กลุ่มบริหารงานการเงินและสินทรัพย์/ร่วมจิตประสาทแจ้งไม่เบิก</t>
  </si>
  <si>
    <t>ร่วมจิตประสาท</t>
  </si>
  <si>
    <t>นางสายชล จั่นทองคำ</t>
  </si>
  <si>
    <t>ร.ร.วัดเขียนเขต/กลุ่มนิเทศติดตามและประเมินผลการจัดการศึกษา</t>
  </si>
  <si>
    <t>กลุ่มอำนวยการ/อนุชา</t>
  </si>
  <si>
    <t>กลุ่มนิเทศติดตามและประเมินผลฯ/ศน.กานต์ระวี</t>
  </si>
  <si>
    <t>วัดเกตุประภา 3500/กลุ่มอำนวยการ 1200</t>
  </si>
  <si>
    <t>รายงานผลการเบิกจ่ายเงินงบประมาณ งบประจำเพื่อการบริหารจัดการสำนักงานและงบพัฒนาคุณภาพการศึกษา</t>
  </si>
  <si>
    <t>กลุ่มบริหารงานบุคค/กค 66</t>
  </si>
  <si>
    <t>ลงชื่อ                                  เลขานุการคณะกรรมการติดตามเร่งรัดการเบิกจ่ายเงินฯ</t>
  </si>
  <si>
    <t>(รายละเอียด 2)</t>
  </si>
  <si>
    <t>สำนักงานเขตพื้นที่การศึกษาประถมศึกษาปทุมธานี เขต 2</t>
  </si>
  <si>
    <t xml:space="preserve">  (รายละเอียด 1)</t>
  </si>
  <si>
    <t>งบประมาณ</t>
  </si>
  <si>
    <t>ผลการเบิกจ่ายเงินงบประมาณ</t>
  </si>
  <si>
    <t>ผลการใช้จ่ายเงินงบประมาณ</t>
  </si>
  <si>
    <t>สรุปผลการเบิกจ่าย</t>
  </si>
  <si>
    <t>บาท</t>
  </si>
  <si>
    <t>%</t>
  </si>
  <si>
    <t>1.</t>
  </si>
  <si>
    <t>การเบิกจ่ายในภาพรวม(ทั้งปี)</t>
  </si>
  <si>
    <t>1.1</t>
  </si>
  <si>
    <t>ไตรมาสที่ 1    ต.ค.66 - ธ.ค.66</t>
  </si>
  <si>
    <t>1.2</t>
  </si>
  <si>
    <t>ไตรมาสที่ 2    ม.ค.67 - มี.ค.67</t>
  </si>
  <si>
    <t>1.3</t>
  </si>
  <si>
    <t>ไตรมาสที่ 3    เม.ย.67 - มิ.ย.67</t>
  </si>
  <si>
    <t>1.4</t>
  </si>
  <si>
    <t>2.</t>
  </si>
  <si>
    <t xml:space="preserve">การเบิกจ่ายรายจ่ายประจำ </t>
  </si>
  <si>
    <t>2.1</t>
  </si>
  <si>
    <t>2.2</t>
  </si>
  <si>
    <t>3.</t>
  </si>
  <si>
    <t>การเบิกจ่ายงบลงทุน(ทั้งปี)</t>
  </si>
  <si>
    <t>3.1</t>
  </si>
  <si>
    <t>3.2</t>
  </si>
  <si>
    <t>3.3</t>
  </si>
  <si>
    <t>ก่อหนี้ผูกพัน</t>
  </si>
  <si>
    <t>อยู่ระหว่างขอกันไว้เบิกเหลื่อมปี</t>
  </si>
  <si>
    <t>เหลือจ่าย</t>
  </si>
  <si>
    <t>อยู่ระหว่างดำเนินการ</t>
  </si>
  <si>
    <t xml:space="preserve">ลงชื่อ   </t>
  </si>
  <si>
    <t>เลขานุการคณะกรรมการติดตามเร่งรัดการใช้จ่ายเงินฯ</t>
  </si>
  <si>
    <t xml:space="preserve">   นักวิชาการเงินและบัญชีชำนาญการพิเศษ</t>
  </si>
  <si>
    <t xml:space="preserve">      ประธานคณะกรรมการติดตามเร่งรัดการใช้จ่ายเงินฯ</t>
  </si>
  <si>
    <t>ผลการเบิกจ่ายและใช้จ่ายเป็นไปตามมติครม.</t>
  </si>
  <si>
    <t xml:space="preserve"> </t>
  </si>
  <si>
    <t xml:space="preserve">    ผู้อำนวยการสำนักงานเขตพื้นที่การศึกษาประถมศึกษาปทุมธานี เขต 2</t>
  </si>
  <si>
    <t xml:space="preserve">                </t>
  </si>
  <si>
    <t>ประธานคณะกรรมการติดตามเร่งรัดการเบิกจ่ายเงินฯ</t>
  </si>
  <si>
    <t>(รายละเอียด 3)</t>
  </si>
  <si>
    <t xml:space="preserve">        ประธานคณะกรรมการเร่งรัดติดตามฯ</t>
  </si>
  <si>
    <t xml:space="preserve">                       ลงชื่อ                                ผู้จัดทำ</t>
  </si>
  <si>
    <t>(นางสาวสุพิชสิริ ถิรวัฒนาพงศ์)</t>
  </si>
  <si>
    <t xml:space="preserve">         ประธานคณะกรรมการติดตามเร่งรัดการเบิกจ่ายเงินฯ</t>
  </si>
  <si>
    <t>วัดเขียนเขต/รร 10 รร</t>
  </si>
  <si>
    <t xml:space="preserve">        </t>
  </si>
  <si>
    <t>3.9.1.1</t>
  </si>
  <si>
    <t>3.9.2.1</t>
  </si>
  <si>
    <t>3.9.2.2</t>
  </si>
  <si>
    <t>ร่วมใจประสิทธิ์ ร่วมจิตประสาท เจริญดีวิทา รวมราษฎร์สามัคคี</t>
  </si>
  <si>
    <t>ลงชื่อ                                     เลขานุการคณะกรรมการติดตามเร่งรัดการใช้จ่ายเงินฯ</t>
  </si>
  <si>
    <t xml:space="preserve">                          ตรวจสอบแล้วถูกต้อง</t>
  </si>
  <si>
    <t>กลุ่มนิเทศติดตามและประเมินผลการจัดการศึกษา (รอแจ้งการจัดสรร)</t>
  </si>
  <si>
    <t>กลุ่มนิเทศติดตามและประเมินผลการจัดการศึกษา/ธัญญสิทธิศิลป์/วัดเขียนเขต</t>
  </si>
  <si>
    <t xml:space="preserve">                ลงชื่อ                                ผู้จัดทำ</t>
  </si>
  <si>
    <t>(นายสุริยา  ทองบุญมา)</t>
  </si>
  <si>
    <t>ผลการเบิกจ่ายและใช้จ่ายเงินงบประมาณรายจ่าย ประจำปีงบประมาณ พ.ศ. 2567</t>
  </si>
  <si>
    <t>ตามมาตรการเร่งรัดการใช้จ่ายงบประมาณรายจ่าย ประจำปีงบประมาณ  พ.ศ. 2567</t>
  </si>
  <si>
    <t>หนังสือสำนักเลขาธิการคณะรัฐมนตรี ด่วนที่สุด ที่ นร 0505/ว 159  ลงวันที่ 5 เมษายน 2567</t>
  </si>
  <si>
    <t xml:space="preserve">    เป้าหมาย      การใช้จ่าย   ตามมติ ครม.(%)</t>
  </si>
  <si>
    <t>ไตรมาสที่ 4    ก.ค.67 - ก.ย.67</t>
  </si>
  <si>
    <t>2.4</t>
  </si>
  <si>
    <t>3.4</t>
  </si>
  <si>
    <t>+</t>
  </si>
  <si>
    <t>ประจำเดือน พฤษภาคม 2567</t>
  </si>
  <si>
    <t>รายงานผลการเบิกจ่ายเงินงบประมาณ งบดำเนินงาน งบรายจ่ายอื่น โครงการของสำนักงานคณะกรรมการการศึกษาขั้นพื้นฐาน ประจำปีงบประมาณ พ.ศ. 2567</t>
  </si>
  <si>
    <t>กลุ่มนิเทศติดตามและประเมินผลการจัดการศึกษา/วัดเขีนเขต</t>
  </si>
  <si>
    <t xml:space="preserve">ICT/กลุ่มส่งเสริการจัดการศึกษา   </t>
  </si>
  <si>
    <t>ประจำปีงบประมาณ พ.ศ. 2567</t>
  </si>
  <si>
    <t xml:space="preserve">                                                                              ประจำเดือน  พฤษภาคม 2567                                     (รายละเอียด 2)</t>
  </si>
  <si>
    <t>รายงานผลการเบิกจ่ายเงินงบประมาณ งบลงทุน   ประจำปีงบประมาณ พ.ศ. 2567</t>
  </si>
  <si>
    <t>การอนุมัติเงินงวด</t>
  </si>
  <si>
    <t>ปัญหาอุปสรรค</t>
  </si>
  <si>
    <t xml:space="preserve">ครั้งที่ 201 </t>
  </si>
  <si>
    <t>ครั้งที่ 202</t>
  </si>
  <si>
    <t>ครั้งที่ 203</t>
  </si>
  <si>
    <t>2.1.1.1</t>
  </si>
  <si>
    <t>28 พ.ย.2559</t>
  </si>
  <si>
    <t>2.1.2.1</t>
  </si>
  <si>
    <t>1.1.1.1</t>
  </si>
  <si>
    <t>1.1.1.2</t>
  </si>
  <si>
    <t>1.1.1.3</t>
  </si>
  <si>
    <t>1.1.1.4</t>
  </si>
  <si>
    <t>1.1.1.5</t>
  </si>
  <si>
    <t>1.2.1</t>
  </si>
  <si>
    <t>1.2.2</t>
  </si>
  <si>
    <t>1.2.3</t>
  </si>
  <si>
    <t>ทำสัญญา 25 กค 66     ครบกำหนด 8 กย 66</t>
  </si>
  <si>
    <t>1.3.1</t>
  </si>
  <si>
    <t>1.4.1</t>
  </si>
  <si>
    <t>2.1.1.2</t>
  </si>
  <si>
    <t>2.2.1.1</t>
  </si>
  <si>
    <t>2.3.2</t>
  </si>
  <si>
    <t>บริหารสัญญา</t>
  </si>
  <si>
    <t>2.3.3</t>
  </si>
  <si>
    <t>2.3.4</t>
  </si>
  <si>
    <t>2.3.1</t>
  </si>
  <si>
    <t>2.3.1.1</t>
  </si>
  <si>
    <t>ค</t>
  </si>
  <si>
    <t>แผนงานยุทธศาสตร์ : สร้างความเสมอภาคทางการศึกษา</t>
  </si>
  <si>
    <t>ค่าครุภัณฑ์</t>
  </si>
  <si>
    <t>สิ่งก่อสร้าง</t>
  </si>
  <si>
    <t>ตรวจถูกต้องแล้ว</t>
  </si>
  <si>
    <t>ลงชื่อ                                  ผู้จัดทำ</t>
  </si>
  <si>
    <t xml:space="preserve">                     ลงชื่อ                                 </t>
  </si>
  <si>
    <t xml:space="preserve"> งบลงทุน ค่าครุภัณฑ์ 6711310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</si>
</sst>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(* #,##0.00_);_(* \(#,##0.00\);_(* &quot;-&quot;??_);_(@_)"/>
    <numFmt numFmtId="188" formatCode="_-* #,##0.0_-;\-* #,##0.0_-;_-* &quot;-&quot;??_-;_-@_-"/>
    <numFmt numFmtId="189" formatCode="_-* #,##0_-;\-* #,##0_-;_-* &quot;-&quot;??_-;_-@_-"/>
    <numFmt numFmtId="190" formatCode="0.0"/>
  </numFmts>
  <fonts count="40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b/>
      <sz val="12"/>
      <name val="TH SarabunPSK"/>
      <family val="2"/>
    </font>
    <font>
      <sz val="12"/>
      <color theme="1"/>
      <name val="TH SarabunPSK"/>
      <family val="2"/>
    </font>
    <font>
      <sz val="12"/>
      <name val="TH SarabunPSK"/>
      <family val="2"/>
    </font>
    <font>
      <sz val="14"/>
      <color theme="1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sz val="12"/>
      <color theme="1"/>
      <name val="TH Sarabun New"/>
      <family val="2"/>
    </font>
    <font>
      <sz val="14"/>
      <name val="TH Sarabun New"/>
      <family val="2"/>
    </font>
    <font>
      <sz val="14"/>
      <color theme="0"/>
      <name val="TH Sarabun New"/>
      <family val="2"/>
    </font>
    <font>
      <b/>
      <sz val="12"/>
      <color theme="1"/>
      <name val="TH Sarabun New"/>
      <family val="2"/>
    </font>
    <font>
      <sz val="12"/>
      <name val="TH Sarabun New"/>
      <family val="2"/>
    </font>
    <font>
      <b/>
      <sz val="12"/>
      <name val="TH Sarabun New"/>
      <family val="2"/>
    </font>
    <font>
      <sz val="10"/>
      <name val="TH Sarabun New"/>
      <family val="2"/>
    </font>
    <font>
      <sz val="12"/>
      <color rgb="FFFF0000"/>
      <name val="TH Sarabun New"/>
      <family val="2"/>
    </font>
    <font>
      <sz val="12"/>
      <color theme="0"/>
      <name val="TH Sarabun New"/>
      <family val="2"/>
    </font>
    <font>
      <b/>
      <sz val="12"/>
      <color rgb="FFFF0000"/>
      <name val="TH Sarabun New"/>
      <family val="2"/>
    </font>
    <font>
      <sz val="16"/>
      <color theme="1"/>
      <name val="TH Sarabun New"/>
      <family val="2"/>
    </font>
    <font>
      <sz val="10"/>
      <color theme="1"/>
      <name val="TH Sarabun New"/>
      <family val="2"/>
    </font>
    <font>
      <b/>
      <sz val="12"/>
      <color theme="0"/>
      <name val="TH Sarabun New"/>
      <family val="2"/>
    </font>
    <font>
      <sz val="12"/>
      <name val="TH Sarabun New"/>
      <family val="2"/>
      <charset val="222"/>
    </font>
    <font>
      <sz val="12"/>
      <color theme="1"/>
      <name val="TH Sarabun New"/>
      <family val="2"/>
      <charset val="222"/>
    </font>
    <font>
      <sz val="16"/>
      <name val="TH Sarabun New"/>
      <family val="2"/>
    </font>
    <font>
      <sz val="12"/>
      <color rgb="FFFF0000"/>
      <name val="TH Sarabun New"/>
      <family val="2"/>
      <charset val="222"/>
    </font>
    <font>
      <sz val="12"/>
      <color theme="0"/>
      <name val="TH Sarabun New"/>
      <family val="2"/>
      <charset val="222"/>
    </font>
    <font>
      <b/>
      <sz val="12"/>
      <name val="TH Sarabun New"/>
      <family val="2"/>
      <charset val="222"/>
    </font>
    <font>
      <b/>
      <sz val="12"/>
      <color theme="0"/>
      <name val="TH Sarabun New"/>
      <family val="2"/>
      <charset val="222"/>
    </font>
    <font>
      <b/>
      <sz val="12"/>
      <color theme="1"/>
      <name val="TH Sarabun New"/>
      <family val="2"/>
      <charset val="222"/>
    </font>
    <font>
      <sz val="16"/>
      <name val="TH SarabunIT๙"/>
      <family val="2"/>
    </font>
    <font>
      <b/>
      <sz val="12"/>
      <color theme="1"/>
      <name val="TH SarabunPSK"/>
      <family val="2"/>
    </font>
  </fonts>
  <fills count="2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1AD65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187" fontId="2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1286">
    <xf numFmtId="0" fontId="0" fillId="0" borderId="0" xfId="0"/>
    <xf numFmtId="2" fontId="4" fillId="0" borderId="0" xfId="0" applyNumberFormat="1" applyFont="1"/>
    <xf numFmtId="0" fontId="4" fillId="0" borderId="0" xfId="0" applyFont="1"/>
    <xf numFmtId="187" fontId="4" fillId="0" borderId="0" xfId="1" applyFont="1"/>
    <xf numFmtId="0" fontId="4" fillId="0" borderId="0" xfId="0" applyFont="1" applyAlignment="1">
      <alignment horizontal="center"/>
    </xf>
    <xf numFmtId="0" fontId="3" fillId="6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2" fontId="7" fillId="0" borderId="0" xfId="0" applyNumberFormat="1" applyFont="1"/>
    <xf numFmtId="2" fontId="3" fillId="11" borderId="6" xfId="0" applyNumberFormat="1" applyFont="1" applyFill="1" applyBorder="1" applyAlignment="1">
      <alignment vertical="top" wrapText="1"/>
    </xf>
    <xf numFmtId="0" fontId="4" fillId="6" borderId="6" xfId="0" applyFont="1" applyFill="1" applyBorder="1" applyAlignment="1">
      <alignment vertical="top"/>
    </xf>
    <xf numFmtId="0" fontId="4" fillId="6" borderId="6" xfId="0" applyFont="1" applyFill="1" applyBorder="1" applyAlignment="1">
      <alignment vertical="top" wrapText="1"/>
    </xf>
    <xf numFmtId="187" fontId="4" fillId="0" borderId="0" xfId="1" applyFont="1" applyAlignment="1">
      <alignment horizontal="right"/>
    </xf>
    <xf numFmtId="0" fontId="4" fillId="0" borderId="3" xfId="0" applyFont="1" applyBorder="1"/>
    <xf numFmtId="0" fontId="0" fillId="0" borderId="0" xfId="0" applyAlignment="1">
      <alignment vertical="top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49" fontId="13" fillId="0" borderId="0" xfId="0" applyNumberFormat="1" applyFont="1"/>
    <xf numFmtId="2" fontId="13" fillId="0" borderId="0" xfId="0" applyNumberFormat="1" applyFont="1"/>
    <xf numFmtId="0" fontId="13" fillId="0" borderId="0" xfId="0" applyFont="1"/>
    <xf numFmtId="187" fontId="13" fillId="0" borderId="0" xfId="1" applyFont="1"/>
    <xf numFmtId="0" fontId="13" fillId="0" borderId="0" xfId="0" applyFont="1" applyAlignment="1">
      <alignment horizontal="center"/>
    </xf>
    <xf numFmtId="2" fontId="13" fillId="0" borderId="0" xfId="0" applyNumberFormat="1" applyFont="1" applyAlignment="1">
      <alignment horizontal="center"/>
    </xf>
    <xf numFmtId="187" fontId="13" fillId="0" borderId="0" xfId="1" applyFont="1" applyBorder="1"/>
    <xf numFmtId="49" fontId="13" fillId="0" borderId="0" xfId="0" applyNumberFormat="1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center"/>
    </xf>
    <xf numFmtId="0" fontId="13" fillId="6" borderId="0" xfId="0" applyFont="1" applyFill="1" applyAlignment="1">
      <alignment horizontal="left"/>
    </xf>
    <xf numFmtId="49" fontId="13" fillId="6" borderId="0" xfId="0" applyNumberFormat="1" applyFont="1" applyFill="1" applyAlignment="1">
      <alignment horizontal="center"/>
    </xf>
    <xf numFmtId="2" fontId="13" fillId="6" borderId="0" xfId="0" applyNumberFormat="1" applyFont="1" applyFill="1" applyAlignment="1">
      <alignment horizontal="center"/>
    </xf>
    <xf numFmtId="0" fontId="13" fillId="6" borderId="0" xfId="0" applyFont="1" applyFill="1" applyAlignment="1">
      <alignment horizontal="center" vertical="center"/>
    </xf>
    <xf numFmtId="43" fontId="13" fillId="6" borderId="0" xfId="0" applyNumberFormat="1" applyFont="1" applyFill="1" applyAlignment="1">
      <alignment horizontal="center"/>
    </xf>
    <xf numFmtId="43" fontId="13" fillId="6" borderId="0" xfId="0" applyNumberFormat="1" applyFont="1" applyFill="1" applyAlignment="1">
      <alignment horizontal="left"/>
    </xf>
    <xf numFmtId="187" fontId="13" fillId="6" borderId="0" xfId="1" applyFont="1" applyFill="1" applyBorder="1"/>
    <xf numFmtId="187" fontId="13" fillId="6" borderId="0" xfId="1" applyFont="1" applyFill="1"/>
    <xf numFmtId="0" fontId="13" fillId="6" borderId="0" xfId="0" applyFont="1" applyFill="1"/>
    <xf numFmtId="0" fontId="13" fillId="4" borderId="0" xfId="0" applyFont="1" applyFill="1" applyAlignment="1">
      <alignment horizontal="center"/>
    </xf>
    <xf numFmtId="43" fontId="13" fillId="4" borderId="0" xfId="0" applyNumberFormat="1" applyFont="1" applyFill="1" applyAlignment="1">
      <alignment horizontal="center"/>
    </xf>
    <xf numFmtId="43" fontId="13" fillId="4" borderId="0" xfId="0" applyNumberFormat="1" applyFont="1" applyFill="1" applyAlignment="1">
      <alignment horizontal="left"/>
    </xf>
    <xf numFmtId="0" fontId="13" fillId="4" borderId="0" xfId="0" applyFont="1" applyFill="1" applyAlignment="1">
      <alignment horizontal="left"/>
    </xf>
    <xf numFmtId="49" fontId="13" fillId="4" borderId="0" xfId="0" applyNumberFormat="1" applyFont="1" applyFill="1" applyAlignment="1">
      <alignment horizontal="center"/>
    </xf>
    <xf numFmtId="2" fontId="13" fillId="4" borderId="0" xfId="0" applyNumberFormat="1" applyFont="1" applyFill="1" applyAlignment="1">
      <alignment horizontal="center"/>
    </xf>
    <xf numFmtId="0" fontId="13" fillId="4" borderId="0" xfId="0" applyFont="1" applyFill="1" applyAlignment="1">
      <alignment horizontal="center" vertical="center"/>
    </xf>
    <xf numFmtId="187" fontId="13" fillId="6" borderId="0" xfId="0" applyNumberFormat="1" applyFont="1" applyFill="1" applyAlignment="1">
      <alignment horizontal="center"/>
    </xf>
    <xf numFmtId="188" fontId="13" fillId="0" borderId="0" xfId="1" applyNumberFormat="1" applyFont="1" applyAlignment="1">
      <alignment horizontal="right"/>
    </xf>
    <xf numFmtId="0" fontId="13" fillId="2" borderId="0" xfId="0" applyFont="1" applyFill="1" applyAlignment="1">
      <alignment horizontal="center"/>
    </xf>
    <xf numFmtId="0" fontId="8" fillId="0" borderId="0" xfId="0" applyFont="1" applyAlignment="1">
      <alignment wrapText="1"/>
    </xf>
    <xf numFmtId="0" fontId="0" fillId="0" borderId="0" xfId="0" applyAlignment="1">
      <alignment vertical="center"/>
    </xf>
    <xf numFmtId="2" fontId="3" fillId="24" borderId="5" xfId="0" applyNumberFormat="1" applyFont="1" applyFill="1" applyBorder="1" applyAlignment="1">
      <alignment horizontal="left" vertical="top" wrapText="1"/>
    </xf>
    <xf numFmtId="49" fontId="3" fillId="21" borderId="5" xfId="0" applyNumberFormat="1" applyFont="1" applyFill="1" applyBorder="1" applyAlignment="1">
      <alignment horizontal="left" vertical="top"/>
    </xf>
    <xf numFmtId="0" fontId="4" fillId="6" borderId="14" xfId="0" applyFont="1" applyFill="1" applyBorder="1" applyAlignment="1">
      <alignment vertical="top"/>
    </xf>
    <xf numFmtId="0" fontId="4" fillId="6" borderId="5" xfId="0" applyFont="1" applyFill="1" applyBorder="1" applyAlignment="1">
      <alignment vertical="top"/>
    </xf>
    <xf numFmtId="187" fontId="4" fillId="6" borderId="6" xfId="0" applyNumberFormat="1" applyFont="1" applyFill="1" applyBorder="1" applyAlignment="1">
      <alignment horizontal="left" vertical="top"/>
    </xf>
    <xf numFmtId="3" fontId="4" fillId="6" borderId="6" xfId="0" applyNumberFormat="1" applyFont="1" applyFill="1" applyBorder="1" applyAlignment="1">
      <alignment vertical="top"/>
    </xf>
    <xf numFmtId="0" fontId="4" fillId="18" borderId="14" xfId="0" applyFont="1" applyFill="1" applyBorder="1" applyAlignment="1">
      <alignment vertical="top"/>
    </xf>
    <xf numFmtId="3" fontId="4" fillId="18" borderId="14" xfId="0" applyNumberFormat="1" applyFont="1" applyFill="1" applyBorder="1" applyAlignment="1">
      <alignment vertical="top"/>
    </xf>
    <xf numFmtId="3" fontId="4" fillId="18" borderId="6" xfId="0" applyNumberFormat="1" applyFont="1" applyFill="1" applyBorder="1" applyAlignment="1">
      <alignment vertical="top"/>
    </xf>
    <xf numFmtId="0" fontId="4" fillId="18" borderId="6" xfId="0" applyFont="1" applyFill="1" applyBorder="1" applyAlignment="1">
      <alignment vertical="top"/>
    </xf>
    <xf numFmtId="2" fontId="3" fillId="22" borderId="6" xfId="0" applyNumberFormat="1" applyFont="1" applyFill="1" applyBorder="1" applyAlignment="1">
      <alignment vertical="top"/>
    </xf>
    <xf numFmtId="2" fontId="4" fillId="6" borderId="6" xfId="0" applyNumberFormat="1" applyFont="1" applyFill="1" applyBorder="1" applyAlignment="1">
      <alignment vertical="top" wrapText="1"/>
    </xf>
    <xf numFmtId="2" fontId="4" fillId="0" borderId="14" xfId="0" applyNumberFormat="1" applyFont="1" applyBorder="1" applyAlignment="1">
      <alignment horizontal="left" vertical="top"/>
    </xf>
    <xf numFmtId="0" fontId="4" fillId="6" borderId="14" xfId="0" applyFont="1" applyFill="1" applyBorder="1" applyAlignment="1">
      <alignment horizontal="center" vertical="top"/>
    </xf>
    <xf numFmtId="187" fontId="4" fillId="6" borderId="21" xfId="0" applyNumberFormat="1" applyFont="1" applyFill="1" applyBorder="1" applyAlignment="1">
      <alignment horizontal="center" vertical="top"/>
    </xf>
    <xf numFmtId="3" fontId="4" fillId="0" borderId="14" xfId="0" applyNumberFormat="1" applyFont="1" applyBorder="1" applyAlignment="1">
      <alignment horizontal="center" vertical="top"/>
    </xf>
    <xf numFmtId="187" fontId="4" fillId="6" borderId="5" xfId="0" applyNumberFormat="1" applyFont="1" applyFill="1" applyBorder="1" applyAlignment="1">
      <alignment horizontal="left" vertical="top"/>
    </xf>
    <xf numFmtId="187" fontId="4" fillId="18" borderId="6" xfId="0" applyNumberFormat="1" applyFont="1" applyFill="1" applyBorder="1" applyAlignment="1">
      <alignment horizontal="left" vertical="top"/>
    </xf>
    <xf numFmtId="0" fontId="4" fillId="18" borderId="5" xfId="0" applyFont="1" applyFill="1" applyBorder="1" applyAlignment="1">
      <alignment vertical="top"/>
    </xf>
    <xf numFmtId="2" fontId="3" fillId="7" borderId="6" xfId="0" applyNumberFormat="1" applyFont="1" applyFill="1" applyBorder="1" applyAlignment="1">
      <alignment vertical="top"/>
    </xf>
    <xf numFmtId="49" fontId="4" fillId="6" borderId="6" xfId="0" applyNumberFormat="1" applyFont="1" applyFill="1" applyBorder="1" applyAlignment="1">
      <alignment vertical="top" wrapText="1"/>
    </xf>
    <xf numFmtId="2" fontId="4" fillId="6" borderId="6" xfId="0" applyNumberFormat="1" applyFont="1" applyFill="1" applyBorder="1" applyAlignment="1">
      <alignment horizontal="left" vertical="top"/>
    </xf>
    <xf numFmtId="2" fontId="4" fillId="6" borderId="6" xfId="0" applyNumberFormat="1" applyFont="1" applyFill="1" applyBorder="1" applyAlignment="1">
      <alignment vertical="top"/>
    </xf>
    <xf numFmtId="2" fontId="15" fillId="17" borderId="8" xfId="0" applyNumberFormat="1" applyFont="1" applyFill="1" applyBorder="1" applyAlignment="1">
      <alignment horizontal="center" vertical="center" wrapText="1"/>
    </xf>
    <xf numFmtId="2" fontId="15" fillId="17" borderId="12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1" fillId="0" borderId="6" xfId="0" applyFont="1" applyBorder="1" applyAlignment="1">
      <alignment horizontal="left" vertical="top" wrapText="1"/>
    </xf>
    <xf numFmtId="0" fontId="21" fillId="6" borderId="6" xfId="0" applyFont="1" applyFill="1" applyBorder="1" applyAlignment="1">
      <alignment horizontal="left" vertical="top" wrapText="1"/>
    </xf>
    <xf numFmtId="0" fontId="21" fillId="6" borderId="2" xfId="0" applyFont="1" applyFill="1" applyBorder="1" applyAlignment="1">
      <alignment horizontal="left" vertical="top"/>
    </xf>
    <xf numFmtId="0" fontId="21" fillId="0" borderId="6" xfId="0" applyFont="1" applyBorder="1" applyAlignment="1">
      <alignment vertical="top"/>
    </xf>
    <xf numFmtId="0" fontId="21" fillId="6" borderId="6" xfId="0" applyFont="1" applyFill="1" applyBorder="1" applyAlignment="1">
      <alignment horizontal="left" vertical="top"/>
    </xf>
    <xf numFmtId="2" fontId="22" fillId="3" borderId="6" xfId="0" applyNumberFormat="1" applyFont="1" applyFill="1" applyBorder="1"/>
    <xf numFmtId="43" fontId="16" fillId="0" borderId="0" xfId="2" applyFont="1" applyBorder="1" applyAlignment="1">
      <alignment horizontal="left"/>
    </xf>
    <xf numFmtId="2" fontId="17" fillId="0" borderId="0" xfId="0" applyNumberFormat="1" applyFont="1"/>
    <xf numFmtId="2" fontId="16" fillId="0" borderId="0" xfId="0" applyNumberFormat="1" applyFont="1"/>
    <xf numFmtId="43" fontId="27" fillId="0" borderId="0" xfId="0" applyNumberFormat="1" applyFont="1" applyAlignment="1">
      <alignment horizontal="center"/>
    </xf>
    <xf numFmtId="0" fontId="21" fillId="0" borderId="0" xfId="0" applyFont="1"/>
    <xf numFmtId="43" fontId="18" fillId="0" borderId="0" xfId="2" applyFont="1" applyBorder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43" fontId="16" fillId="0" borderId="0" xfId="0" applyNumberFormat="1" applyFont="1" applyAlignment="1">
      <alignment horizontal="center"/>
    </xf>
    <xf numFmtId="2" fontId="22" fillId="11" borderId="10" xfId="0" applyNumberFormat="1" applyFont="1" applyFill="1" applyBorder="1" applyAlignment="1">
      <alignment horizontal="left" vertical="top" wrapText="1"/>
    </xf>
    <xf numFmtId="2" fontId="22" fillId="11" borderId="5" xfId="0" applyNumberFormat="1" applyFont="1" applyFill="1" applyBorder="1" applyAlignment="1">
      <alignment horizontal="left" vertical="top"/>
    </xf>
    <xf numFmtId="2" fontId="22" fillId="12" borderId="10" xfId="0" applyNumberFormat="1" applyFont="1" applyFill="1" applyBorder="1" applyAlignment="1">
      <alignment horizontal="left" vertical="center"/>
    </xf>
    <xf numFmtId="0" fontId="22" fillId="12" borderId="5" xfId="0" applyFont="1" applyFill="1" applyBorder="1" applyAlignment="1">
      <alignment horizontal="left" vertical="center"/>
    </xf>
    <xf numFmtId="2" fontId="22" fillId="9" borderId="10" xfId="0" applyNumberFormat="1" applyFont="1" applyFill="1" applyBorder="1" applyAlignment="1">
      <alignment horizontal="left" vertical="center"/>
    </xf>
    <xf numFmtId="0" fontId="21" fillId="9" borderId="6" xfId="0" applyFont="1" applyFill="1" applyBorder="1" applyAlignment="1">
      <alignment horizontal="left"/>
    </xf>
    <xf numFmtId="2" fontId="22" fillId="7" borderId="10" xfId="0" applyNumberFormat="1" applyFont="1" applyFill="1" applyBorder="1" applyAlignment="1">
      <alignment horizontal="left" vertical="center"/>
    </xf>
    <xf numFmtId="0" fontId="21" fillId="5" borderId="6" xfId="0" applyFont="1" applyFill="1" applyBorder="1" applyAlignment="1">
      <alignment horizontal="left"/>
    </xf>
    <xf numFmtId="2" fontId="22" fillId="13" borderId="10" xfId="0" applyNumberFormat="1" applyFont="1" applyFill="1" applyBorder="1" applyAlignment="1">
      <alignment horizontal="left" vertical="center"/>
    </xf>
    <xf numFmtId="0" fontId="21" fillId="13" borderId="5" xfId="0" applyFont="1" applyFill="1" applyBorder="1" applyAlignment="1">
      <alignment horizontal="center" wrapText="1"/>
    </xf>
    <xf numFmtId="2" fontId="21" fillId="6" borderId="10" xfId="0" applyNumberFormat="1" applyFont="1" applyFill="1" applyBorder="1" applyAlignment="1">
      <alignment horizontal="left" vertical="top" wrapText="1"/>
    </xf>
    <xf numFmtId="0" fontId="21" fillId="6" borderId="5" xfId="0" applyFont="1" applyFill="1" applyBorder="1" applyAlignment="1">
      <alignment horizontal="left" vertical="top"/>
    </xf>
    <xf numFmtId="2" fontId="21" fillId="6" borderId="15" xfId="0" applyNumberFormat="1" applyFont="1" applyFill="1" applyBorder="1" applyAlignment="1">
      <alignment horizontal="left" vertical="center"/>
    </xf>
    <xf numFmtId="0" fontId="21" fillId="6" borderId="13" xfId="0" applyFont="1" applyFill="1" applyBorder="1" applyAlignment="1">
      <alignment horizontal="left"/>
    </xf>
    <xf numFmtId="2" fontId="21" fillId="6" borderId="21" xfId="0" applyNumberFormat="1" applyFont="1" applyFill="1" applyBorder="1" applyAlignment="1">
      <alignment horizontal="left" vertical="center"/>
    </xf>
    <xf numFmtId="0" fontId="21" fillId="6" borderId="14" xfId="0" applyFont="1" applyFill="1" applyBorder="1" applyAlignment="1">
      <alignment horizontal="left"/>
    </xf>
    <xf numFmtId="2" fontId="21" fillId="6" borderId="10" xfId="0" applyNumberFormat="1" applyFont="1" applyFill="1" applyBorder="1" applyAlignment="1">
      <alignment horizontal="left" vertical="center"/>
    </xf>
    <xf numFmtId="0" fontId="21" fillId="6" borderId="6" xfId="0" applyFont="1" applyFill="1" applyBorder="1" applyAlignment="1">
      <alignment horizontal="left"/>
    </xf>
    <xf numFmtId="0" fontId="22" fillId="6" borderId="5" xfId="0" applyFont="1" applyFill="1" applyBorder="1" applyAlignment="1">
      <alignment horizontal="left" vertical="center"/>
    </xf>
    <xf numFmtId="2" fontId="21" fillId="6" borderId="6" xfId="0" applyNumberFormat="1" applyFont="1" applyFill="1" applyBorder="1" applyAlignment="1">
      <alignment horizontal="left" vertical="center"/>
    </xf>
    <xf numFmtId="0" fontId="22" fillId="6" borderId="6" xfId="0" applyFont="1" applyFill="1" applyBorder="1" applyAlignment="1">
      <alignment horizontal="left" vertical="center"/>
    </xf>
    <xf numFmtId="2" fontId="22" fillId="14" borderId="6" xfId="0" applyNumberFormat="1" applyFont="1" applyFill="1" applyBorder="1" applyAlignment="1">
      <alignment horizontal="left" vertical="center"/>
    </xf>
    <xf numFmtId="2" fontId="21" fillId="13" borderId="6" xfId="0" applyNumberFormat="1" applyFont="1" applyFill="1" applyBorder="1" applyAlignment="1">
      <alignment horizontal="left" vertical="center"/>
    </xf>
    <xf numFmtId="0" fontId="22" fillId="13" borderId="6" xfId="0" applyFont="1" applyFill="1" applyBorder="1" applyAlignment="1">
      <alignment horizontal="left" vertical="center"/>
    </xf>
    <xf numFmtId="0" fontId="21" fillId="0" borderId="6" xfId="0" applyFont="1" applyBorder="1" applyAlignment="1">
      <alignment horizontal="left" vertical="center" wrapText="1"/>
    </xf>
    <xf numFmtId="2" fontId="21" fillId="6" borderId="6" xfId="0" applyNumberFormat="1" applyFont="1" applyFill="1" applyBorder="1" applyAlignment="1">
      <alignment horizontal="left" vertical="center" wrapText="1"/>
    </xf>
    <xf numFmtId="2" fontId="21" fillId="6" borderId="6" xfId="0" applyNumberFormat="1" applyFont="1" applyFill="1" applyBorder="1" applyAlignment="1">
      <alignment horizontal="left" vertical="top" wrapText="1"/>
    </xf>
    <xf numFmtId="0" fontId="22" fillId="0" borderId="6" xfId="0" applyFont="1" applyBorder="1" applyAlignment="1">
      <alignment horizontal="left" vertical="center"/>
    </xf>
    <xf numFmtId="2" fontId="17" fillId="0" borderId="6" xfId="0" applyNumberFormat="1" applyFont="1" applyBorder="1" applyAlignment="1">
      <alignment horizontal="left" vertical="center"/>
    </xf>
    <xf numFmtId="2" fontId="28" fillId="0" borderId="6" xfId="0" applyNumberFormat="1" applyFont="1" applyBorder="1" applyAlignment="1">
      <alignment horizontal="left" vertical="center"/>
    </xf>
    <xf numFmtId="2" fontId="17" fillId="13" borderId="5" xfId="0" applyNumberFormat="1" applyFont="1" applyFill="1" applyBorder="1" applyAlignment="1">
      <alignment horizontal="left" vertical="center"/>
    </xf>
    <xf numFmtId="2" fontId="28" fillId="13" borderId="5" xfId="0" applyNumberFormat="1" applyFont="1" applyFill="1" applyBorder="1" applyAlignment="1">
      <alignment horizontal="left" vertical="center" wrapText="1"/>
    </xf>
    <xf numFmtId="0" fontId="22" fillId="13" borderId="5" xfId="0" applyFont="1" applyFill="1" applyBorder="1" applyAlignment="1">
      <alignment horizontal="left" vertical="center"/>
    </xf>
    <xf numFmtId="2" fontId="17" fillId="6" borderId="5" xfId="0" applyNumberFormat="1" applyFont="1" applyFill="1" applyBorder="1" applyAlignment="1">
      <alignment horizontal="left" vertical="center"/>
    </xf>
    <xf numFmtId="0" fontId="21" fillId="6" borderId="5" xfId="0" applyFont="1" applyFill="1" applyBorder="1" applyAlignment="1">
      <alignment horizontal="left" vertical="center" wrapText="1"/>
    </xf>
    <xf numFmtId="2" fontId="17" fillId="6" borderId="5" xfId="0" applyNumberFormat="1" applyFont="1" applyFill="1" applyBorder="1" applyAlignment="1">
      <alignment horizontal="left" vertical="top" wrapText="1"/>
    </xf>
    <xf numFmtId="0" fontId="21" fillId="6" borderId="5" xfId="0" applyFont="1" applyFill="1" applyBorder="1" applyAlignment="1">
      <alignment horizontal="left" vertical="top" wrapText="1"/>
    </xf>
    <xf numFmtId="2" fontId="22" fillId="12" borderId="10" xfId="0" applyNumberFormat="1" applyFont="1" applyFill="1" applyBorder="1" applyAlignment="1">
      <alignment horizontal="left" vertical="top" wrapText="1"/>
    </xf>
    <xf numFmtId="2" fontId="22" fillId="9" borderId="10" xfId="0" applyNumberFormat="1" applyFont="1" applyFill="1" applyBorder="1" applyAlignment="1">
      <alignment horizontal="left" vertical="center" wrapText="1"/>
    </xf>
    <xf numFmtId="0" fontId="22" fillId="0" borderId="6" xfId="0" applyFont="1" applyBorder="1" applyAlignment="1">
      <alignment horizontal="left" vertical="top"/>
    </xf>
    <xf numFmtId="2" fontId="17" fillId="2" borderId="6" xfId="0" applyNumberFormat="1" applyFont="1" applyFill="1" applyBorder="1" applyAlignment="1">
      <alignment horizontal="left" vertical="center" wrapText="1"/>
    </xf>
    <xf numFmtId="2" fontId="28" fillId="2" borderId="6" xfId="0" applyNumberFormat="1" applyFont="1" applyFill="1" applyBorder="1" applyAlignment="1">
      <alignment horizontal="left" vertical="center" wrapText="1"/>
    </xf>
    <xf numFmtId="0" fontId="22" fillId="2" borderId="6" xfId="0" applyFont="1" applyFill="1" applyBorder="1" applyAlignment="1">
      <alignment horizontal="left" vertical="center"/>
    </xf>
    <xf numFmtId="0" fontId="21" fillId="13" borderId="5" xfId="0" applyFont="1" applyFill="1" applyBorder="1" applyAlignment="1">
      <alignment horizontal="left" vertical="center"/>
    </xf>
    <xf numFmtId="2" fontId="17" fillId="6" borderId="9" xfId="0" applyNumberFormat="1" applyFont="1" applyFill="1" applyBorder="1" applyAlignment="1">
      <alignment horizontal="left" vertical="top" wrapText="1"/>
    </xf>
    <xf numFmtId="2" fontId="21" fillId="13" borderId="10" xfId="0" applyNumberFormat="1" applyFont="1" applyFill="1" applyBorder="1" applyAlignment="1">
      <alignment horizontal="left" vertical="center" wrapText="1"/>
    </xf>
    <xf numFmtId="0" fontId="21" fillId="0" borderId="6" xfId="0" applyFont="1" applyBorder="1"/>
    <xf numFmtId="0" fontId="21" fillId="0" borderId="6" xfId="0" applyFont="1" applyBorder="1" applyAlignment="1">
      <alignment vertical="center"/>
    </xf>
    <xf numFmtId="2" fontId="17" fillId="5" borderId="6" xfId="0" applyNumberFormat="1" applyFont="1" applyFill="1" applyBorder="1" applyAlignment="1">
      <alignment horizontal="left" vertical="center" wrapText="1"/>
    </xf>
    <xf numFmtId="0" fontId="22" fillId="28" borderId="6" xfId="0" applyFont="1" applyFill="1" applyBorder="1" applyAlignment="1">
      <alignment horizontal="left" vertical="center"/>
    </xf>
    <xf numFmtId="2" fontId="20" fillId="0" borderId="6" xfId="0" applyNumberFormat="1" applyFont="1" applyBorder="1" applyAlignment="1">
      <alignment horizontal="center" vertical="center"/>
    </xf>
    <xf numFmtId="188" fontId="21" fillId="6" borderId="6" xfId="0" applyNumberFormat="1" applyFont="1" applyFill="1" applyBorder="1"/>
    <xf numFmtId="2" fontId="22" fillId="6" borderId="6" xfId="0" applyNumberFormat="1" applyFont="1" applyFill="1" applyBorder="1" applyAlignment="1">
      <alignment horizontal="center"/>
    </xf>
    <xf numFmtId="2" fontId="21" fillId="6" borderId="6" xfId="0" applyNumberFormat="1" applyFont="1" applyFill="1" applyBorder="1" applyAlignment="1">
      <alignment horizontal="left"/>
    </xf>
    <xf numFmtId="188" fontId="21" fillId="6" borderId="0" xfId="0" applyNumberFormat="1" applyFont="1" applyFill="1"/>
    <xf numFmtId="2" fontId="21" fillId="6" borderId="0" xfId="0" applyNumberFormat="1" applyFont="1" applyFill="1" applyAlignment="1">
      <alignment horizontal="left"/>
    </xf>
    <xf numFmtId="43" fontId="22" fillId="6" borderId="0" xfId="2" applyFont="1" applyFill="1" applyBorder="1" applyAlignment="1">
      <alignment horizontal="center"/>
    </xf>
    <xf numFmtId="43" fontId="21" fillId="6" borderId="0" xfId="0" applyNumberFormat="1" applyFont="1" applyFill="1" applyAlignment="1">
      <alignment horizontal="left"/>
    </xf>
    <xf numFmtId="0" fontId="21" fillId="6" borderId="0" xfId="0" applyFont="1" applyFill="1"/>
    <xf numFmtId="2" fontId="21" fillId="6" borderId="0" xfId="2" applyNumberFormat="1" applyFont="1" applyFill="1" applyBorder="1" applyAlignment="1">
      <alignment horizontal="left"/>
    </xf>
    <xf numFmtId="188" fontId="21" fillId="6" borderId="0" xfId="2" applyNumberFormat="1" applyFont="1" applyFill="1" applyBorder="1" applyAlignment="1">
      <alignment horizontal="left"/>
    </xf>
    <xf numFmtId="43" fontId="19" fillId="0" borderId="0" xfId="2" applyFont="1" applyBorder="1" applyAlignment="1"/>
    <xf numFmtId="0" fontId="20" fillId="0" borderId="1" xfId="0" applyFont="1" applyBorder="1"/>
    <xf numFmtId="0" fontId="20" fillId="0" borderId="6" xfId="0" applyFont="1" applyBorder="1" applyAlignment="1">
      <alignment horizontal="center"/>
    </xf>
    <xf numFmtId="49" fontId="22" fillId="0" borderId="7" xfId="0" applyNumberFormat="1" applyFont="1" applyBorder="1"/>
    <xf numFmtId="0" fontId="22" fillId="0" borderId="18" xfId="0" applyFont="1" applyBorder="1"/>
    <xf numFmtId="0" fontId="21" fillId="0" borderId="18" xfId="0" applyFont="1" applyBorder="1"/>
    <xf numFmtId="0" fontId="21" fillId="0" borderId="8" xfId="0" applyFont="1" applyBorder="1"/>
    <xf numFmtId="0" fontId="21" fillId="0" borderId="2" xfId="0" applyFont="1" applyBorder="1"/>
    <xf numFmtId="49" fontId="21" fillId="0" borderId="3" xfId="0" applyNumberFormat="1" applyFont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21" fillId="0" borderId="16" xfId="0" applyFont="1" applyBorder="1" applyAlignment="1">
      <alignment vertical="center"/>
    </xf>
    <xf numFmtId="2" fontId="24" fillId="0" borderId="16" xfId="0" applyNumberFormat="1" applyFont="1" applyBorder="1" applyAlignment="1">
      <alignment vertical="center"/>
    </xf>
    <xf numFmtId="0" fontId="21" fillId="0" borderId="4" xfId="0" applyFont="1" applyBorder="1" applyAlignment="1">
      <alignment vertical="center" wrapText="1"/>
    </xf>
    <xf numFmtId="49" fontId="21" fillId="0" borderId="3" xfId="0" applyNumberFormat="1" applyFont="1" applyBorder="1" applyAlignment="1">
      <alignment horizontal="right"/>
    </xf>
    <xf numFmtId="0" fontId="21" fillId="0" borderId="16" xfId="0" applyFont="1" applyBorder="1"/>
    <xf numFmtId="49" fontId="22" fillId="0" borderId="3" xfId="0" applyNumberFormat="1" applyFont="1" applyBorder="1"/>
    <xf numFmtId="0" fontId="22" fillId="0" borderId="0" xfId="0" applyFont="1"/>
    <xf numFmtId="0" fontId="21" fillId="0" borderId="4" xfId="0" applyFont="1" applyBorder="1"/>
    <xf numFmtId="0" fontId="21" fillId="0" borderId="4" xfId="0" applyFont="1" applyBorder="1" applyAlignment="1">
      <alignment horizontal="left" vertical="center" wrapText="1"/>
    </xf>
    <xf numFmtId="0" fontId="21" fillId="0" borderId="3" xfId="0" applyFont="1" applyBorder="1"/>
    <xf numFmtId="187" fontId="21" fillId="0" borderId="4" xfId="0" applyNumberFormat="1" applyFont="1" applyBorder="1"/>
    <xf numFmtId="0" fontId="21" fillId="0" borderId="9" xfId="0" applyFont="1" applyBorder="1"/>
    <xf numFmtId="0" fontId="22" fillId="0" borderId="1" xfId="0" applyFont="1" applyBorder="1"/>
    <xf numFmtId="0" fontId="21" fillId="0" borderId="1" xfId="0" applyFont="1" applyBorder="1"/>
    <xf numFmtId="0" fontId="21" fillId="0" borderId="12" xfId="0" applyFont="1" applyBorder="1"/>
    <xf numFmtId="0" fontId="21" fillId="0" borderId="0" xfId="0" applyFont="1" applyAlignment="1">
      <alignment horizontal="left"/>
    </xf>
    <xf numFmtId="187" fontId="21" fillId="6" borderId="0" xfId="0" applyNumberFormat="1" applyFont="1" applyFill="1"/>
    <xf numFmtId="0" fontId="25" fillId="6" borderId="0" xfId="0" applyFont="1" applyFill="1"/>
    <xf numFmtId="0" fontId="17" fillId="6" borderId="0" xfId="0" applyFont="1" applyFill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2" fontId="16" fillId="0" borderId="0" xfId="0" applyNumberFormat="1" applyFont="1" applyAlignment="1">
      <alignment horizontal="left" wrapText="1"/>
    </xf>
    <xf numFmtId="187" fontId="18" fillId="0" borderId="0" xfId="1" applyFont="1" applyBorder="1"/>
    <xf numFmtId="2" fontId="16" fillId="0" borderId="0" xfId="0" applyNumberFormat="1" applyFont="1" applyAlignment="1">
      <alignment wrapText="1"/>
    </xf>
    <xf numFmtId="0" fontId="16" fillId="0" borderId="0" xfId="0" applyFont="1" applyAlignment="1">
      <alignment horizontal="right"/>
    </xf>
    <xf numFmtId="2" fontId="19" fillId="0" borderId="0" xfId="0" applyNumberFormat="1" applyFont="1" applyAlignment="1">
      <alignment wrapText="1"/>
    </xf>
    <xf numFmtId="0" fontId="17" fillId="0" borderId="2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/>
    </xf>
    <xf numFmtId="188" fontId="21" fillId="6" borderId="0" xfId="2" applyNumberFormat="1" applyFont="1" applyFill="1" applyBorder="1" applyAlignment="1">
      <alignment horizontal="right"/>
    </xf>
    <xf numFmtId="2" fontId="21" fillId="6" borderId="0" xfId="0" applyNumberFormat="1" applyFont="1" applyFill="1" applyAlignment="1">
      <alignment horizontal="center"/>
    </xf>
    <xf numFmtId="2" fontId="23" fillId="6" borderId="0" xfId="0" applyNumberFormat="1" applyFont="1" applyFill="1" applyAlignment="1">
      <alignment horizontal="center"/>
    </xf>
    <xf numFmtId="43" fontId="27" fillId="0" borderId="0" xfId="0" applyNumberFormat="1" applyFont="1"/>
    <xf numFmtId="43" fontId="27" fillId="0" borderId="0" xfId="2" applyFont="1" applyFill="1" applyBorder="1" applyAlignment="1"/>
    <xf numFmtId="0" fontId="21" fillId="0" borderId="6" xfId="0" applyFont="1" applyBorder="1" applyAlignment="1">
      <alignment vertical="top" wrapText="1"/>
    </xf>
    <xf numFmtId="0" fontId="21" fillId="0" borderId="14" xfId="0" applyFont="1" applyBorder="1" applyAlignment="1">
      <alignment vertical="top"/>
    </xf>
    <xf numFmtId="0" fontId="17" fillId="7" borderId="6" xfId="0" applyFont="1" applyFill="1" applyBorder="1" applyAlignment="1">
      <alignment horizontal="center" vertical="top"/>
    </xf>
    <xf numFmtId="0" fontId="21" fillId="7" borderId="6" xfId="0" applyFont="1" applyFill="1" applyBorder="1" applyAlignment="1">
      <alignment vertical="top"/>
    </xf>
    <xf numFmtId="0" fontId="17" fillId="6" borderId="6" xfId="0" applyFont="1" applyFill="1" applyBorder="1" applyAlignment="1">
      <alignment horizontal="center" vertical="top"/>
    </xf>
    <xf numFmtId="2" fontId="17" fillId="0" borderId="6" xfId="0" applyNumberFormat="1" applyFont="1" applyBorder="1" applyAlignment="1">
      <alignment vertical="top" wrapText="1"/>
    </xf>
    <xf numFmtId="0" fontId="17" fillId="6" borderId="13" xfId="0" applyFont="1" applyFill="1" applyBorder="1" applyAlignment="1">
      <alignment horizontal="center" vertical="top"/>
    </xf>
    <xf numFmtId="0" fontId="21" fillId="0" borderId="13" xfId="0" applyFont="1" applyBorder="1" applyAlignment="1">
      <alignment vertical="top" wrapText="1"/>
    </xf>
    <xf numFmtId="2" fontId="17" fillId="0" borderId="11" xfId="0" applyNumberFormat="1" applyFont="1" applyBorder="1" applyAlignment="1">
      <alignment vertical="top" wrapText="1"/>
    </xf>
    <xf numFmtId="0" fontId="21" fillId="0" borderId="5" xfId="0" applyFont="1" applyBorder="1" applyAlignment="1">
      <alignment vertical="top" wrapText="1"/>
    </xf>
    <xf numFmtId="2" fontId="17" fillId="0" borderId="13" xfId="0" applyNumberFormat="1" applyFont="1" applyBorder="1" applyAlignment="1">
      <alignment vertical="top" wrapText="1"/>
    </xf>
    <xf numFmtId="0" fontId="17" fillId="6" borderId="14" xfId="0" applyFont="1" applyFill="1" applyBorder="1" applyAlignment="1">
      <alignment horizontal="center" vertical="top"/>
    </xf>
    <xf numFmtId="2" fontId="17" fillId="0" borderId="14" xfId="0" applyNumberFormat="1" applyFont="1" applyBorder="1" applyAlignment="1">
      <alignment vertical="top"/>
    </xf>
    <xf numFmtId="2" fontId="17" fillId="6" borderId="14" xfId="0" applyNumberFormat="1" applyFont="1" applyFill="1" applyBorder="1" applyAlignment="1">
      <alignment horizontal="center" vertical="top"/>
    </xf>
    <xf numFmtId="2" fontId="21" fillId="6" borderId="14" xfId="0" applyNumberFormat="1" applyFont="1" applyFill="1" applyBorder="1" applyAlignment="1">
      <alignment horizontal="center" vertical="top"/>
    </xf>
    <xf numFmtId="2" fontId="17" fillId="0" borderId="14" xfId="0" applyNumberFormat="1" applyFont="1" applyBorder="1" applyAlignment="1">
      <alignment vertical="top" wrapText="1"/>
    </xf>
    <xf numFmtId="0" fontId="17" fillId="6" borderId="5" xfId="0" applyFont="1" applyFill="1" applyBorder="1" applyAlignment="1">
      <alignment horizontal="center" vertical="top"/>
    </xf>
    <xf numFmtId="2" fontId="17" fillId="0" borderId="5" xfId="0" applyNumberFormat="1" applyFont="1" applyBorder="1" applyAlignment="1">
      <alignment vertical="top" wrapText="1"/>
    </xf>
    <xf numFmtId="0" fontId="21" fillId="0" borderId="5" xfId="0" applyFont="1" applyBorder="1" applyAlignment="1">
      <alignment vertical="top"/>
    </xf>
    <xf numFmtId="2" fontId="24" fillId="6" borderId="13" xfId="0" applyNumberFormat="1" applyFont="1" applyFill="1" applyBorder="1" applyAlignment="1">
      <alignment vertical="top" wrapText="1"/>
    </xf>
    <xf numFmtId="2" fontId="24" fillId="6" borderId="6" xfId="0" applyNumberFormat="1" applyFont="1" applyFill="1" applyBorder="1" applyAlignment="1">
      <alignment vertical="top" wrapText="1"/>
    </xf>
    <xf numFmtId="0" fontId="16" fillId="0" borderId="0" xfId="0" applyFont="1" applyAlignment="1">
      <alignment horizontal="left" vertical="center"/>
    </xf>
    <xf numFmtId="43" fontId="19" fillId="0" borderId="0" xfId="0" applyNumberFormat="1" applyFont="1" applyAlignment="1">
      <alignment horizontal="center"/>
    </xf>
    <xf numFmtId="43" fontId="16" fillId="0" borderId="0" xfId="2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7" fillId="11" borderId="5" xfId="0" applyFont="1" applyFill="1" applyBorder="1" applyAlignment="1">
      <alignment horizontal="center" vertical="top"/>
    </xf>
    <xf numFmtId="2" fontId="17" fillId="11" borderId="12" xfId="0" applyNumberFormat="1" applyFont="1" applyFill="1" applyBorder="1" applyAlignment="1">
      <alignment vertical="top" wrapText="1"/>
    </xf>
    <xf numFmtId="0" fontId="21" fillId="11" borderId="5" xfId="0" applyFont="1" applyFill="1" applyBorder="1" applyAlignment="1">
      <alignment vertical="top"/>
    </xf>
    <xf numFmtId="0" fontId="17" fillId="8" borderId="5" xfId="0" applyFont="1" applyFill="1" applyBorder="1" applyAlignment="1">
      <alignment horizontal="center" vertical="top"/>
    </xf>
    <xf numFmtId="2" fontId="17" fillId="8" borderId="12" xfId="0" applyNumberFormat="1" applyFont="1" applyFill="1" applyBorder="1" applyAlignment="1">
      <alignment vertical="top" wrapText="1"/>
    </xf>
    <xf numFmtId="0" fontId="21" fillId="8" borderId="5" xfId="0" applyFont="1" applyFill="1" applyBorder="1" applyAlignment="1">
      <alignment vertical="top"/>
    </xf>
    <xf numFmtId="0" fontId="17" fillId="9" borderId="6" xfId="0" applyFont="1" applyFill="1" applyBorder="1" applyAlignment="1">
      <alignment horizontal="center" vertical="top"/>
    </xf>
    <xf numFmtId="2" fontId="17" fillId="9" borderId="6" xfId="0" applyNumberFormat="1" applyFont="1" applyFill="1" applyBorder="1" applyAlignment="1">
      <alignment vertical="top" wrapText="1"/>
    </xf>
    <xf numFmtId="0" fontId="21" fillId="9" borderId="6" xfId="0" applyFont="1" applyFill="1" applyBorder="1" applyAlignment="1">
      <alignment vertical="top"/>
    </xf>
    <xf numFmtId="2" fontId="17" fillId="7" borderId="6" xfId="0" applyNumberFormat="1" applyFont="1" applyFill="1" applyBorder="1" applyAlignment="1">
      <alignment vertical="top"/>
    </xf>
    <xf numFmtId="0" fontId="17" fillId="11" borderId="6" xfId="0" applyFont="1" applyFill="1" applyBorder="1" applyAlignment="1">
      <alignment horizontal="center" vertical="top"/>
    </xf>
    <xf numFmtId="2" fontId="17" fillId="11" borderId="6" xfId="0" applyNumberFormat="1" applyFont="1" applyFill="1" applyBorder="1" applyAlignment="1">
      <alignment vertical="top" wrapText="1"/>
    </xf>
    <xf numFmtId="0" fontId="21" fillId="11" borderId="6" xfId="0" applyFont="1" applyFill="1" applyBorder="1" applyAlignment="1">
      <alignment vertical="top"/>
    </xf>
    <xf numFmtId="0" fontId="17" fillId="8" borderId="6" xfId="0" applyFont="1" applyFill="1" applyBorder="1" applyAlignment="1">
      <alignment horizontal="center" vertical="top"/>
    </xf>
    <xf numFmtId="2" fontId="17" fillId="8" borderId="6" xfId="0" applyNumberFormat="1" applyFont="1" applyFill="1" applyBorder="1" applyAlignment="1">
      <alignment vertical="top" wrapText="1"/>
    </xf>
    <xf numFmtId="0" fontId="21" fillId="8" borderId="6" xfId="0" applyFont="1" applyFill="1" applyBorder="1" applyAlignment="1">
      <alignment vertical="top"/>
    </xf>
    <xf numFmtId="0" fontId="17" fillId="9" borderId="13" xfId="0" applyFont="1" applyFill="1" applyBorder="1" applyAlignment="1">
      <alignment horizontal="center" vertical="top"/>
    </xf>
    <xf numFmtId="2" fontId="17" fillId="9" borderId="13" xfId="0" applyNumberFormat="1" applyFont="1" applyFill="1" applyBorder="1" applyAlignment="1">
      <alignment vertical="top" wrapText="1"/>
    </xf>
    <xf numFmtId="0" fontId="21" fillId="9" borderId="13" xfId="0" applyFont="1" applyFill="1" applyBorder="1" applyAlignment="1">
      <alignment vertical="top" wrapText="1"/>
    </xf>
    <xf numFmtId="0" fontId="17" fillId="7" borderId="13" xfId="0" applyFont="1" applyFill="1" applyBorder="1" applyAlignment="1">
      <alignment horizontal="center" vertical="top"/>
    </xf>
    <xf numFmtId="2" fontId="17" fillId="7" borderId="13" xfId="0" applyNumberFormat="1" applyFont="1" applyFill="1" applyBorder="1" applyAlignment="1">
      <alignment vertical="top" wrapText="1"/>
    </xf>
    <xf numFmtId="0" fontId="21" fillId="7" borderId="13" xfId="0" applyFont="1" applyFill="1" applyBorder="1" applyAlignment="1">
      <alignment vertical="top" wrapText="1"/>
    </xf>
    <xf numFmtId="2" fontId="17" fillId="0" borderId="6" xfId="0" applyNumberFormat="1" applyFont="1" applyBorder="1" applyAlignment="1">
      <alignment vertical="top"/>
    </xf>
    <xf numFmtId="2" fontId="17" fillId="0" borderId="6" xfId="0" applyNumberFormat="1" applyFont="1" applyBorder="1" applyAlignment="1">
      <alignment horizontal="center" vertical="top"/>
    </xf>
    <xf numFmtId="2" fontId="21" fillId="0" borderId="6" xfId="0" applyNumberFormat="1" applyFont="1" applyBorder="1" applyAlignment="1">
      <alignment horizontal="center" vertical="top"/>
    </xf>
    <xf numFmtId="0" fontId="1" fillId="0" borderId="0" xfId="0" applyFont="1"/>
    <xf numFmtId="2" fontId="31" fillId="6" borderId="0" xfId="0" applyNumberFormat="1" applyFont="1" applyFill="1" applyAlignment="1">
      <alignment horizontal="center"/>
    </xf>
    <xf numFmtId="2" fontId="31" fillId="0" borderId="0" xfId="0" applyNumberFormat="1" applyFont="1"/>
    <xf numFmtId="0" fontId="30" fillId="0" borderId="0" xfId="0" applyFont="1"/>
    <xf numFmtId="2" fontId="17" fillId="7" borderId="14" xfId="0" applyNumberFormat="1" applyFont="1" applyFill="1" applyBorder="1" applyAlignment="1">
      <alignment vertical="top" wrapText="1"/>
    </xf>
    <xf numFmtId="2" fontId="17" fillId="7" borderId="6" xfId="0" applyNumberFormat="1" applyFont="1" applyFill="1" applyBorder="1" applyAlignment="1">
      <alignment vertical="top" wrapText="1"/>
    </xf>
    <xf numFmtId="0" fontId="9" fillId="0" borderId="0" xfId="0" applyFont="1" applyAlignment="1">
      <alignment wrapText="1"/>
    </xf>
    <xf numFmtId="0" fontId="21" fillId="0" borderId="7" xfId="0" applyFont="1" applyBorder="1"/>
    <xf numFmtId="49" fontId="15" fillId="17" borderId="6" xfId="0" applyNumberFormat="1" applyFont="1" applyFill="1" applyBorder="1" applyAlignment="1">
      <alignment horizontal="center" vertical="center"/>
    </xf>
    <xf numFmtId="0" fontId="16" fillId="11" borderId="6" xfId="0" applyFont="1" applyFill="1" applyBorder="1" applyAlignment="1">
      <alignment vertical="center"/>
    </xf>
    <xf numFmtId="49" fontId="15" fillId="11" borderId="6" xfId="0" applyNumberFormat="1" applyFont="1" applyFill="1" applyBorder="1" applyAlignment="1">
      <alignment vertical="center"/>
    </xf>
    <xf numFmtId="2" fontId="15" fillId="11" borderId="6" xfId="0" applyNumberFormat="1" applyFont="1" applyFill="1" applyBorder="1" applyAlignment="1">
      <alignment vertical="center" wrapText="1"/>
    </xf>
    <xf numFmtId="43" fontId="16" fillId="11" borderId="6" xfId="0" applyNumberFormat="1" applyFont="1" applyFill="1" applyBorder="1" applyAlignment="1">
      <alignment vertical="center"/>
    </xf>
    <xf numFmtId="0" fontId="16" fillId="15" borderId="6" xfId="0" applyFont="1" applyFill="1" applyBorder="1" applyAlignment="1">
      <alignment vertical="center"/>
    </xf>
    <xf numFmtId="49" fontId="15" fillId="15" borderId="6" xfId="0" applyNumberFormat="1" applyFont="1" applyFill="1" applyBorder="1" applyAlignment="1">
      <alignment vertical="center" wrapText="1"/>
    </xf>
    <xf numFmtId="2" fontId="15" fillId="15" borderId="11" xfId="0" applyNumberFormat="1" applyFont="1" applyFill="1" applyBorder="1" applyAlignment="1">
      <alignment vertical="center" wrapText="1"/>
    </xf>
    <xf numFmtId="43" fontId="16" fillId="15" borderId="6" xfId="0" applyNumberFormat="1" applyFont="1" applyFill="1" applyBorder="1" applyAlignment="1">
      <alignment vertical="center"/>
    </xf>
    <xf numFmtId="0" fontId="16" fillId="9" borderId="6" xfId="0" applyFont="1" applyFill="1" applyBorder="1" applyAlignment="1">
      <alignment vertical="center"/>
    </xf>
    <xf numFmtId="2" fontId="15" fillId="9" borderId="6" xfId="0" applyNumberFormat="1" applyFont="1" applyFill="1" applyBorder="1" applyAlignment="1">
      <alignment vertical="center" wrapText="1"/>
    </xf>
    <xf numFmtId="2" fontId="16" fillId="9" borderId="11" xfId="0" applyNumberFormat="1" applyFont="1" applyFill="1" applyBorder="1" applyAlignment="1">
      <alignment vertical="center" wrapText="1"/>
    </xf>
    <xf numFmtId="43" fontId="16" fillId="9" borderId="6" xfId="0" applyNumberFormat="1" applyFont="1" applyFill="1" applyBorder="1" applyAlignment="1">
      <alignment vertical="center"/>
    </xf>
    <xf numFmtId="0" fontId="16" fillId="7" borderId="6" xfId="0" applyFont="1" applyFill="1" applyBorder="1" applyAlignment="1">
      <alignment vertical="center"/>
    </xf>
    <xf numFmtId="2" fontId="16" fillId="7" borderId="6" xfId="0" applyNumberFormat="1" applyFont="1" applyFill="1" applyBorder="1" applyAlignment="1">
      <alignment horizontal="center" vertical="center"/>
    </xf>
    <xf numFmtId="0" fontId="16" fillId="7" borderId="11" xfId="0" applyFont="1" applyFill="1" applyBorder="1" applyAlignment="1">
      <alignment horizontal="center" vertical="center" wrapText="1"/>
    </xf>
    <xf numFmtId="43" fontId="16" fillId="7" borderId="6" xfId="0" applyNumberFormat="1" applyFont="1" applyFill="1" applyBorder="1" applyAlignment="1">
      <alignment vertical="center"/>
    </xf>
    <xf numFmtId="0" fontId="16" fillId="26" borderId="6" xfId="0" applyFont="1" applyFill="1" applyBorder="1" applyAlignment="1">
      <alignment vertical="center"/>
    </xf>
    <xf numFmtId="2" fontId="16" fillId="26" borderId="6" xfId="0" applyNumberFormat="1" applyFont="1" applyFill="1" applyBorder="1" applyAlignment="1">
      <alignment vertical="center"/>
    </xf>
    <xf numFmtId="2" fontId="16" fillId="26" borderId="11" xfId="0" applyNumberFormat="1" applyFont="1" applyFill="1" applyBorder="1" applyAlignment="1">
      <alignment vertical="center" wrapText="1"/>
    </xf>
    <xf numFmtId="187" fontId="16" fillId="26" borderId="6" xfId="1" applyFont="1" applyFill="1" applyBorder="1" applyAlignment="1">
      <alignment vertical="center"/>
    </xf>
    <xf numFmtId="0" fontId="16" fillId="6" borderId="6" xfId="0" applyFont="1" applyFill="1" applyBorder="1" applyAlignment="1">
      <alignment vertical="center"/>
    </xf>
    <xf numFmtId="2" fontId="16" fillId="0" borderId="6" xfId="0" applyNumberFormat="1" applyFont="1" applyBorder="1" applyAlignment="1">
      <alignment vertical="center"/>
    </xf>
    <xf numFmtId="2" fontId="16" fillId="0" borderId="11" xfId="0" applyNumberFormat="1" applyFont="1" applyBorder="1" applyAlignment="1">
      <alignment vertical="center" wrapText="1"/>
    </xf>
    <xf numFmtId="187" fontId="16" fillId="0" borderId="6" xfId="1" applyFont="1" applyBorder="1" applyAlignment="1">
      <alignment vertical="center"/>
    </xf>
    <xf numFmtId="49" fontId="16" fillId="7" borderId="11" xfId="0" applyNumberFormat="1" applyFont="1" applyFill="1" applyBorder="1" applyAlignment="1">
      <alignment horizontal="center" vertical="center" wrapText="1"/>
    </xf>
    <xf numFmtId="187" fontId="16" fillId="7" borderId="11" xfId="1" applyFont="1" applyFill="1" applyBorder="1" applyAlignment="1">
      <alignment horizontal="center" vertical="center" wrapText="1"/>
    </xf>
    <xf numFmtId="2" fontId="16" fillId="15" borderId="6" xfId="0" applyNumberFormat="1" applyFont="1" applyFill="1" applyBorder="1" applyAlignment="1">
      <alignment horizontal="left" vertical="center" wrapText="1"/>
    </xf>
    <xf numFmtId="0" fontId="16" fillId="15" borderId="6" xfId="0" applyFont="1" applyFill="1" applyBorder="1" applyAlignment="1">
      <alignment vertical="center" wrapText="1"/>
    </xf>
    <xf numFmtId="2" fontId="16" fillId="6" borderId="6" xfId="0" applyNumberFormat="1" applyFont="1" applyFill="1" applyBorder="1" applyAlignment="1">
      <alignment horizontal="left" vertical="center" wrapText="1"/>
    </xf>
    <xf numFmtId="0" fontId="16" fillId="6" borderId="6" xfId="0" applyFont="1" applyFill="1" applyBorder="1" applyAlignment="1">
      <alignment vertical="center" wrapText="1"/>
    </xf>
    <xf numFmtId="43" fontId="16" fillId="6" borderId="6" xfId="0" applyNumberFormat="1" applyFont="1" applyFill="1" applyBorder="1" applyAlignment="1">
      <alignment vertical="center"/>
    </xf>
    <xf numFmtId="2" fontId="16" fillId="15" borderId="6" xfId="0" applyNumberFormat="1" applyFont="1" applyFill="1" applyBorder="1" applyAlignment="1">
      <alignment horizontal="left" vertical="center"/>
    </xf>
    <xf numFmtId="2" fontId="16" fillId="6" borderId="6" xfId="0" applyNumberFormat="1" applyFont="1" applyFill="1" applyBorder="1" applyAlignment="1">
      <alignment horizontal="left" vertical="center"/>
    </xf>
    <xf numFmtId="2" fontId="15" fillId="6" borderId="11" xfId="0" applyNumberFormat="1" applyFont="1" applyFill="1" applyBorder="1" applyAlignment="1">
      <alignment vertical="center" wrapText="1"/>
    </xf>
    <xf numFmtId="187" fontId="16" fillId="6" borderId="6" xfId="1" applyFont="1" applyFill="1" applyBorder="1" applyAlignment="1">
      <alignment vertical="center"/>
    </xf>
    <xf numFmtId="2" fontId="15" fillId="11" borderId="6" xfId="0" applyNumberFormat="1" applyFont="1" applyFill="1" applyBorder="1" applyAlignment="1">
      <alignment horizontal="left" vertical="center"/>
    </xf>
    <xf numFmtId="2" fontId="15" fillId="11" borderId="11" xfId="0" applyNumberFormat="1" applyFont="1" applyFill="1" applyBorder="1" applyAlignment="1">
      <alignment vertical="center" wrapText="1"/>
    </xf>
    <xf numFmtId="187" fontId="16" fillId="11" borderId="6" xfId="1" applyFont="1" applyFill="1" applyBorder="1" applyAlignment="1">
      <alignment vertical="center"/>
    </xf>
    <xf numFmtId="0" fontId="16" fillId="12" borderId="6" xfId="0" applyFont="1" applyFill="1" applyBorder="1" applyAlignment="1">
      <alignment vertical="center"/>
    </xf>
    <xf numFmtId="2" fontId="15" fillId="12" borderId="6" xfId="0" applyNumberFormat="1" applyFont="1" applyFill="1" applyBorder="1" applyAlignment="1">
      <alignment horizontal="left" vertical="center"/>
    </xf>
    <xf numFmtId="2" fontId="15" fillId="12" borderId="11" xfId="0" applyNumberFormat="1" applyFont="1" applyFill="1" applyBorder="1" applyAlignment="1">
      <alignment horizontal="left" vertical="center" wrapText="1"/>
    </xf>
    <xf numFmtId="187" fontId="16" fillId="12" borderId="6" xfId="1" applyFont="1" applyFill="1" applyBorder="1" applyAlignment="1">
      <alignment vertical="center"/>
    </xf>
    <xf numFmtId="0" fontId="16" fillId="5" borderId="6" xfId="0" applyFont="1" applyFill="1" applyBorder="1" applyAlignment="1">
      <alignment vertical="center"/>
    </xf>
    <xf numFmtId="2" fontId="15" fillId="5" borderId="6" xfId="0" applyNumberFormat="1" applyFont="1" applyFill="1" applyBorder="1" applyAlignment="1">
      <alignment horizontal="left" vertical="center" wrapText="1"/>
    </xf>
    <xf numFmtId="2" fontId="16" fillId="5" borderId="11" xfId="1" applyNumberFormat="1" applyFont="1" applyFill="1" applyBorder="1" applyAlignment="1">
      <alignment horizontal="left" vertical="center" wrapText="1"/>
    </xf>
    <xf numFmtId="187" fontId="16" fillId="5" borderId="11" xfId="1" applyFont="1" applyFill="1" applyBorder="1" applyAlignment="1">
      <alignment horizontal="left" vertical="center"/>
    </xf>
    <xf numFmtId="2" fontId="16" fillId="7" borderId="11" xfId="1" applyNumberFormat="1" applyFont="1" applyFill="1" applyBorder="1" applyAlignment="1">
      <alignment horizontal="left" vertical="center" wrapText="1"/>
    </xf>
    <xf numFmtId="187" fontId="16" fillId="7" borderId="11" xfId="1" applyFont="1" applyFill="1" applyBorder="1" applyAlignment="1">
      <alignment horizontal="left" vertical="center"/>
    </xf>
    <xf numFmtId="187" fontId="16" fillId="7" borderId="6" xfId="1" applyFont="1" applyFill="1" applyBorder="1" applyAlignment="1">
      <alignment horizontal="left" vertical="center"/>
    </xf>
    <xf numFmtId="0" fontId="16" fillId="4" borderId="6" xfId="0" applyFont="1" applyFill="1" applyBorder="1" applyAlignment="1">
      <alignment vertical="center"/>
    </xf>
    <xf numFmtId="49" fontId="16" fillId="4" borderId="6" xfId="0" applyNumberFormat="1" applyFont="1" applyFill="1" applyBorder="1" applyAlignment="1">
      <alignment vertical="center"/>
    </xf>
    <xf numFmtId="2" fontId="15" fillId="4" borderId="11" xfId="0" applyNumberFormat="1" applyFont="1" applyFill="1" applyBorder="1" applyAlignment="1">
      <alignment vertical="center" wrapText="1"/>
    </xf>
    <xf numFmtId="187" fontId="16" fillId="4" borderId="6" xfId="1" applyFont="1" applyFill="1" applyBorder="1" applyAlignment="1">
      <alignment vertical="center"/>
    </xf>
    <xf numFmtId="2" fontId="16" fillId="6" borderId="6" xfId="0" applyNumberFormat="1" applyFont="1" applyFill="1" applyBorder="1" applyAlignment="1">
      <alignment vertical="center"/>
    </xf>
    <xf numFmtId="2" fontId="16" fillId="6" borderId="11" xfId="0" applyNumberFormat="1" applyFont="1" applyFill="1" applyBorder="1" applyAlignment="1">
      <alignment vertical="center" wrapText="1"/>
    </xf>
    <xf numFmtId="0" fontId="16" fillId="6" borderId="0" xfId="0" applyFont="1" applyFill="1" applyAlignment="1">
      <alignment vertical="center"/>
    </xf>
    <xf numFmtId="2" fontId="16" fillId="6" borderId="11" xfId="1" applyNumberFormat="1" applyFont="1" applyFill="1" applyBorder="1" applyAlignment="1">
      <alignment vertical="center" wrapText="1"/>
    </xf>
    <xf numFmtId="187" fontId="16" fillId="6" borderId="10" xfId="1" applyFont="1" applyFill="1" applyBorder="1" applyAlignment="1">
      <alignment vertical="center"/>
    </xf>
    <xf numFmtId="187" fontId="16" fillId="7" borderId="10" xfId="1" applyFont="1" applyFill="1" applyBorder="1" applyAlignment="1">
      <alignment vertical="center"/>
    </xf>
    <xf numFmtId="187" fontId="15" fillId="7" borderId="6" xfId="1" applyFont="1" applyFill="1" applyBorder="1" applyAlignment="1">
      <alignment vertical="center"/>
    </xf>
    <xf numFmtId="2" fontId="16" fillId="7" borderId="11" xfId="1" applyNumberFormat="1" applyFont="1" applyFill="1" applyBorder="1" applyAlignment="1">
      <alignment vertical="center" wrapText="1"/>
    </xf>
    <xf numFmtId="187" fontId="16" fillId="7" borderId="6" xfId="1" applyFont="1" applyFill="1" applyBorder="1" applyAlignment="1">
      <alignment vertical="center"/>
    </xf>
    <xf numFmtId="187" fontId="16" fillId="4" borderId="10" xfId="1" applyFont="1" applyFill="1" applyBorder="1" applyAlignment="1">
      <alignment vertical="center"/>
    </xf>
    <xf numFmtId="187" fontId="16" fillId="4" borderId="6" xfId="1" applyFont="1" applyFill="1" applyBorder="1" applyAlignment="1">
      <alignment vertical="center" wrapText="1"/>
    </xf>
    <xf numFmtId="2" fontId="16" fillId="4" borderId="11" xfId="1" applyNumberFormat="1" applyFont="1" applyFill="1" applyBorder="1" applyAlignment="1">
      <alignment vertical="center" wrapText="1"/>
    </xf>
    <xf numFmtId="2" fontId="16" fillId="4" borderId="6" xfId="1" applyNumberFormat="1" applyFont="1" applyFill="1" applyBorder="1" applyAlignment="1">
      <alignment vertical="center" wrapText="1"/>
    </xf>
    <xf numFmtId="2" fontId="16" fillId="6" borderId="6" xfId="0" applyNumberFormat="1" applyFont="1" applyFill="1" applyBorder="1" applyAlignment="1">
      <alignment vertical="center" wrapText="1"/>
    </xf>
    <xf numFmtId="2" fontId="16" fillId="4" borderId="6" xfId="0" applyNumberFormat="1" applyFont="1" applyFill="1" applyBorder="1" applyAlignment="1">
      <alignment vertical="center"/>
    </xf>
    <xf numFmtId="2" fontId="16" fillId="4" borderId="11" xfId="0" applyNumberFormat="1" applyFont="1" applyFill="1" applyBorder="1" applyAlignment="1">
      <alignment vertical="center" wrapText="1"/>
    </xf>
    <xf numFmtId="2" fontId="16" fillId="4" borderId="6" xfId="0" applyNumberFormat="1" applyFont="1" applyFill="1" applyBorder="1" applyAlignment="1">
      <alignment vertical="center" wrapText="1"/>
    </xf>
    <xf numFmtId="2" fontId="15" fillId="5" borderId="6" xfId="0" applyNumberFormat="1" applyFont="1" applyFill="1" applyBorder="1" applyAlignment="1">
      <alignment vertical="center" wrapText="1"/>
    </xf>
    <xf numFmtId="2" fontId="16" fillId="5" borderId="6" xfId="0" applyNumberFormat="1" applyFont="1" applyFill="1" applyBorder="1" applyAlignment="1">
      <alignment vertical="center" wrapText="1"/>
    </xf>
    <xf numFmtId="187" fontId="16" fillId="5" borderId="10" xfId="1" applyFont="1" applyFill="1" applyBorder="1" applyAlignment="1">
      <alignment vertical="center"/>
    </xf>
    <xf numFmtId="187" fontId="16" fillId="5" borderId="6" xfId="1" applyFont="1" applyFill="1" applyBorder="1" applyAlignment="1">
      <alignment vertical="center"/>
    </xf>
    <xf numFmtId="2" fontId="16" fillId="7" borderId="6" xfId="0" applyNumberFormat="1" applyFont="1" applyFill="1" applyBorder="1" applyAlignment="1">
      <alignment vertical="center"/>
    </xf>
    <xf numFmtId="2" fontId="16" fillId="7" borderId="6" xfId="0" applyNumberFormat="1" applyFont="1" applyFill="1" applyBorder="1" applyAlignment="1">
      <alignment vertical="center" wrapText="1"/>
    </xf>
    <xf numFmtId="2" fontId="16" fillId="9" borderId="6" xfId="1" applyNumberFormat="1" applyFont="1" applyFill="1" applyBorder="1" applyAlignment="1">
      <alignment vertical="center" wrapText="1"/>
    </xf>
    <xf numFmtId="187" fontId="16" fillId="9" borderId="6" xfId="1" applyFont="1" applyFill="1" applyBorder="1" applyAlignment="1">
      <alignment vertical="center"/>
    </xf>
    <xf numFmtId="0" fontId="16" fillId="7" borderId="6" xfId="1" applyNumberFormat="1" applyFont="1" applyFill="1" applyBorder="1" applyAlignment="1">
      <alignment horizontal="center" vertical="center" wrapText="1"/>
    </xf>
    <xf numFmtId="2" fontId="16" fillId="15" borderId="6" xfId="0" applyNumberFormat="1" applyFont="1" applyFill="1" applyBorder="1" applyAlignment="1">
      <alignment vertical="center" wrapText="1"/>
    </xf>
    <xf numFmtId="2" fontId="16" fillId="15" borderId="6" xfId="1" applyNumberFormat="1" applyFont="1" applyFill="1" applyBorder="1" applyAlignment="1">
      <alignment vertical="center" wrapText="1"/>
    </xf>
    <xf numFmtId="187" fontId="16" fillId="15" borderId="6" xfId="1" applyFont="1" applyFill="1" applyBorder="1" applyAlignment="1">
      <alignment vertical="center"/>
    </xf>
    <xf numFmtId="187" fontId="16" fillId="15" borderId="6" xfId="1" applyFont="1" applyFill="1" applyBorder="1" applyAlignment="1">
      <alignment vertical="center" wrapText="1"/>
    </xf>
    <xf numFmtId="2" fontId="16" fillId="6" borderId="6" xfId="1" applyNumberFormat="1" applyFont="1" applyFill="1" applyBorder="1" applyAlignment="1">
      <alignment vertical="center" wrapText="1"/>
    </xf>
    <xf numFmtId="188" fontId="16" fillId="9" borderId="6" xfId="0" applyNumberFormat="1" applyFont="1" applyFill="1" applyBorder="1" applyAlignment="1">
      <alignment vertical="center"/>
    </xf>
    <xf numFmtId="2" fontId="16" fillId="9" borderId="6" xfId="0" applyNumberFormat="1" applyFont="1" applyFill="1" applyBorder="1" applyAlignment="1">
      <alignment vertical="center"/>
    </xf>
    <xf numFmtId="2" fontId="16" fillId="9" borderId="6" xfId="0" applyNumberFormat="1" applyFont="1" applyFill="1" applyBorder="1" applyAlignment="1">
      <alignment vertical="center" wrapText="1"/>
    </xf>
    <xf numFmtId="187" fontId="16" fillId="9" borderId="10" xfId="1" applyFont="1" applyFill="1" applyBorder="1" applyAlignment="1">
      <alignment vertical="center"/>
    </xf>
    <xf numFmtId="189" fontId="16" fillId="15" borderId="6" xfId="0" applyNumberFormat="1" applyFont="1" applyFill="1" applyBorder="1" applyAlignment="1">
      <alignment vertical="center"/>
    </xf>
    <xf numFmtId="187" fontId="16" fillId="15" borderId="10" xfId="1" applyFont="1" applyFill="1" applyBorder="1" applyAlignment="1">
      <alignment vertical="center"/>
    </xf>
    <xf numFmtId="0" fontId="16" fillId="27" borderId="6" xfId="0" applyFont="1" applyFill="1" applyBorder="1" applyAlignment="1">
      <alignment vertical="center"/>
    </xf>
    <xf numFmtId="2" fontId="16" fillId="27" borderId="6" xfId="0" applyNumberFormat="1" applyFont="1" applyFill="1" applyBorder="1" applyAlignment="1">
      <alignment horizontal="center" vertical="center"/>
    </xf>
    <xf numFmtId="2" fontId="16" fillId="27" borderId="6" xfId="0" applyNumberFormat="1" applyFont="1" applyFill="1" applyBorder="1" applyAlignment="1">
      <alignment vertical="center" wrapText="1"/>
    </xf>
    <xf numFmtId="43" fontId="16" fillId="27" borderId="6" xfId="0" applyNumberFormat="1" applyFont="1" applyFill="1" applyBorder="1" applyAlignment="1">
      <alignment vertical="center"/>
    </xf>
    <xf numFmtId="0" fontId="15" fillId="7" borderId="6" xfId="0" applyFont="1" applyFill="1" applyBorder="1" applyAlignment="1">
      <alignment horizontal="center" vertical="center"/>
    </xf>
    <xf numFmtId="43" fontId="16" fillId="7" borderId="6" xfId="0" applyNumberFormat="1" applyFont="1" applyFill="1" applyBorder="1" applyAlignment="1">
      <alignment horizontal="center" vertical="center"/>
    </xf>
    <xf numFmtId="0" fontId="16" fillId="19" borderId="6" xfId="0" applyFont="1" applyFill="1" applyBorder="1" applyAlignment="1">
      <alignment vertical="center"/>
    </xf>
    <xf numFmtId="2" fontId="16" fillId="19" borderId="6" xfId="0" applyNumberFormat="1" applyFont="1" applyFill="1" applyBorder="1" applyAlignment="1">
      <alignment horizontal="center" vertical="center"/>
    </xf>
    <xf numFmtId="2" fontId="16" fillId="19" borderId="11" xfId="0" applyNumberFormat="1" applyFont="1" applyFill="1" applyBorder="1" applyAlignment="1">
      <alignment vertical="center" wrapText="1"/>
    </xf>
    <xf numFmtId="43" fontId="16" fillId="19" borderId="6" xfId="0" applyNumberFormat="1" applyFont="1" applyFill="1" applyBorder="1" applyAlignment="1">
      <alignment vertical="center"/>
    </xf>
    <xf numFmtId="43" fontId="16" fillId="19" borderId="1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2" fontId="15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vertical="center"/>
    </xf>
    <xf numFmtId="43" fontId="16" fillId="6" borderId="18" xfId="2" applyFont="1" applyFill="1" applyBorder="1" applyAlignment="1">
      <alignment vertical="center"/>
    </xf>
    <xf numFmtId="0" fontId="16" fillId="0" borderId="0" xfId="0" applyFont="1" applyAlignment="1">
      <alignment vertical="center"/>
    </xf>
    <xf numFmtId="2" fontId="18" fillId="0" borderId="0" xfId="0" applyNumberFormat="1" applyFont="1" applyAlignment="1">
      <alignment vertical="center" wrapText="1"/>
    </xf>
    <xf numFmtId="0" fontId="18" fillId="0" borderId="0" xfId="0" applyFont="1" applyAlignment="1">
      <alignment vertical="center"/>
    </xf>
    <xf numFmtId="2" fontId="16" fillId="0" borderId="0" xfId="0" applyNumberFormat="1" applyFont="1" applyAlignment="1">
      <alignment horizontal="left" vertical="center" wrapText="1"/>
    </xf>
    <xf numFmtId="187" fontId="18" fillId="0" borderId="0" xfId="1" applyFont="1" applyBorder="1" applyAlignment="1">
      <alignment vertical="center"/>
    </xf>
    <xf numFmtId="2" fontId="16" fillId="0" borderId="0" xfId="0" applyNumberFormat="1" applyFont="1" applyAlignment="1">
      <alignment vertical="center" wrapText="1"/>
    </xf>
    <xf numFmtId="0" fontId="16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2" fontId="19" fillId="0" borderId="0" xfId="0" applyNumberFormat="1" applyFont="1" applyAlignment="1">
      <alignment vertical="center" wrapText="1"/>
    </xf>
    <xf numFmtId="2" fontId="28" fillId="0" borderId="5" xfId="0" applyNumberFormat="1" applyFont="1" applyBorder="1" applyAlignment="1">
      <alignment horizontal="left" vertical="center"/>
    </xf>
    <xf numFmtId="2" fontId="23" fillId="11" borderId="6" xfId="0" applyNumberFormat="1" applyFont="1" applyFill="1" applyBorder="1" applyAlignment="1">
      <alignment horizontal="left" vertical="center" wrapText="1"/>
    </xf>
    <xf numFmtId="2" fontId="23" fillId="12" borderId="10" xfId="0" applyNumberFormat="1" applyFont="1" applyFill="1" applyBorder="1" applyAlignment="1">
      <alignment horizontal="left" vertical="center"/>
    </xf>
    <xf numFmtId="2" fontId="23" fillId="9" borderId="6" xfId="0" applyNumberFormat="1" applyFont="1" applyFill="1" applyBorder="1" applyAlignment="1">
      <alignment horizontal="left" vertical="center" wrapText="1"/>
    </xf>
    <xf numFmtId="2" fontId="23" fillId="6" borderId="10" xfId="0" applyNumberFormat="1" applyFont="1" applyFill="1" applyBorder="1" applyAlignment="1">
      <alignment horizontal="left" vertical="center" wrapText="1"/>
    </xf>
    <xf numFmtId="2" fontId="23" fillId="14" borderId="7" xfId="0" applyNumberFormat="1" applyFont="1" applyFill="1" applyBorder="1" applyAlignment="1">
      <alignment horizontal="left" vertical="center" wrapText="1"/>
    </xf>
    <xf numFmtId="2" fontId="23" fillId="13" borderId="2" xfId="0" applyNumberFormat="1" applyFont="1" applyFill="1" applyBorder="1" applyAlignment="1">
      <alignment horizontal="left" vertical="center"/>
    </xf>
    <xf numFmtId="2" fontId="28" fillId="6" borderId="5" xfId="0" applyNumberFormat="1" applyFont="1" applyFill="1" applyBorder="1" applyAlignment="1">
      <alignment horizontal="left" vertical="center" wrapText="1"/>
    </xf>
    <xf numFmtId="2" fontId="23" fillId="6" borderId="6" xfId="0" applyNumberFormat="1" applyFont="1" applyFill="1" applyBorder="1" applyAlignment="1">
      <alignment horizontal="left" vertical="center" wrapText="1"/>
    </xf>
    <xf numFmtId="2" fontId="23" fillId="6" borderId="6" xfId="0" applyNumberFormat="1" applyFont="1" applyFill="1" applyBorder="1" applyAlignment="1">
      <alignment horizontal="left" vertical="center"/>
    </xf>
    <xf numFmtId="2" fontId="23" fillId="6" borderId="0" xfId="0" applyNumberFormat="1" applyFont="1" applyFill="1" applyAlignment="1">
      <alignment horizontal="left" vertical="center"/>
    </xf>
    <xf numFmtId="2" fontId="23" fillId="6" borderId="0" xfId="2" applyNumberFormat="1" applyFont="1" applyFill="1" applyBorder="1" applyAlignment="1">
      <alignment horizontal="left" vertical="center"/>
    </xf>
    <xf numFmtId="0" fontId="16" fillId="6" borderId="6" xfId="0" applyFont="1" applyFill="1" applyBorder="1" applyAlignment="1">
      <alignment horizontal="center" vertical="center"/>
    </xf>
    <xf numFmtId="2" fontId="16" fillId="6" borderId="6" xfId="0" applyNumberFormat="1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/>
    </xf>
    <xf numFmtId="0" fontId="18" fillId="6" borderId="6" xfId="0" applyFont="1" applyFill="1" applyBorder="1" applyAlignment="1">
      <alignment horizontal="center" vertical="center" wrapText="1"/>
    </xf>
    <xf numFmtId="0" fontId="21" fillId="6" borderId="6" xfId="0" applyFont="1" applyFill="1" applyBorder="1" applyAlignment="1">
      <alignment horizontal="center" vertical="center"/>
    </xf>
    <xf numFmtId="2" fontId="17" fillId="11" borderId="11" xfId="0" applyNumberFormat="1" applyFont="1" applyFill="1" applyBorder="1" applyAlignment="1">
      <alignment vertical="top" wrapText="1"/>
    </xf>
    <xf numFmtId="0" fontId="21" fillId="11" borderId="6" xfId="0" applyFont="1" applyFill="1" applyBorder="1" applyAlignment="1">
      <alignment horizontal="center" vertical="top"/>
    </xf>
    <xf numFmtId="2" fontId="21" fillId="9" borderId="6" xfId="0" applyNumberFormat="1" applyFont="1" applyFill="1" applyBorder="1" applyAlignment="1">
      <alignment vertical="top" wrapText="1"/>
    </xf>
    <xf numFmtId="2" fontId="21" fillId="9" borderId="6" xfId="0" applyNumberFormat="1" applyFont="1" applyFill="1" applyBorder="1" applyAlignment="1">
      <alignment horizontal="justify" vertical="top"/>
    </xf>
    <xf numFmtId="2" fontId="21" fillId="7" borderId="6" xfId="0" applyNumberFormat="1" applyFont="1" applyFill="1" applyBorder="1" applyAlignment="1">
      <alignment vertical="top"/>
    </xf>
    <xf numFmtId="2" fontId="21" fillId="0" borderId="2" xfId="0" applyNumberFormat="1" applyFont="1" applyBorder="1" applyAlignment="1">
      <alignment horizontal="left" vertical="top" wrapText="1"/>
    </xf>
    <xf numFmtId="2" fontId="21" fillId="6" borderId="2" xfId="0" applyNumberFormat="1" applyFont="1" applyFill="1" applyBorder="1" applyAlignment="1">
      <alignment vertical="top" wrapText="1"/>
    </xf>
    <xf numFmtId="0" fontId="21" fillId="0" borderId="17" xfId="0" applyFont="1" applyBorder="1" applyAlignment="1">
      <alignment horizontal="left" vertical="top" wrapText="1"/>
    </xf>
    <xf numFmtId="2" fontId="21" fillId="0" borderId="17" xfId="0" applyNumberFormat="1" applyFont="1" applyBorder="1" applyAlignment="1">
      <alignment horizontal="left" vertical="top" wrapText="1"/>
    </xf>
    <xf numFmtId="2" fontId="21" fillId="6" borderId="17" xfId="0" applyNumberFormat="1" applyFont="1" applyFill="1" applyBorder="1" applyAlignment="1">
      <alignment vertical="top" wrapText="1"/>
    </xf>
    <xf numFmtId="0" fontId="21" fillId="0" borderId="14" xfId="0" applyFont="1" applyBorder="1" applyAlignment="1">
      <alignment horizontal="left" vertical="top" wrapText="1"/>
    </xf>
    <xf numFmtId="2" fontId="21" fillId="0" borderId="14" xfId="0" applyNumberFormat="1" applyFont="1" applyBorder="1" applyAlignment="1">
      <alignment horizontal="left" vertical="top" wrapText="1"/>
    </xf>
    <xf numFmtId="2" fontId="21" fillId="6" borderId="14" xfId="0" applyNumberFormat="1" applyFont="1" applyFill="1" applyBorder="1" applyAlignment="1">
      <alignment vertical="top" wrapText="1"/>
    </xf>
    <xf numFmtId="0" fontId="21" fillId="0" borderId="2" xfId="0" applyFont="1" applyBorder="1" applyAlignment="1">
      <alignment horizontal="left" vertical="top" wrapText="1"/>
    </xf>
    <xf numFmtId="0" fontId="21" fillId="0" borderId="5" xfId="0" applyFont="1" applyBorder="1" applyAlignment="1">
      <alignment horizontal="left" vertical="top" wrapText="1"/>
    </xf>
    <xf numFmtId="2" fontId="21" fillId="0" borderId="5" xfId="0" applyNumberFormat="1" applyFont="1" applyBorder="1" applyAlignment="1">
      <alignment horizontal="left" vertical="top" wrapText="1"/>
    </xf>
    <xf numFmtId="2" fontId="21" fillId="6" borderId="5" xfId="0" applyNumberFormat="1" applyFont="1" applyFill="1" applyBorder="1" applyAlignment="1">
      <alignment vertical="top" wrapText="1"/>
    </xf>
    <xf numFmtId="2" fontId="21" fillId="7" borderId="6" xfId="0" applyNumberFormat="1" applyFont="1" applyFill="1" applyBorder="1" applyAlignment="1">
      <alignment vertical="top" wrapText="1"/>
    </xf>
    <xf numFmtId="2" fontId="21" fillId="7" borderId="6" xfId="0" applyNumberFormat="1" applyFont="1" applyFill="1" applyBorder="1" applyAlignment="1">
      <alignment horizontal="justify" vertical="top"/>
    </xf>
    <xf numFmtId="49" fontId="21" fillId="0" borderId="6" xfId="0" applyNumberFormat="1" applyFont="1" applyBorder="1" applyAlignment="1">
      <alignment horizontal="left" vertical="top" wrapText="1"/>
    </xf>
    <xf numFmtId="2" fontId="21" fillId="6" borderId="6" xfId="0" applyNumberFormat="1" applyFont="1" applyFill="1" applyBorder="1" applyAlignment="1">
      <alignment vertical="top" wrapText="1"/>
    </xf>
    <xf numFmtId="0" fontId="32" fillId="0" borderId="6" xfId="0" applyFont="1" applyBorder="1" applyAlignment="1">
      <alignment vertical="top" wrapText="1"/>
    </xf>
    <xf numFmtId="2" fontId="17" fillId="6" borderId="6" xfId="0" applyNumberFormat="1" applyFont="1" applyFill="1" applyBorder="1" applyAlignment="1">
      <alignment vertical="top" wrapText="1"/>
    </xf>
    <xf numFmtId="0" fontId="21" fillId="9" borderId="6" xfId="0" applyFont="1" applyFill="1" applyBorder="1" applyAlignment="1">
      <alignment horizontal="left" vertical="top" wrapText="1"/>
    </xf>
    <xf numFmtId="0" fontId="21" fillId="7" borderId="6" xfId="0" applyFont="1" applyFill="1" applyBorder="1" applyAlignment="1">
      <alignment horizontal="left" vertical="top" wrapText="1"/>
    </xf>
    <xf numFmtId="2" fontId="21" fillId="9" borderId="6" xfId="0" applyNumberFormat="1" applyFont="1" applyFill="1" applyBorder="1" applyAlignment="1">
      <alignment horizontal="left" vertical="top" wrapText="1"/>
    </xf>
    <xf numFmtId="2" fontId="21" fillId="15" borderId="6" xfId="0" applyNumberFormat="1" applyFont="1" applyFill="1" applyBorder="1" applyAlignment="1">
      <alignment vertical="top" wrapText="1"/>
    </xf>
    <xf numFmtId="0" fontId="21" fillId="9" borderId="6" xfId="0" applyFont="1" applyFill="1" applyBorder="1" applyAlignment="1">
      <alignment vertical="top" wrapText="1"/>
    </xf>
    <xf numFmtId="0" fontId="21" fillId="9" borderId="6" xfId="0" applyFont="1" applyFill="1" applyBorder="1" applyAlignment="1">
      <alignment horizontal="justify" vertical="top"/>
    </xf>
    <xf numFmtId="49" fontId="21" fillId="7" borderId="6" xfId="0" applyNumberFormat="1" applyFont="1" applyFill="1" applyBorder="1" applyAlignment="1">
      <alignment vertical="top"/>
    </xf>
    <xf numFmtId="49" fontId="21" fillId="7" borderId="6" xfId="0" applyNumberFormat="1" applyFont="1" applyFill="1" applyBorder="1" applyAlignment="1">
      <alignment horizontal="left" vertical="top" wrapText="1"/>
    </xf>
    <xf numFmtId="49" fontId="17" fillId="6" borderId="6" xfId="0" applyNumberFormat="1" applyFont="1" applyFill="1" applyBorder="1" applyAlignment="1">
      <alignment vertical="top" wrapText="1"/>
    </xf>
    <xf numFmtId="2" fontId="21" fillId="0" borderId="6" xfId="0" applyNumberFormat="1" applyFont="1" applyBorder="1" applyAlignment="1">
      <alignment horizontal="left" vertical="top" wrapText="1"/>
    </xf>
    <xf numFmtId="2" fontId="17" fillId="6" borderId="5" xfId="0" applyNumberFormat="1" applyFont="1" applyFill="1" applyBorder="1" applyAlignment="1">
      <alignment vertical="top" wrapText="1"/>
    </xf>
    <xf numFmtId="2" fontId="17" fillId="6" borderId="13" xfId="0" applyNumberFormat="1" applyFont="1" applyFill="1" applyBorder="1" applyAlignment="1">
      <alignment vertical="top" wrapText="1"/>
    </xf>
    <xf numFmtId="2" fontId="17" fillId="6" borderId="24" xfId="0" applyNumberFormat="1" applyFont="1" applyFill="1" applyBorder="1" applyAlignment="1">
      <alignment vertical="top" wrapText="1"/>
    </xf>
    <xf numFmtId="2" fontId="17" fillId="6" borderId="14" xfId="0" applyNumberFormat="1" applyFont="1" applyFill="1" applyBorder="1" applyAlignment="1">
      <alignment vertical="top" wrapText="1"/>
    </xf>
    <xf numFmtId="0" fontId="17" fillId="15" borderId="6" xfId="0" applyFont="1" applyFill="1" applyBorder="1" applyAlignment="1">
      <alignment horizontal="center" vertical="top"/>
    </xf>
    <xf numFmtId="2" fontId="17" fillId="15" borderId="11" xfId="0" applyNumberFormat="1" applyFont="1" applyFill="1" applyBorder="1" applyAlignment="1">
      <alignment vertical="top" wrapText="1"/>
    </xf>
    <xf numFmtId="1" fontId="17" fillId="15" borderId="11" xfId="0" applyNumberFormat="1" applyFont="1" applyFill="1" applyBorder="1" applyAlignment="1">
      <alignment horizontal="left" vertical="top" wrapText="1"/>
    </xf>
    <xf numFmtId="0" fontId="21" fillId="15" borderId="6" xfId="0" applyFont="1" applyFill="1" applyBorder="1" applyAlignment="1">
      <alignment vertical="top"/>
    </xf>
    <xf numFmtId="0" fontId="17" fillId="16" borderId="6" xfId="0" applyFont="1" applyFill="1" applyBorder="1" applyAlignment="1">
      <alignment horizontal="center" vertical="top"/>
    </xf>
    <xf numFmtId="2" fontId="17" fillId="16" borderId="11" xfId="0" applyNumberFormat="1" applyFont="1" applyFill="1" applyBorder="1" applyAlignment="1">
      <alignment vertical="top" wrapText="1"/>
    </xf>
    <xf numFmtId="0" fontId="17" fillId="7" borderId="2" xfId="0" applyFont="1" applyFill="1" applyBorder="1" applyAlignment="1">
      <alignment horizontal="center" vertical="top"/>
    </xf>
    <xf numFmtId="2" fontId="17" fillId="7" borderId="8" xfId="0" applyNumberFormat="1" applyFont="1" applyFill="1" applyBorder="1" applyAlignment="1">
      <alignment horizontal="center" vertical="top" wrapText="1"/>
    </xf>
    <xf numFmtId="2" fontId="17" fillId="7" borderId="8" xfId="0" applyNumberFormat="1" applyFont="1" applyFill="1" applyBorder="1" applyAlignment="1">
      <alignment vertical="top" wrapText="1"/>
    </xf>
    <xf numFmtId="0" fontId="21" fillId="7" borderId="2" xfId="0" applyFont="1" applyFill="1" applyBorder="1" applyAlignment="1">
      <alignment horizontal="left" vertical="top"/>
    </xf>
    <xf numFmtId="0" fontId="17" fillId="6" borderId="2" xfId="0" applyFont="1" applyFill="1" applyBorder="1" applyAlignment="1">
      <alignment horizontal="center" vertical="top"/>
    </xf>
    <xf numFmtId="2" fontId="17" fillId="6" borderId="8" xfId="0" applyNumberFormat="1" applyFont="1" applyFill="1" applyBorder="1" applyAlignment="1">
      <alignment vertical="top" wrapText="1"/>
    </xf>
    <xf numFmtId="0" fontId="21" fillId="6" borderId="2" xfId="0" applyFont="1" applyFill="1" applyBorder="1" applyAlignment="1">
      <alignment horizontal="left" vertical="top" wrapText="1"/>
    </xf>
    <xf numFmtId="49" fontId="17" fillId="16" borderId="6" xfId="0" applyNumberFormat="1" applyFont="1" applyFill="1" applyBorder="1" applyAlignment="1">
      <alignment horizontal="center" vertical="top"/>
    </xf>
    <xf numFmtId="190" fontId="17" fillId="16" borderId="6" xfId="0" applyNumberFormat="1" applyFont="1" applyFill="1" applyBorder="1" applyAlignment="1">
      <alignment horizontal="center" vertical="top"/>
    </xf>
    <xf numFmtId="2" fontId="21" fillId="16" borderId="6" xfId="0" applyNumberFormat="1" applyFont="1" applyFill="1" applyBorder="1" applyAlignment="1">
      <alignment vertical="top"/>
    </xf>
    <xf numFmtId="2" fontId="17" fillId="7" borderId="2" xfId="0" applyNumberFormat="1" applyFont="1" applyFill="1" applyBorder="1" applyAlignment="1">
      <alignment horizontal="center" vertical="top"/>
    </xf>
    <xf numFmtId="2" fontId="21" fillId="7" borderId="2" xfId="0" applyNumberFormat="1" applyFont="1" applyFill="1" applyBorder="1" applyAlignment="1">
      <alignment horizontal="left" vertical="top"/>
    </xf>
    <xf numFmtId="0" fontId="21" fillId="11" borderId="6" xfId="0" applyFont="1" applyFill="1" applyBorder="1" applyAlignment="1">
      <alignment horizontal="left" vertical="top"/>
    </xf>
    <xf numFmtId="1" fontId="17" fillId="15" borderId="6" xfId="0" applyNumberFormat="1" applyFont="1" applyFill="1" applyBorder="1" applyAlignment="1">
      <alignment horizontal="center" vertical="top"/>
    </xf>
    <xf numFmtId="0" fontId="21" fillId="15" borderId="6" xfId="0" applyFont="1" applyFill="1" applyBorder="1" applyAlignment="1">
      <alignment horizontal="left" vertical="top"/>
    </xf>
    <xf numFmtId="2" fontId="17" fillId="16" borderId="11" xfId="0" applyNumberFormat="1" applyFont="1" applyFill="1" applyBorder="1" applyAlignment="1">
      <alignment vertical="top"/>
    </xf>
    <xf numFmtId="0" fontId="21" fillId="16" borderId="6" xfId="0" applyFont="1" applyFill="1" applyBorder="1" applyAlignment="1">
      <alignment horizontal="left" vertical="top"/>
    </xf>
    <xf numFmtId="2" fontId="17" fillId="7" borderId="11" xfId="0" applyNumberFormat="1" applyFont="1" applyFill="1" applyBorder="1" applyAlignment="1">
      <alignment vertical="top" wrapText="1"/>
    </xf>
    <xf numFmtId="2" fontId="17" fillId="7" borderId="11" xfId="0" applyNumberFormat="1" applyFont="1" applyFill="1" applyBorder="1" applyAlignment="1">
      <alignment vertical="top"/>
    </xf>
    <xf numFmtId="0" fontId="17" fillId="26" borderId="6" xfId="0" applyFont="1" applyFill="1" applyBorder="1" applyAlignment="1">
      <alignment horizontal="center" vertical="top"/>
    </xf>
    <xf numFmtId="0" fontId="21" fillId="26" borderId="6" xfId="0" applyFont="1" applyFill="1" applyBorder="1" applyAlignment="1">
      <alignment vertical="top"/>
    </xf>
    <xf numFmtId="0" fontId="17" fillId="4" borderId="6" xfId="0" applyFont="1" applyFill="1" applyBorder="1" applyAlignment="1">
      <alignment horizontal="center" vertical="top"/>
    </xf>
    <xf numFmtId="2" fontId="17" fillId="4" borderId="11" xfId="0" applyNumberFormat="1" applyFont="1" applyFill="1" applyBorder="1" applyAlignment="1">
      <alignment vertical="top" wrapText="1"/>
    </xf>
    <xf numFmtId="0" fontId="23" fillId="0" borderId="6" xfId="0" applyFont="1" applyBorder="1" applyAlignment="1">
      <alignment vertical="top" wrapText="1"/>
    </xf>
    <xf numFmtId="0" fontId="17" fillId="25" borderId="6" xfId="0" applyFont="1" applyFill="1" applyBorder="1" applyAlignment="1">
      <alignment horizontal="center" vertical="top"/>
    </xf>
    <xf numFmtId="0" fontId="21" fillId="25" borderId="6" xfId="0" applyFont="1" applyFill="1" applyBorder="1" applyAlignment="1">
      <alignment vertical="top"/>
    </xf>
    <xf numFmtId="0" fontId="21" fillId="6" borderId="6" xfId="0" applyFont="1" applyFill="1" applyBorder="1" applyAlignment="1">
      <alignment horizontal="center" vertical="top"/>
    </xf>
    <xf numFmtId="2" fontId="21" fillId="0" borderId="11" xfId="0" applyNumberFormat="1" applyFont="1" applyBorder="1" applyAlignment="1">
      <alignment vertical="top" wrapText="1"/>
    </xf>
    <xf numFmtId="0" fontId="21" fillId="6" borderId="2" xfId="0" applyFont="1" applyFill="1" applyBorder="1" applyAlignment="1">
      <alignment vertical="top" wrapText="1"/>
    </xf>
    <xf numFmtId="0" fontId="21" fillId="6" borderId="2" xfId="0" applyFont="1" applyFill="1" applyBorder="1" applyAlignment="1">
      <alignment horizontal="center" vertical="top"/>
    </xf>
    <xf numFmtId="2" fontId="21" fillId="0" borderId="8" xfId="0" applyNumberFormat="1" applyFont="1" applyBorder="1" applyAlignment="1">
      <alignment vertical="top" wrapText="1"/>
    </xf>
    <xf numFmtId="2" fontId="17" fillId="0" borderId="22" xfId="0" applyNumberFormat="1" applyFont="1" applyBorder="1" applyAlignment="1">
      <alignment vertical="top" wrapText="1"/>
    </xf>
    <xf numFmtId="2" fontId="17" fillId="0" borderId="23" xfId="0" applyNumberFormat="1" applyFont="1" applyBorder="1" applyAlignment="1">
      <alignment vertical="top" wrapText="1"/>
    </xf>
    <xf numFmtId="0" fontId="21" fillId="0" borderId="14" xfId="0" applyFont="1" applyBorder="1" applyAlignment="1">
      <alignment vertical="top" wrapText="1"/>
    </xf>
    <xf numFmtId="0" fontId="17" fillId="15" borderId="13" xfId="0" applyFont="1" applyFill="1" applyBorder="1" applyAlignment="1">
      <alignment horizontal="center" vertical="top"/>
    </xf>
    <xf numFmtId="2" fontId="17" fillId="15" borderId="23" xfId="0" applyNumberFormat="1" applyFont="1" applyFill="1" applyBorder="1" applyAlignment="1">
      <alignment vertical="top" wrapText="1"/>
    </xf>
    <xf numFmtId="0" fontId="21" fillId="15" borderId="14" xfId="0" applyFont="1" applyFill="1" applyBorder="1" applyAlignment="1">
      <alignment vertical="top" wrapText="1"/>
    </xf>
    <xf numFmtId="2" fontId="17" fillId="6" borderId="11" xfId="0" applyNumberFormat="1" applyFont="1" applyFill="1" applyBorder="1" applyAlignment="1">
      <alignment vertical="top" wrapText="1"/>
    </xf>
    <xf numFmtId="0" fontId="21" fillId="0" borderId="6" xfId="0" applyFont="1" applyBorder="1" applyAlignment="1">
      <alignment wrapText="1"/>
    </xf>
    <xf numFmtId="2" fontId="17" fillId="0" borderId="12" xfId="0" applyNumberFormat="1" applyFont="1" applyBorder="1" applyAlignment="1">
      <alignment vertical="top" wrapText="1"/>
    </xf>
    <xf numFmtId="0" fontId="21" fillId="0" borderId="6" xfId="0" applyFont="1" applyBorder="1" applyAlignment="1">
      <alignment horizontal="left" vertical="top"/>
    </xf>
    <xf numFmtId="2" fontId="17" fillId="0" borderId="22" xfId="0" applyNumberFormat="1" applyFont="1" applyBorder="1" applyAlignment="1">
      <alignment horizontal="left" vertical="top" wrapText="1"/>
    </xf>
    <xf numFmtId="0" fontId="21" fillId="0" borderId="13" xfId="0" applyFont="1" applyBorder="1" applyAlignment="1">
      <alignment vertical="top"/>
    </xf>
    <xf numFmtId="0" fontId="17" fillId="6" borderId="24" xfId="0" applyFont="1" applyFill="1" applyBorder="1" applyAlignment="1">
      <alignment horizontal="center" vertical="top"/>
    </xf>
    <xf numFmtId="2" fontId="17" fillId="0" borderId="25" xfId="0" applyNumberFormat="1" applyFont="1" applyBorder="1" applyAlignment="1">
      <alignment vertical="top" wrapText="1"/>
    </xf>
    <xf numFmtId="2" fontId="17" fillId="0" borderId="24" xfId="0" applyNumberFormat="1" applyFont="1" applyBorder="1" applyAlignment="1">
      <alignment vertical="top" wrapText="1"/>
    </xf>
    <xf numFmtId="0" fontId="21" fillId="0" borderId="24" xfId="0" applyFont="1" applyBorder="1" applyAlignment="1">
      <alignment vertical="top" wrapText="1"/>
    </xf>
    <xf numFmtId="0" fontId="21" fillId="0" borderId="24" xfId="0" applyFont="1" applyBorder="1" applyAlignment="1">
      <alignment vertical="top"/>
    </xf>
    <xf numFmtId="190" fontId="17" fillId="16" borderId="6" xfId="0" applyNumberFormat="1" applyFont="1" applyFill="1" applyBorder="1" applyAlignment="1">
      <alignment horizontal="left" vertical="top" wrapText="1"/>
    </xf>
    <xf numFmtId="2" fontId="17" fillId="6" borderId="11" xfId="0" applyNumberFormat="1" applyFont="1" applyFill="1" applyBorder="1" applyAlignment="1">
      <alignment horizontal="left" vertical="top" wrapText="1"/>
    </xf>
    <xf numFmtId="0" fontId="21" fillId="6" borderId="6" xfId="0" applyFont="1" applyFill="1" applyBorder="1" applyAlignment="1">
      <alignment vertical="top" wrapText="1"/>
    </xf>
    <xf numFmtId="0" fontId="25" fillId="6" borderId="13" xfId="0" applyFont="1" applyFill="1" applyBorder="1" applyAlignment="1">
      <alignment horizontal="center" vertical="top"/>
    </xf>
    <xf numFmtId="2" fontId="25" fillId="0" borderId="22" xfId="0" applyNumberFormat="1" applyFont="1" applyBorder="1" applyAlignment="1">
      <alignment vertical="top" wrapText="1"/>
    </xf>
    <xf numFmtId="0" fontId="25" fillId="0" borderId="13" xfId="0" applyFont="1" applyBorder="1" applyAlignment="1">
      <alignment vertical="top"/>
    </xf>
    <xf numFmtId="0" fontId="17" fillId="0" borderId="6" xfId="0" applyFont="1" applyBorder="1" applyAlignment="1">
      <alignment vertical="top" wrapText="1"/>
    </xf>
    <xf numFmtId="2" fontId="17" fillId="16" borderId="6" xfId="0" applyNumberFormat="1" applyFont="1" applyFill="1" applyBorder="1" applyAlignment="1">
      <alignment vertical="top" wrapText="1"/>
    </xf>
    <xf numFmtId="0" fontId="17" fillId="16" borderId="6" xfId="0" applyFont="1" applyFill="1" applyBorder="1" applyAlignment="1">
      <alignment horizontal="left" vertical="top"/>
    </xf>
    <xf numFmtId="0" fontId="17" fillId="22" borderId="6" xfId="0" applyFont="1" applyFill="1" applyBorder="1" applyAlignment="1">
      <alignment horizontal="center" vertical="top"/>
    </xf>
    <xf numFmtId="2" fontId="17" fillId="22" borderId="11" xfId="0" applyNumberFormat="1" applyFont="1" applyFill="1" applyBorder="1" applyAlignment="1">
      <alignment vertical="top" wrapText="1"/>
    </xf>
    <xf numFmtId="0" fontId="21" fillId="22" borderId="6" xfId="0" applyFont="1" applyFill="1" applyBorder="1" applyAlignment="1">
      <alignment horizontal="left" vertical="top"/>
    </xf>
    <xf numFmtId="0" fontId="21" fillId="6" borderId="5" xfId="0" applyFont="1" applyFill="1" applyBorder="1" applyAlignment="1">
      <alignment vertical="top" wrapText="1"/>
    </xf>
    <xf numFmtId="49" fontId="17" fillId="0" borderId="11" xfId="0" applyNumberFormat="1" applyFont="1" applyBorder="1" applyAlignment="1">
      <alignment vertical="top" wrapText="1"/>
    </xf>
    <xf numFmtId="2" fontId="17" fillId="7" borderId="14" xfId="0" applyNumberFormat="1" applyFont="1" applyFill="1" applyBorder="1" applyAlignment="1">
      <alignment vertical="top"/>
    </xf>
    <xf numFmtId="2" fontId="17" fillId="9" borderId="6" xfId="0" applyNumberFormat="1" applyFont="1" applyFill="1" applyBorder="1" applyAlignment="1">
      <alignment vertical="top"/>
    </xf>
    <xf numFmtId="0" fontId="17" fillId="3" borderId="6" xfId="0" applyFont="1" applyFill="1" applyBorder="1" applyAlignment="1">
      <alignment horizontal="center"/>
    </xf>
    <xf numFmtId="2" fontId="17" fillId="3" borderId="6" xfId="0" applyNumberFormat="1" applyFont="1" applyFill="1" applyBorder="1" applyAlignment="1">
      <alignment horizontal="center" wrapText="1"/>
    </xf>
    <xf numFmtId="2" fontId="17" fillId="3" borderId="6" xfId="0" applyNumberFormat="1" applyFont="1" applyFill="1" applyBorder="1" applyAlignment="1">
      <alignment horizontal="center"/>
    </xf>
    <xf numFmtId="2" fontId="21" fillId="3" borderId="6" xfId="0" applyNumberFormat="1" applyFont="1" applyFill="1" applyBorder="1"/>
    <xf numFmtId="0" fontId="21" fillId="3" borderId="6" xfId="0" applyFont="1" applyFill="1" applyBorder="1"/>
    <xf numFmtId="0" fontId="16" fillId="6" borderId="0" xfId="0" applyFont="1" applyFill="1" applyAlignment="1">
      <alignment horizontal="center"/>
    </xf>
    <xf numFmtId="2" fontId="16" fillId="6" borderId="0" xfId="0" applyNumberFormat="1" applyFont="1" applyFill="1" applyAlignment="1">
      <alignment horizontal="center" wrapText="1"/>
    </xf>
    <xf numFmtId="2" fontId="16" fillId="6" borderId="18" xfId="0" applyNumberFormat="1" applyFont="1" applyFill="1" applyBorder="1" applyAlignment="1">
      <alignment horizontal="center"/>
    </xf>
    <xf numFmtId="2" fontId="18" fillId="6" borderId="18" xfId="0" applyNumberFormat="1" applyFont="1" applyFill="1" applyBorder="1"/>
    <xf numFmtId="0" fontId="21" fillId="6" borderId="18" xfId="0" applyFont="1" applyFill="1" applyBorder="1"/>
    <xf numFmtId="0" fontId="31" fillId="6" borderId="0" xfId="0" applyFont="1" applyFill="1" applyAlignment="1">
      <alignment horizontal="center"/>
    </xf>
    <xf numFmtId="2" fontId="31" fillId="6" borderId="0" xfId="0" applyNumberFormat="1" applyFont="1" applyFill="1" applyAlignment="1">
      <alignment horizontal="center" wrapText="1"/>
    </xf>
    <xf numFmtId="43" fontId="31" fillId="0" borderId="0" xfId="2" applyFont="1" applyBorder="1" applyAlignment="1">
      <alignment horizontal="left"/>
    </xf>
    <xf numFmtId="2" fontId="31" fillId="0" borderId="0" xfId="0" applyNumberFormat="1" applyFont="1" applyAlignment="1">
      <alignment wrapText="1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2" fontId="30" fillId="6" borderId="0" xfId="0" applyNumberFormat="1" applyFont="1" applyFill="1" applyAlignment="1">
      <alignment horizontal="center" wrapText="1"/>
    </xf>
    <xf numFmtId="43" fontId="34" fillId="0" borderId="0" xfId="2" applyFont="1" applyFill="1" applyBorder="1" applyAlignment="1"/>
    <xf numFmtId="43" fontId="31" fillId="0" borderId="0" xfId="2" applyFont="1" applyFill="1" applyBorder="1" applyAlignment="1"/>
    <xf numFmtId="188" fontId="30" fillId="6" borderId="0" xfId="2" applyNumberFormat="1" applyFont="1" applyFill="1" applyBorder="1" applyAlignment="1">
      <alignment horizontal="right"/>
    </xf>
    <xf numFmtId="188" fontId="35" fillId="6" borderId="0" xfId="2" applyNumberFormat="1" applyFont="1" applyFill="1" applyBorder="1" applyAlignment="1">
      <alignment horizontal="right"/>
    </xf>
    <xf numFmtId="2" fontId="35" fillId="6" borderId="0" xfId="0" applyNumberFormat="1" applyFont="1" applyFill="1" applyAlignment="1">
      <alignment horizontal="center" wrapText="1"/>
    </xf>
    <xf numFmtId="43" fontId="36" fillId="0" borderId="0" xfId="2" applyFont="1" applyFill="1" applyBorder="1" applyAlignment="1"/>
    <xf numFmtId="43" fontId="37" fillId="0" borderId="0" xfId="2" applyFont="1" applyFill="1" applyBorder="1" applyAlignment="1"/>
    <xf numFmtId="0" fontId="20" fillId="6" borderId="1" xfId="0" applyFont="1" applyFill="1" applyBorder="1" applyAlignment="1">
      <alignment horizontal="right"/>
    </xf>
    <xf numFmtId="2" fontId="21" fillId="0" borderId="4" xfId="0" applyNumberFormat="1" applyFont="1" applyBorder="1" applyAlignment="1">
      <alignment vertical="center"/>
    </xf>
    <xf numFmtId="2" fontId="24" fillId="0" borderId="4" xfId="0" applyNumberFormat="1" applyFont="1" applyBorder="1" applyAlignment="1">
      <alignment vertical="center"/>
    </xf>
    <xf numFmtId="0" fontId="16" fillId="0" borderId="0" xfId="0" applyFont="1" applyAlignment="1">
      <alignment horizontal="center"/>
    </xf>
    <xf numFmtId="0" fontId="17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43" fontId="16" fillId="0" borderId="0" xfId="2" applyFont="1" applyBorder="1" applyAlignment="1">
      <alignment horizontal="center" vertical="center"/>
    </xf>
    <xf numFmtId="43" fontId="16" fillId="0" borderId="0" xfId="2" applyFont="1" applyBorder="1" applyAlignment="1">
      <alignment horizontal="center"/>
    </xf>
    <xf numFmtId="43" fontId="19" fillId="0" borderId="0" xfId="2" applyFont="1" applyBorder="1" applyAlignment="1">
      <alignment horizontal="center"/>
    </xf>
    <xf numFmtId="43" fontId="16" fillId="7" borderId="6" xfId="0" applyNumberFormat="1" applyFont="1" applyFill="1" applyBorder="1" applyAlignment="1">
      <alignment horizontal="center" vertical="center"/>
    </xf>
    <xf numFmtId="43" fontId="16" fillId="19" borderId="10" xfId="0" applyNumberFormat="1" applyFont="1" applyFill="1" applyBorder="1" applyAlignment="1">
      <alignment horizontal="center" vertical="center"/>
    </xf>
    <xf numFmtId="43" fontId="16" fillId="19" borderId="11" xfId="0" applyNumberFormat="1" applyFont="1" applyFill="1" applyBorder="1" applyAlignment="1">
      <alignment horizontal="center" vertical="center"/>
    </xf>
    <xf numFmtId="43" fontId="16" fillId="6" borderId="18" xfId="2" applyFont="1" applyFill="1" applyBorder="1" applyAlignment="1">
      <alignment horizontal="center" vertical="center"/>
    </xf>
    <xf numFmtId="0" fontId="15" fillId="17" borderId="2" xfId="0" applyFont="1" applyFill="1" applyBorder="1" applyAlignment="1">
      <alignment horizontal="center" vertical="center"/>
    </xf>
    <xf numFmtId="0" fontId="15" fillId="17" borderId="5" xfId="0" applyFont="1" applyFill="1" applyBorder="1" applyAlignment="1">
      <alignment horizontal="center" vertical="center"/>
    </xf>
    <xf numFmtId="43" fontId="15" fillId="17" borderId="2" xfId="0" applyNumberFormat="1" applyFont="1" applyFill="1" applyBorder="1" applyAlignment="1">
      <alignment horizontal="center" vertical="center"/>
    </xf>
    <xf numFmtId="43" fontId="15" fillId="17" borderId="5" xfId="0" applyNumberFormat="1" applyFont="1" applyFill="1" applyBorder="1" applyAlignment="1">
      <alignment horizontal="center" vertical="center"/>
    </xf>
    <xf numFmtId="0" fontId="15" fillId="17" borderId="10" xfId="0" applyFont="1" applyFill="1" applyBorder="1" applyAlignment="1">
      <alignment horizontal="center" vertical="center"/>
    </xf>
    <xf numFmtId="0" fontId="15" fillId="17" borderId="1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17" borderId="6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2" fontId="17" fillId="0" borderId="2" xfId="0" applyNumberFormat="1" applyFont="1" applyBorder="1" applyAlignment="1">
      <alignment horizontal="center" vertical="center"/>
    </xf>
    <xf numFmtId="2" fontId="17" fillId="0" borderId="4" xfId="0" applyNumberFormat="1" applyFont="1" applyBorder="1" applyAlignment="1">
      <alignment horizontal="center" vertical="center"/>
    </xf>
    <xf numFmtId="2" fontId="17" fillId="0" borderId="5" xfId="0" applyNumberFormat="1" applyFont="1" applyBorder="1" applyAlignment="1">
      <alignment horizontal="center" vertical="center"/>
    </xf>
    <xf numFmtId="2" fontId="17" fillId="6" borderId="2" xfId="0" applyNumberFormat="1" applyFont="1" applyFill="1" applyBorder="1" applyAlignment="1">
      <alignment horizontal="center" vertical="center" wrapText="1"/>
    </xf>
    <xf numFmtId="2" fontId="17" fillId="6" borderId="4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43" fontId="25" fillId="0" borderId="0" xfId="2" applyFont="1" applyFill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3" fontId="25" fillId="6" borderId="0" xfId="0" applyNumberFormat="1" applyFont="1" applyFill="1" applyAlignment="1">
      <alignment horizontal="center"/>
    </xf>
    <xf numFmtId="43" fontId="17" fillId="0" borderId="0" xfId="2" applyFont="1" applyFill="1" applyBorder="1" applyAlignment="1">
      <alignment horizontal="center"/>
    </xf>
    <xf numFmtId="43" fontId="34" fillId="0" borderId="0" xfId="2" applyFont="1" applyFill="1" applyBorder="1" applyAlignment="1">
      <alignment horizontal="center"/>
    </xf>
    <xf numFmtId="2" fontId="16" fillId="0" borderId="1" xfId="0" applyNumberFormat="1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wrapText="1"/>
    </xf>
    <xf numFmtId="0" fontId="20" fillId="0" borderId="5" xfId="0" applyFont="1" applyBorder="1" applyAlignment="1">
      <alignment horizontal="center" wrapText="1"/>
    </xf>
    <xf numFmtId="0" fontId="22" fillId="0" borderId="0" xfId="0" applyFont="1" applyAlignment="1">
      <alignment horizontal="center"/>
    </xf>
    <xf numFmtId="49" fontId="20" fillId="0" borderId="1" xfId="0" applyNumberFormat="1" applyFont="1" applyBorder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187" fontId="21" fillId="0" borderId="2" xfId="1" applyFont="1" applyBorder="1"/>
    <xf numFmtId="187" fontId="21" fillId="0" borderId="8" xfId="1" applyFont="1" applyBorder="1"/>
    <xf numFmtId="187" fontId="21" fillId="0" borderId="0" xfId="0" applyNumberFormat="1" applyFont="1" applyAlignment="1">
      <alignment vertical="center"/>
    </xf>
    <xf numFmtId="187" fontId="21" fillId="0" borderId="4" xfId="0" applyNumberFormat="1" applyFont="1" applyBorder="1" applyAlignment="1">
      <alignment vertical="center"/>
    </xf>
    <xf numFmtId="187" fontId="21" fillId="0" borderId="3" xfId="1" applyFont="1" applyBorder="1" applyAlignment="1">
      <alignment vertical="center"/>
    </xf>
    <xf numFmtId="187" fontId="21" fillId="0" borderId="4" xfId="1" applyFont="1" applyBorder="1" applyAlignment="1">
      <alignment vertical="center"/>
    </xf>
    <xf numFmtId="187" fontId="24" fillId="0" borderId="4" xfId="0" applyNumberFormat="1" applyFont="1" applyBorder="1" applyAlignment="1">
      <alignment vertical="center"/>
    </xf>
    <xf numFmtId="187" fontId="21" fillId="0" borderId="3" xfId="1" applyFont="1" applyBorder="1"/>
    <xf numFmtId="187" fontId="21" fillId="0" borderId="4" xfId="1" applyFont="1" applyBorder="1"/>
    <xf numFmtId="187" fontId="24" fillId="0" borderId="4" xfId="0" applyNumberFormat="1" applyFont="1" applyBorder="1"/>
    <xf numFmtId="187" fontId="24" fillId="0" borderId="16" xfId="0" applyNumberFormat="1" applyFont="1" applyBorder="1"/>
    <xf numFmtId="190" fontId="21" fillId="0" borderId="3" xfId="1" applyNumberFormat="1" applyFont="1" applyBorder="1" applyAlignment="1">
      <alignment horizontal="right"/>
    </xf>
    <xf numFmtId="187" fontId="21" fillId="0" borderId="16" xfId="1" applyFont="1" applyBorder="1" applyAlignment="1">
      <alignment vertical="center"/>
    </xf>
    <xf numFmtId="187" fontId="21" fillId="0" borderId="3" xfId="0" applyNumberFormat="1" applyFont="1" applyBorder="1"/>
    <xf numFmtId="187" fontId="21" fillId="0" borderId="16" xfId="0" applyNumberFormat="1" applyFont="1" applyBorder="1"/>
    <xf numFmtId="187" fontId="18" fillId="0" borderId="0" xfId="0" applyNumberFormat="1" applyFont="1" applyAlignment="1">
      <alignment vertical="center"/>
    </xf>
    <xf numFmtId="187" fontId="18" fillId="0" borderId="4" xfId="0" applyNumberFormat="1" applyFont="1" applyBorder="1" applyAlignment="1">
      <alignment vertical="center"/>
    </xf>
    <xf numFmtId="187" fontId="24" fillId="0" borderId="16" xfId="0" applyNumberFormat="1" applyFont="1" applyBorder="1" applyAlignment="1">
      <alignment vertical="center"/>
    </xf>
    <xf numFmtId="187" fontId="21" fillId="0" borderId="3" xfId="0" applyNumberFormat="1" applyFont="1" applyBorder="1" applyAlignment="1">
      <alignment vertical="center"/>
    </xf>
    <xf numFmtId="187" fontId="24" fillId="0" borderId="16" xfId="1" applyFont="1" applyBorder="1" applyAlignment="1">
      <alignment vertical="center"/>
    </xf>
    <xf numFmtId="187" fontId="21" fillId="0" borderId="3" xfId="1" applyFont="1" applyFill="1" applyBorder="1"/>
    <xf numFmtId="187" fontId="17" fillId="0" borderId="4" xfId="1" applyFont="1" applyBorder="1"/>
    <xf numFmtId="187" fontId="24" fillId="0" borderId="4" xfId="1" applyFont="1" applyFill="1" applyBorder="1" applyAlignment="1">
      <alignment horizontal="left"/>
    </xf>
    <xf numFmtId="187" fontId="24" fillId="0" borderId="16" xfId="1" applyFont="1" applyFill="1" applyBorder="1" applyAlignment="1">
      <alignment horizontal="left"/>
    </xf>
    <xf numFmtId="187" fontId="17" fillId="0" borderId="4" xfId="1" applyFont="1" applyFill="1" applyBorder="1"/>
    <xf numFmtId="187" fontId="17" fillId="0" borderId="16" xfId="1" applyFont="1" applyFill="1" applyBorder="1"/>
    <xf numFmtId="187" fontId="21" fillId="0" borderId="4" xfId="1" applyFont="1" applyBorder="1" applyAlignment="1"/>
    <xf numFmtId="187" fontId="21" fillId="0" borderId="9" xfId="0" applyNumberFormat="1" applyFont="1" applyBorder="1"/>
    <xf numFmtId="187" fontId="17" fillId="0" borderId="5" xfId="1" applyFont="1" applyFill="1" applyBorder="1"/>
    <xf numFmtId="187" fontId="17" fillId="0" borderId="12" xfId="1" applyFont="1" applyFill="1" applyBorder="1"/>
    <xf numFmtId="187" fontId="21" fillId="0" borderId="5" xfId="0" applyNumberFormat="1" applyFont="1" applyBorder="1"/>
    <xf numFmtId="187" fontId="17" fillId="0" borderId="0" xfId="1" applyFont="1" applyBorder="1" applyAlignment="1">
      <alignment horizontal="right"/>
    </xf>
    <xf numFmtId="187" fontId="21" fillId="0" borderId="0" xfId="1" applyFont="1" applyBorder="1" applyAlignment="1"/>
    <xf numFmtId="187" fontId="21" fillId="0" borderId="0" xfId="1" applyFont="1" applyBorder="1" applyAlignment="1">
      <alignment horizontal="center"/>
    </xf>
    <xf numFmtId="187" fontId="17" fillId="0" borderId="0" xfId="1" applyFont="1" applyBorder="1" applyAlignment="1"/>
    <xf numFmtId="187" fontId="17" fillId="0" borderId="0" xfId="0" applyNumberFormat="1" applyFont="1"/>
    <xf numFmtId="187" fontId="21" fillId="0" borderId="0" xfId="1" applyFont="1" applyBorder="1" applyAlignment="1">
      <alignment horizontal="center"/>
    </xf>
    <xf numFmtId="0" fontId="25" fillId="0" borderId="0" xfId="0" applyFont="1" applyAlignment="1">
      <alignment horizontal="center"/>
    </xf>
    <xf numFmtId="187" fontId="17" fillId="11" borderId="11" xfId="1" applyFont="1" applyFill="1" applyBorder="1" applyAlignment="1">
      <alignment vertical="top"/>
    </xf>
    <xf numFmtId="187" fontId="17" fillId="11" borderId="6" xfId="0" applyNumberFormat="1" applyFont="1" applyFill="1" applyBorder="1" applyAlignment="1">
      <alignment horizontal="center" vertical="top"/>
    </xf>
    <xf numFmtId="189" fontId="17" fillId="15" borderId="10" xfId="1" applyNumberFormat="1" applyFont="1" applyFill="1" applyBorder="1" applyAlignment="1">
      <alignment vertical="top"/>
    </xf>
    <xf numFmtId="2" fontId="17" fillId="15" borderId="6" xfId="1" applyNumberFormat="1" applyFont="1" applyFill="1" applyBorder="1" applyAlignment="1">
      <alignment horizontal="left" vertical="top" wrapText="1"/>
    </xf>
    <xf numFmtId="187" fontId="17" fillId="15" borderId="6" xfId="1" applyFont="1" applyFill="1" applyBorder="1" applyAlignment="1">
      <alignment vertical="top"/>
    </xf>
    <xf numFmtId="2" fontId="17" fillId="15" borderId="6" xfId="1" applyNumberFormat="1" applyFont="1" applyFill="1" applyBorder="1" applyAlignment="1">
      <alignment vertical="top"/>
    </xf>
    <xf numFmtId="188" fontId="17" fillId="9" borderId="5" xfId="1" applyNumberFormat="1" applyFont="1" applyFill="1" applyBorder="1" applyAlignment="1">
      <alignment vertical="top"/>
    </xf>
    <xf numFmtId="187" fontId="17" fillId="9" borderId="5" xfId="1" applyFont="1" applyFill="1" applyBorder="1" applyAlignment="1">
      <alignment vertical="top"/>
    </xf>
    <xf numFmtId="2" fontId="17" fillId="9" borderId="6" xfId="1" applyNumberFormat="1" applyFont="1" applyFill="1" applyBorder="1" applyAlignment="1">
      <alignment vertical="top"/>
    </xf>
    <xf numFmtId="189" fontId="17" fillId="7" borderId="6" xfId="1" applyNumberFormat="1" applyFont="1" applyFill="1" applyBorder="1" applyAlignment="1">
      <alignment vertical="top"/>
    </xf>
    <xf numFmtId="2" fontId="21" fillId="7" borderId="1" xfId="1" applyNumberFormat="1" applyFont="1" applyFill="1" applyBorder="1" applyAlignment="1">
      <alignment horizontal="left" vertical="top" wrapText="1"/>
    </xf>
    <xf numFmtId="187" fontId="17" fillId="7" borderId="6" xfId="1" applyFont="1" applyFill="1" applyBorder="1" applyAlignment="1">
      <alignment vertical="top"/>
    </xf>
    <xf numFmtId="2" fontId="17" fillId="7" borderId="6" xfId="1" applyNumberFormat="1" applyFont="1" applyFill="1" applyBorder="1" applyAlignment="1">
      <alignment vertical="top"/>
    </xf>
    <xf numFmtId="188" fontId="17" fillId="6" borderId="2" xfId="1" applyNumberFormat="1" applyFont="1" applyFill="1" applyBorder="1" applyAlignment="1">
      <alignment vertical="top"/>
    </xf>
    <xf numFmtId="187" fontId="17" fillId="6" borderId="2" xfId="1" applyFont="1" applyFill="1" applyBorder="1" applyAlignment="1">
      <alignment vertical="top"/>
    </xf>
    <xf numFmtId="187" fontId="21" fillId="6" borderId="2" xfId="1" applyFont="1" applyFill="1" applyBorder="1" applyAlignment="1">
      <alignment vertical="top"/>
    </xf>
    <xf numFmtId="188" fontId="17" fillId="6" borderId="17" xfId="1" applyNumberFormat="1" applyFont="1" applyFill="1" applyBorder="1" applyAlignment="1">
      <alignment vertical="top"/>
    </xf>
    <xf numFmtId="187" fontId="17" fillId="6" borderId="17" xfId="1" applyFont="1" applyFill="1" applyBorder="1" applyAlignment="1">
      <alignment vertical="top"/>
    </xf>
    <xf numFmtId="187" fontId="21" fillId="6" borderId="17" xfId="1" applyFont="1" applyFill="1" applyBorder="1" applyAlignment="1">
      <alignment vertical="top"/>
    </xf>
    <xf numFmtId="188" fontId="17" fillId="6" borderId="14" xfId="1" applyNumberFormat="1" applyFont="1" applyFill="1" applyBorder="1" applyAlignment="1">
      <alignment vertical="top"/>
    </xf>
    <xf numFmtId="187" fontId="17" fillId="6" borderId="14" xfId="1" applyFont="1" applyFill="1" applyBorder="1" applyAlignment="1">
      <alignment vertical="top"/>
    </xf>
    <xf numFmtId="187" fontId="21" fillId="6" borderId="14" xfId="1" applyFont="1" applyFill="1" applyBorder="1" applyAlignment="1">
      <alignment vertical="top"/>
    </xf>
    <xf numFmtId="188" fontId="17" fillId="6" borderId="5" xfId="1" applyNumberFormat="1" applyFont="1" applyFill="1" applyBorder="1" applyAlignment="1">
      <alignment vertical="top"/>
    </xf>
    <xf numFmtId="187" fontId="17" fillId="6" borderId="5" xfId="1" applyFont="1" applyFill="1" applyBorder="1" applyAlignment="1">
      <alignment vertical="top"/>
    </xf>
    <xf numFmtId="187" fontId="21" fillId="6" borderId="5" xfId="1" applyFont="1" applyFill="1" applyBorder="1" applyAlignment="1">
      <alignment vertical="top"/>
    </xf>
    <xf numFmtId="187" fontId="17" fillId="7" borderId="5" xfId="1" applyFont="1" applyFill="1" applyBorder="1" applyAlignment="1">
      <alignment vertical="top"/>
    </xf>
    <xf numFmtId="188" fontId="17" fillId="6" borderId="6" xfId="1" applyNumberFormat="1" applyFont="1" applyFill="1" applyBorder="1" applyAlignment="1">
      <alignment vertical="top"/>
    </xf>
    <xf numFmtId="187" fontId="17" fillId="6" borderId="6" xfId="1" applyFont="1" applyFill="1" applyBorder="1" applyAlignment="1">
      <alignment vertical="top"/>
    </xf>
    <xf numFmtId="187" fontId="21" fillId="6" borderId="6" xfId="1" applyFont="1" applyFill="1" applyBorder="1" applyAlignment="1">
      <alignment vertical="top"/>
    </xf>
    <xf numFmtId="187" fontId="17" fillId="9" borderId="6" xfId="1" applyFont="1" applyFill="1" applyBorder="1" applyAlignment="1">
      <alignment vertical="top"/>
    </xf>
    <xf numFmtId="187" fontId="21" fillId="9" borderId="6" xfId="1" applyFont="1" applyFill="1" applyBorder="1" applyAlignment="1">
      <alignment vertical="top"/>
    </xf>
    <xf numFmtId="187" fontId="21" fillId="7" borderId="1" xfId="1" applyFont="1" applyFill="1" applyBorder="1" applyAlignment="1">
      <alignment horizontal="left" vertical="top" wrapText="1"/>
    </xf>
    <xf numFmtId="187" fontId="21" fillId="6" borderId="6" xfId="0" applyNumberFormat="1" applyFont="1" applyFill="1" applyBorder="1" applyAlignment="1">
      <alignment vertical="top" wrapText="1"/>
    </xf>
    <xf numFmtId="187" fontId="21" fillId="4" borderId="6" xfId="0" applyNumberFormat="1" applyFont="1" applyFill="1" applyBorder="1" applyAlignment="1">
      <alignment vertical="top" wrapText="1"/>
    </xf>
    <xf numFmtId="187" fontId="21" fillId="6" borderId="6" xfId="0" applyNumberFormat="1" applyFont="1" applyFill="1" applyBorder="1" applyAlignment="1">
      <alignment vertical="top"/>
    </xf>
    <xf numFmtId="188" fontId="17" fillId="9" borderId="6" xfId="1" applyNumberFormat="1" applyFont="1" applyFill="1" applyBorder="1" applyAlignment="1">
      <alignment vertical="top"/>
    </xf>
    <xf numFmtId="188" fontId="17" fillId="9" borderId="6" xfId="1" applyNumberFormat="1" applyFont="1" applyFill="1" applyBorder="1" applyAlignment="1">
      <alignment vertical="top" wrapText="1"/>
    </xf>
    <xf numFmtId="187" fontId="21" fillId="9" borderId="6" xfId="0" applyNumberFormat="1" applyFont="1" applyFill="1" applyBorder="1" applyAlignment="1">
      <alignment vertical="top"/>
    </xf>
    <xf numFmtId="188" fontId="17" fillId="7" borderId="6" xfId="1" applyNumberFormat="1" applyFont="1" applyFill="1" applyBorder="1" applyAlignment="1">
      <alignment vertical="top"/>
    </xf>
    <xf numFmtId="187" fontId="21" fillId="7" borderId="6" xfId="0" applyNumberFormat="1" applyFont="1" applyFill="1" applyBorder="1" applyAlignment="1">
      <alignment vertical="top"/>
    </xf>
    <xf numFmtId="49" fontId="17" fillId="15" borderId="6" xfId="1" applyNumberFormat="1" applyFont="1" applyFill="1" applyBorder="1" applyAlignment="1">
      <alignment horizontal="left" vertical="top" wrapText="1"/>
    </xf>
    <xf numFmtId="187" fontId="21" fillId="7" borderId="6" xfId="0" applyNumberFormat="1" applyFont="1" applyFill="1" applyBorder="1" applyAlignment="1">
      <alignment horizontal="left" vertical="top" wrapText="1"/>
    </xf>
    <xf numFmtId="188" fontId="17" fillId="6" borderId="6" xfId="1" applyNumberFormat="1" applyFont="1" applyFill="1" applyBorder="1" applyAlignment="1">
      <alignment vertical="top" wrapText="1"/>
    </xf>
    <xf numFmtId="187" fontId="17" fillId="6" borderId="6" xfId="0" applyNumberFormat="1" applyFont="1" applyFill="1" applyBorder="1" applyAlignment="1">
      <alignment vertical="top"/>
    </xf>
    <xf numFmtId="2" fontId="21" fillId="9" borderId="5" xfId="0" applyNumberFormat="1" applyFont="1" applyFill="1" applyBorder="1" applyAlignment="1">
      <alignment vertical="top" wrapText="1"/>
    </xf>
    <xf numFmtId="2" fontId="21" fillId="9" borderId="5" xfId="0" applyNumberFormat="1" applyFont="1" applyFill="1" applyBorder="1" applyAlignment="1">
      <alignment horizontal="justify" vertical="top"/>
    </xf>
    <xf numFmtId="49" fontId="21" fillId="7" borderId="1" xfId="1" applyNumberFormat="1" applyFont="1" applyFill="1" applyBorder="1" applyAlignment="1">
      <alignment horizontal="left" vertical="top" wrapText="1"/>
    </xf>
    <xf numFmtId="189" fontId="17" fillId="6" borderId="6" xfId="1" applyNumberFormat="1" applyFont="1" applyFill="1" applyBorder="1" applyAlignment="1">
      <alignment vertical="top"/>
    </xf>
    <xf numFmtId="189" fontId="17" fillId="6" borderId="5" xfId="1" applyNumberFormat="1" applyFont="1" applyFill="1" applyBorder="1" applyAlignment="1">
      <alignment vertical="top"/>
    </xf>
    <xf numFmtId="187" fontId="21" fillId="6" borderId="5" xfId="0" applyNumberFormat="1" applyFont="1" applyFill="1" applyBorder="1" applyAlignment="1">
      <alignment vertical="top"/>
    </xf>
    <xf numFmtId="187" fontId="21" fillId="6" borderId="5" xfId="0" applyNumberFormat="1" applyFont="1" applyFill="1" applyBorder="1" applyAlignment="1">
      <alignment vertical="top" wrapText="1"/>
    </xf>
    <xf numFmtId="188" fontId="17" fillId="6" borderId="17" xfId="1" applyNumberFormat="1" applyFont="1" applyFill="1" applyBorder="1" applyAlignment="1">
      <alignment vertical="top" wrapText="1"/>
    </xf>
    <xf numFmtId="187" fontId="21" fillId="6" borderId="17" xfId="0" applyNumberFormat="1" applyFont="1" applyFill="1" applyBorder="1" applyAlignment="1">
      <alignment vertical="top"/>
    </xf>
    <xf numFmtId="187" fontId="21" fillId="6" borderId="17" xfId="0" applyNumberFormat="1" applyFont="1" applyFill="1" applyBorder="1" applyAlignment="1">
      <alignment vertical="top" wrapText="1"/>
    </xf>
    <xf numFmtId="188" fontId="17" fillId="6" borderId="24" xfId="1" applyNumberFormat="1" applyFont="1" applyFill="1" applyBorder="1" applyAlignment="1">
      <alignment vertical="top"/>
    </xf>
    <xf numFmtId="188" fontId="17" fillId="6" borderId="24" xfId="1" applyNumberFormat="1" applyFont="1" applyFill="1" applyBorder="1" applyAlignment="1">
      <alignment vertical="top" wrapText="1"/>
    </xf>
    <xf numFmtId="187" fontId="17" fillId="6" borderId="24" xfId="1" applyFont="1" applyFill="1" applyBorder="1" applyAlignment="1">
      <alignment vertical="top"/>
    </xf>
    <xf numFmtId="187" fontId="21" fillId="6" borderId="24" xfId="0" applyNumberFormat="1" applyFont="1" applyFill="1" applyBorder="1" applyAlignment="1">
      <alignment vertical="top"/>
    </xf>
    <xf numFmtId="187" fontId="21" fillId="6" borderId="24" xfId="0" applyNumberFormat="1" applyFont="1" applyFill="1" applyBorder="1" applyAlignment="1">
      <alignment vertical="top" wrapText="1"/>
    </xf>
    <xf numFmtId="188" fontId="17" fillId="6" borderId="14" xfId="1" applyNumberFormat="1" applyFont="1" applyFill="1" applyBorder="1" applyAlignment="1">
      <alignment vertical="top" wrapText="1"/>
    </xf>
    <xf numFmtId="187" fontId="21" fillId="6" borderId="14" xfId="0" applyNumberFormat="1" applyFont="1" applyFill="1" applyBorder="1" applyAlignment="1">
      <alignment vertical="top"/>
    </xf>
    <xf numFmtId="187" fontId="21" fillId="6" borderId="14" xfId="0" applyNumberFormat="1" applyFont="1" applyFill="1" applyBorder="1" applyAlignment="1">
      <alignment vertical="top" wrapText="1"/>
    </xf>
    <xf numFmtId="188" fontId="17" fillId="6" borderId="5" xfId="1" applyNumberFormat="1" applyFont="1" applyFill="1" applyBorder="1" applyAlignment="1">
      <alignment vertical="top" wrapText="1"/>
    </xf>
    <xf numFmtId="187" fontId="21" fillId="7" borderId="1" xfId="1" applyFont="1" applyFill="1" applyBorder="1" applyAlignment="1">
      <alignment horizontal="center" vertical="top" wrapText="1"/>
    </xf>
    <xf numFmtId="2" fontId="17" fillId="6" borderId="17" xfId="0" applyNumberFormat="1" applyFont="1" applyFill="1" applyBorder="1" applyAlignment="1">
      <alignment vertical="top" wrapText="1"/>
    </xf>
    <xf numFmtId="188" fontId="17" fillId="6" borderId="13" xfId="1" applyNumberFormat="1" applyFont="1" applyFill="1" applyBorder="1" applyAlignment="1">
      <alignment vertical="top"/>
    </xf>
    <xf numFmtId="188" fontId="17" fillId="6" borderId="13" xfId="1" applyNumberFormat="1" applyFont="1" applyFill="1" applyBorder="1" applyAlignment="1">
      <alignment vertical="top" wrapText="1"/>
    </xf>
    <xf numFmtId="187" fontId="17" fillId="6" borderId="13" xfId="1" applyFont="1" applyFill="1" applyBorder="1" applyAlignment="1">
      <alignment vertical="top"/>
    </xf>
    <xf numFmtId="187" fontId="21" fillId="6" borderId="13" xfId="0" applyNumberFormat="1" applyFont="1" applyFill="1" applyBorder="1" applyAlignment="1">
      <alignment vertical="top"/>
    </xf>
    <xf numFmtId="187" fontId="21" fillId="6" borderId="13" xfId="0" applyNumberFormat="1" applyFont="1" applyFill="1" applyBorder="1" applyAlignment="1">
      <alignment vertical="top" wrapText="1"/>
    </xf>
    <xf numFmtId="189" fontId="17" fillId="7" borderId="14" xfId="1" applyNumberFormat="1" applyFont="1" applyFill="1" applyBorder="1" applyAlignment="1">
      <alignment vertical="top"/>
    </xf>
    <xf numFmtId="188" fontId="17" fillId="7" borderId="14" xfId="1" applyNumberFormat="1" applyFont="1" applyFill="1" applyBorder="1" applyAlignment="1">
      <alignment vertical="top" wrapText="1"/>
    </xf>
    <xf numFmtId="187" fontId="17" fillId="7" borderId="14" xfId="1" applyFont="1" applyFill="1" applyBorder="1" applyAlignment="1">
      <alignment vertical="top"/>
    </xf>
    <xf numFmtId="187" fontId="21" fillId="7" borderId="14" xfId="0" applyNumberFormat="1" applyFont="1" applyFill="1" applyBorder="1" applyAlignment="1">
      <alignment vertical="top" wrapText="1"/>
    </xf>
    <xf numFmtId="187" fontId="17" fillId="15" borderId="6" xfId="0" applyNumberFormat="1" applyFont="1" applyFill="1" applyBorder="1" applyAlignment="1">
      <alignment horizontal="center" vertical="top"/>
    </xf>
    <xf numFmtId="187" fontId="17" fillId="16" borderId="6" xfId="0" applyNumberFormat="1" applyFont="1" applyFill="1" applyBorder="1" applyAlignment="1">
      <alignment horizontal="center" vertical="top"/>
    </xf>
    <xf numFmtId="187" fontId="21" fillId="16" borderId="6" xfId="0" applyNumberFormat="1" applyFont="1" applyFill="1" applyBorder="1" applyAlignment="1">
      <alignment vertical="top"/>
    </xf>
    <xf numFmtId="187" fontId="17" fillId="7" borderId="2" xfId="0" applyNumberFormat="1" applyFont="1" applyFill="1" applyBorder="1" applyAlignment="1">
      <alignment horizontal="center" vertical="top"/>
    </xf>
    <xf numFmtId="187" fontId="17" fillId="6" borderId="6" xfId="0" applyNumberFormat="1" applyFont="1" applyFill="1" applyBorder="1" applyAlignment="1">
      <alignment horizontal="center" vertical="top"/>
    </xf>
    <xf numFmtId="187" fontId="21" fillId="6" borderId="6" xfId="0" applyNumberFormat="1" applyFont="1" applyFill="1" applyBorder="1" applyAlignment="1">
      <alignment horizontal="center" vertical="top"/>
    </xf>
    <xf numFmtId="187" fontId="17" fillId="7" borderId="6" xfId="0" applyNumberFormat="1" applyFont="1" applyFill="1" applyBorder="1" applyAlignment="1">
      <alignment horizontal="center" vertical="top"/>
    </xf>
    <xf numFmtId="0" fontId="21" fillId="7" borderId="6" xfId="0" applyFont="1" applyFill="1" applyBorder="1" applyAlignment="1">
      <alignment horizontal="left" vertical="top"/>
    </xf>
    <xf numFmtId="187" fontId="17" fillId="6" borderId="2" xfId="0" applyNumberFormat="1" applyFont="1" applyFill="1" applyBorder="1" applyAlignment="1">
      <alignment horizontal="center" vertical="top"/>
    </xf>
    <xf numFmtId="187" fontId="17" fillId="16" borderId="6" xfId="1" applyFont="1" applyFill="1" applyBorder="1" applyAlignment="1">
      <alignment horizontal="center" vertical="top"/>
    </xf>
    <xf numFmtId="187" fontId="17" fillId="7" borderId="2" xfId="1" applyFont="1" applyFill="1" applyBorder="1" applyAlignment="1">
      <alignment horizontal="center" vertical="top"/>
    </xf>
    <xf numFmtId="187" fontId="21" fillId="15" borderId="6" xfId="0" applyNumberFormat="1" applyFont="1" applyFill="1" applyBorder="1" applyAlignment="1">
      <alignment horizontal="center" vertical="top"/>
    </xf>
    <xf numFmtId="2" fontId="17" fillId="16" borderId="6" xfId="0" applyNumberFormat="1" applyFont="1" applyFill="1" applyBorder="1" applyAlignment="1">
      <alignment vertical="top"/>
    </xf>
    <xf numFmtId="2" fontId="17" fillId="26" borderId="6" xfId="0" applyNumberFormat="1" applyFont="1" applyFill="1" applyBorder="1" applyAlignment="1">
      <alignment vertical="top" wrapText="1"/>
    </xf>
    <xf numFmtId="187" fontId="17" fillId="26" borderId="6" xfId="1" applyFont="1" applyFill="1" applyBorder="1" applyAlignment="1">
      <alignment vertical="top"/>
    </xf>
    <xf numFmtId="187" fontId="17" fillId="26" borderId="6" xfId="0" applyNumberFormat="1" applyFont="1" applyFill="1" applyBorder="1" applyAlignment="1">
      <alignment horizontal="center" vertical="top"/>
    </xf>
    <xf numFmtId="187" fontId="17" fillId="4" borderId="5" xfId="0" applyNumberFormat="1" applyFont="1" applyFill="1" applyBorder="1" applyAlignment="1">
      <alignment horizontal="center" vertical="top"/>
    </xf>
    <xf numFmtId="187" fontId="17" fillId="6" borderId="5" xfId="0" applyNumberFormat="1" applyFont="1" applyFill="1" applyBorder="1" applyAlignment="1">
      <alignment horizontal="center" vertical="top"/>
    </xf>
    <xf numFmtId="187" fontId="21" fillId="6" borderId="5" xfId="0" applyNumberFormat="1" applyFont="1" applyFill="1" applyBorder="1" applyAlignment="1">
      <alignment horizontal="center" vertical="top"/>
    </xf>
    <xf numFmtId="2" fontId="17" fillId="15" borderId="6" xfId="0" applyNumberFormat="1" applyFont="1" applyFill="1" applyBorder="1" applyAlignment="1">
      <alignment vertical="top" wrapText="1"/>
    </xf>
    <xf numFmtId="187" fontId="21" fillId="16" borderId="6" xfId="0" applyNumberFormat="1" applyFont="1" applyFill="1" applyBorder="1" applyAlignment="1">
      <alignment horizontal="center" vertical="top"/>
    </xf>
    <xf numFmtId="0" fontId="17" fillId="6" borderId="6" xfId="0" applyFont="1" applyFill="1" applyBorder="1" applyAlignment="1">
      <alignment horizontal="left" vertical="top" wrapText="1"/>
    </xf>
    <xf numFmtId="0" fontId="38" fillId="0" borderId="0" xfId="0" applyFont="1" applyAlignment="1">
      <alignment vertical="top" wrapText="1"/>
    </xf>
    <xf numFmtId="2" fontId="17" fillId="15" borderId="6" xfId="0" applyNumberFormat="1" applyFont="1" applyFill="1" applyBorder="1" applyAlignment="1">
      <alignment vertical="top"/>
    </xf>
    <xf numFmtId="2" fontId="17" fillId="25" borderId="6" xfId="0" applyNumberFormat="1" applyFont="1" applyFill="1" applyBorder="1" applyAlignment="1">
      <alignment vertical="top" wrapText="1"/>
    </xf>
    <xf numFmtId="2" fontId="17" fillId="25" borderId="6" xfId="0" applyNumberFormat="1" applyFont="1" applyFill="1" applyBorder="1" applyAlignment="1">
      <alignment vertical="top"/>
    </xf>
    <xf numFmtId="187" fontId="17" fillId="25" borderId="6" xfId="0" applyNumberFormat="1" applyFont="1" applyFill="1" applyBorder="1" applyAlignment="1">
      <alignment horizontal="center" vertical="top"/>
    </xf>
    <xf numFmtId="187" fontId="17" fillId="6" borderId="8" xfId="0" applyNumberFormat="1" applyFont="1" applyFill="1" applyBorder="1" applyAlignment="1">
      <alignment horizontal="center" vertical="top"/>
    </xf>
    <xf numFmtId="187" fontId="21" fillId="6" borderId="4" xfId="0" applyNumberFormat="1" applyFont="1" applyFill="1" applyBorder="1" applyAlignment="1">
      <alignment horizontal="center" vertical="top"/>
    </xf>
    <xf numFmtId="187" fontId="21" fillId="0" borderId="6" xfId="1" applyFont="1" applyBorder="1" applyAlignment="1">
      <alignment vertical="top" wrapText="1"/>
    </xf>
    <xf numFmtId="187" fontId="17" fillId="6" borderId="14" xfId="0" applyNumberFormat="1" applyFont="1" applyFill="1" applyBorder="1" applyAlignment="1">
      <alignment horizontal="center" vertical="top"/>
    </xf>
    <xf numFmtId="187" fontId="21" fillId="6" borderId="14" xfId="0" applyNumberFormat="1" applyFont="1" applyFill="1" applyBorder="1" applyAlignment="1">
      <alignment horizontal="center" vertical="top"/>
    </xf>
    <xf numFmtId="187" fontId="17" fillId="15" borderId="14" xfId="0" applyNumberFormat="1" applyFont="1" applyFill="1" applyBorder="1" applyAlignment="1">
      <alignment horizontal="center" vertical="top"/>
    </xf>
    <xf numFmtId="187" fontId="17" fillId="6" borderId="6" xfId="1" applyFont="1" applyFill="1" applyBorder="1" applyAlignment="1">
      <alignment vertical="top" wrapText="1"/>
    </xf>
    <xf numFmtId="187" fontId="17" fillId="16" borderId="6" xfId="0" applyNumberFormat="1" applyFont="1" applyFill="1" applyBorder="1" applyAlignment="1">
      <alignment horizontal="center" vertical="top" wrapText="1"/>
    </xf>
    <xf numFmtId="187" fontId="17" fillId="7" borderId="6" xfId="0" applyNumberFormat="1" applyFont="1" applyFill="1" applyBorder="1" applyAlignment="1">
      <alignment horizontal="center" vertical="top" wrapText="1"/>
    </xf>
    <xf numFmtId="187" fontId="17" fillId="6" borderId="11" xfId="1" applyFont="1" applyFill="1" applyBorder="1" applyAlignment="1">
      <alignment vertical="top" wrapText="1"/>
    </xf>
    <xf numFmtId="187" fontId="17" fillId="7" borderId="6" xfId="1" applyFont="1" applyFill="1" applyBorder="1" applyAlignment="1">
      <alignment horizontal="center" vertical="top"/>
    </xf>
    <xf numFmtId="187" fontId="17" fillId="6" borderId="6" xfId="1" applyFont="1" applyFill="1" applyBorder="1" applyAlignment="1">
      <alignment horizontal="center" vertical="top"/>
    </xf>
    <xf numFmtId="187" fontId="17" fillId="6" borderId="13" xfId="1" applyFont="1" applyFill="1" applyBorder="1" applyAlignment="1">
      <alignment horizontal="center" vertical="top"/>
    </xf>
    <xf numFmtId="187" fontId="21" fillId="6" borderId="13" xfId="0" applyNumberFormat="1" applyFont="1" applyFill="1" applyBorder="1" applyAlignment="1">
      <alignment horizontal="center" vertical="top"/>
    </xf>
    <xf numFmtId="187" fontId="17" fillId="6" borderId="24" xfId="1" applyFont="1" applyFill="1" applyBorder="1" applyAlignment="1">
      <alignment horizontal="center" vertical="top"/>
    </xf>
    <xf numFmtId="187" fontId="21" fillId="6" borderId="24" xfId="0" applyNumberFormat="1" applyFont="1" applyFill="1" applyBorder="1" applyAlignment="1">
      <alignment horizontal="center" vertical="top"/>
    </xf>
    <xf numFmtId="187" fontId="17" fillId="6" borderId="14" xfId="1" applyFont="1" applyFill="1" applyBorder="1" applyAlignment="1">
      <alignment horizontal="center" vertical="top"/>
    </xf>
    <xf numFmtId="187" fontId="24" fillId="6" borderId="5" xfId="0" applyNumberFormat="1" applyFont="1" applyFill="1" applyBorder="1" applyAlignment="1">
      <alignment horizontal="center" vertical="top"/>
    </xf>
    <xf numFmtId="187" fontId="17" fillId="7" borderId="6" xfId="1" applyFont="1" applyFill="1" applyBorder="1" applyAlignment="1">
      <alignment horizontal="left" vertical="top" wrapText="1"/>
    </xf>
    <xf numFmtId="0" fontId="17" fillId="0" borderId="11" xfId="1" applyNumberFormat="1" applyFont="1" applyBorder="1" applyAlignment="1">
      <alignment vertical="top" wrapText="1"/>
    </xf>
    <xf numFmtId="187" fontId="17" fillId="0" borderId="6" xfId="1" applyFont="1" applyBorder="1" applyAlignment="1">
      <alignment vertical="top" wrapText="1"/>
    </xf>
    <xf numFmtId="187" fontId="21" fillId="6" borderId="6" xfId="1" applyFont="1" applyFill="1" applyBorder="1" applyAlignment="1">
      <alignment horizontal="center" vertical="top"/>
    </xf>
    <xf numFmtId="187" fontId="21" fillId="6" borderId="5" xfId="1" applyFont="1" applyFill="1" applyBorder="1" applyAlignment="1">
      <alignment horizontal="center" vertical="top"/>
    </xf>
    <xf numFmtId="2" fontId="17" fillId="0" borderId="11" xfId="1" applyNumberFormat="1" applyFont="1" applyBorder="1" applyAlignment="1">
      <alignment vertical="top" wrapText="1"/>
    </xf>
    <xf numFmtId="187" fontId="25" fillId="6" borderId="13" xfId="0" applyNumberFormat="1" applyFont="1" applyFill="1" applyBorder="1" applyAlignment="1">
      <alignment horizontal="center" vertical="top"/>
    </xf>
    <xf numFmtId="187" fontId="17" fillId="6" borderId="13" xfId="0" applyNumberFormat="1" applyFont="1" applyFill="1" applyBorder="1" applyAlignment="1">
      <alignment horizontal="center" vertical="top"/>
    </xf>
    <xf numFmtId="187" fontId="17" fillId="22" borderId="6" xfId="0" applyNumberFormat="1" applyFont="1" applyFill="1" applyBorder="1" applyAlignment="1">
      <alignment horizontal="center" vertical="top"/>
    </xf>
    <xf numFmtId="187" fontId="17" fillId="11" borderId="5" xfId="0" applyNumberFormat="1" applyFont="1" applyFill="1" applyBorder="1" applyAlignment="1">
      <alignment horizontal="center" vertical="top"/>
    </xf>
    <xf numFmtId="187" fontId="17" fillId="8" borderId="5" xfId="0" applyNumberFormat="1" applyFont="1" applyFill="1" applyBorder="1" applyAlignment="1">
      <alignment horizontal="center" vertical="top"/>
    </xf>
    <xf numFmtId="187" fontId="17" fillId="9" borderId="6" xfId="0" applyNumberFormat="1" applyFont="1" applyFill="1" applyBorder="1" applyAlignment="1">
      <alignment horizontal="center" vertical="top"/>
    </xf>
    <xf numFmtId="187" fontId="17" fillId="0" borderId="13" xfId="0" applyNumberFormat="1" applyFont="1" applyBorder="1" applyAlignment="1">
      <alignment horizontal="center" vertical="top"/>
    </xf>
    <xf numFmtId="187" fontId="21" fillId="0" borderId="13" xfId="0" applyNumberFormat="1" applyFont="1" applyBorder="1" applyAlignment="1">
      <alignment horizontal="center" vertical="top"/>
    </xf>
    <xf numFmtId="187" fontId="17" fillId="0" borderId="14" xfId="0" applyNumberFormat="1" applyFont="1" applyBorder="1" applyAlignment="1">
      <alignment horizontal="center" vertical="top"/>
    </xf>
    <xf numFmtId="187" fontId="21" fillId="0" borderId="14" xfId="0" applyNumberFormat="1" applyFont="1" applyBorder="1" applyAlignment="1">
      <alignment horizontal="center" vertical="top"/>
    </xf>
    <xf numFmtId="187" fontId="17" fillId="0" borderId="6" xfId="0" applyNumberFormat="1" applyFont="1" applyBorder="1" applyAlignment="1">
      <alignment horizontal="center" vertical="top"/>
    </xf>
    <xf numFmtId="187" fontId="21" fillId="0" borderId="6" xfId="0" applyNumberFormat="1" applyFont="1" applyBorder="1" applyAlignment="1">
      <alignment horizontal="center" vertical="top"/>
    </xf>
    <xf numFmtId="187" fontId="17" fillId="0" borderId="5" xfId="0" applyNumberFormat="1" applyFont="1" applyBorder="1" applyAlignment="1">
      <alignment horizontal="center" vertical="top"/>
    </xf>
    <xf numFmtId="187" fontId="21" fillId="0" borderId="5" xfId="0" applyNumberFormat="1" applyFont="1" applyBorder="1" applyAlignment="1">
      <alignment horizontal="center" vertical="top"/>
    </xf>
    <xf numFmtId="187" fontId="17" fillId="8" borderId="6" xfId="0" applyNumberFormat="1" applyFont="1" applyFill="1" applyBorder="1" applyAlignment="1">
      <alignment horizontal="center" vertical="top"/>
    </xf>
    <xf numFmtId="187" fontId="17" fillId="9" borderId="13" xfId="0" applyNumberFormat="1" applyFont="1" applyFill="1" applyBorder="1" applyAlignment="1">
      <alignment horizontal="center" vertical="top"/>
    </xf>
    <xf numFmtId="187" fontId="17" fillId="7" borderId="13" xfId="0" applyNumberFormat="1" applyFont="1" applyFill="1" applyBorder="1" applyAlignment="1">
      <alignment horizontal="center" vertical="top"/>
    </xf>
    <xf numFmtId="188" fontId="17" fillId="9" borderId="13" xfId="0" applyNumberFormat="1" applyFont="1" applyFill="1" applyBorder="1" applyAlignment="1">
      <alignment horizontal="center" vertical="top"/>
    </xf>
    <xf numFmtId="187" fontId="21" fillId="9" borderId="13" xfId="0" applyNumberFormat="1" applyFont="1" applyFill="1" applyBorder="1" applyAlignment="1">
      <alignment horizontal="center" vertical="top"/>
    </xf>
    <xf numFmtId="187" fontId="21" fillId="7" borderId="13" xfId="0" applyNumberFormat="1" applyFont="1" applyFill="1" applyBorder="1" applyAlignment="1">
      <alignment horizontal="center" vertical="top"/>
    </xf>
    <xf numFmtId="187" fontId="17" fillId="3" borderId="6" xfId="0" applyNumberFormat="1" applyFont="1" applyFill="1" applyBorder="1" applyAlignment="1">
      <alignment horizontal="center"/>
    </xf>
    <xf numFmtId="187" fontId="17" fillId="3" borderId="6" xfId="1" applyFont="1" applyFill="1" applyBorder="1" applyAlignment="1">
      <alignment horizontal="center"/>
    </xf>
    <xf numFmtId="187" fontId="24" fillId="3" borderId="6" xfId="1" applyFont="1" applyFill="1" applyBorder="1" applyAlignment="1">
      <alignment horizontal="center"/>
    </xf>
    <xf numFmtId="187" fontId="21" fillId="3" borderId="6" xfId="1" applyFont="1" applyFill="1" applyBorder="1" applyAlignment="1">
      <alignment horizontal="center"/>
    </xf>
    <xf numFmtId="187" fontId="16" fillId="6" borderId="18" xfId="1" applyFont="1" applyFill="1" applyBorder="1" applyAlignment="1">
      <alignment horizontal="center"/>
    </xf>
    <xf numFmtId="187" fontId="18" fillId="6" borderId="18" xfId="1" applyFont="1" applyFill="1" applyBorder="1" applyAlignment="1">
      <alignment horizontal="center"/>
    </xf>
    <xf numFmtId="187" fontId="31" fillId="6" borderId="0" xfId="1" applyFont="1" applyFill="1" applyBorder="1" applyAlignment="1">
      <alignment horizontal="center"/>
    </xf>
    <xf numFmtId="187" fontId="31" fillId="6" borderId="0" xfId="1" applyFont="1" applyFill="1" applyBorder="1" applyAlignment="1"/>
    <xf numFmtId="187" fontId="33" fillId="6" borderId="0" xfId="0" applyNumberFormat="1" applyFont="1" applyFill="1" applyAlignment="1">
      <alignment horizontal="center"/>
    </xf>
    <xf numFmtId="187" fontId="30" fillId="6" borderId="0" xfId="0" applyNumberFormat="1" applyFont="1" applyFill="1" applyAlignment="1">
      <alignment horizontal="center"/>
    </xf>
    <xf numFmtId="187" fontId="30" fillId="6" borderId="0" xfId="1" applyFont="1" applyFill="1" applyBorder="1" applyAlignment="1">
      <alignment horizontal="left"/>
    </xf>
    <xf numFmtId="187" fontId="31" fillId="0" borderId="0" xfId="1" applyFont="1" applyBorder="1" applyAlignment="1">
      <alignment horizontal="left"/>
    </xf>
    <xf numFmtId="187" fontId="31" fillId="0" borderId="0" xfId="0" applyNumberFormat="1" applyFont="1" applyAlignment="1">
      <alignment horizontal="center"/>
    </xf>
    <xf numFmtId="187" fontId="30" fillId="0" borderId="0" xfId="1" applyFont="1" applyBorder="1" applyAlignment="1">
      <alignment horizontal="right"/>
    </xf>
    <xf numFmtId="187" fontId="34" fillId="0" borderId="0" xfId="1" applyFont="1" applyFill="1" applyBorder="1" applyAlignment="1">
      <alignment horizontal="center"/>
    </xf>
    <xf numFmtId="187" fontId="34" fillId="0" borderId="0" xfId="1" applyFont="1" applyFill="1" applyBorder="1" applyAlignment="1"/>
    <xf numFmtId="187" fontId="31" fillId="0" borderId="0" xfId="1" applyFont="1" applyFill="1" applyBorder="1" applyAlignment="1"/>
    <xf numFmtId="0" fontId="15" fillId="0" borderId="0" xfId="0" applyFont="1" applyAlignment="1">
      <alignment horizontal="center"/>
    </xf>
    <xf numFmtId="0" fontId="15" fillId="0" borderId="0" xfId="0" applyFont="1"/>
    <xf numFmtId="187" fontId="15" fillId="0" borderId="1" xfId="0" applyNumberFormat="1" applyFont="1" applyBorder="1" applyAlignment="1">
      <alignment horizontal="center"/>
    </xf>
    <xf numFmtId="187" fontId="16" fillId="0" borderId="0" xfId="1" applyFont="1"/>
    <xf numFmtId="188" fontId="17" fillId="0" borderId="2" xfId="1" applyNumberFormat="1" applyFont="1" applyBorder="1" applyAlignment="1">
      <alignment horizontal="center" vertical="center"/>
    </xf>
    <xf numFmtId="49" fontId="17" fillId="0" borderId="2" xfId="1" applyNumberFormat="1" applyFont="1" applyFill="1" applyBorder="1" applyAlignment="1">
      <alignment horizontal="center" vertical="center" wrapText="1"/>
    </xf>
    <xf numFmtId="187" fontId="17" fillId="0" borderId="2" xfId="1" applyFont="1" applyBorder="1" applyAlignment="1">
      <alignment horizontal="center" vertical="center" wrapText="1"/>
    </xf>
    <xf numFmtId="187" fontId="17" fillId="2" borderId="2" xfId="1" applyFont="1" applyFill="1" applyBorder="1" applyAlignment="1">
      <alignment horizontal="center" vertical="center"/>
    </xf>
    <xf numFmtId="187" fontId="17" fillId="0" borderId="2" xfId="1" applyFont="1" applyBorder="1" applyAlignment="1">
      <alignment horizontal="center" vertical="center"/>
    </xf>
    <xf numFmtId="188" fontId="17" fillId="0" borderId="4" xfId="1" applyNumberFormat="1" applyFont="1" applyBorder="1" applyAlignment="1">
      <alignment horizontal="center" vertical="center"/>
    </xf>
    <xf numFmtId="49" fontId="17" fillId="0" borderId="4" xfId="1" applyNumberFormat="1" applyFont="1" applyFill="1" applyBorder="1" applyAlignment="1">
      <alignment horizontal="center" vertical="center" wrapText="1"/>
    </xf>
    <xf numFmtId="187" fontId="17" fillId="0" borderId="4" xfId="1" applyFont="1" applyBorder="1" applyAlignment="1">
      <alignment horizontal="center" vertical="center" wrapText="1"/>
    </xf>
    <xf numFmtId="187" fontId="17" fillId="2" borderId="4" xfId="1" applyFont="1" applyFill="1" applyBorder="1" applyAlignment="1">
      <alignment horizontal="center" vertical="center"/>
    </xf>
    <xf numFmtId="187" fontId="17" fillId="0" borderId="4" xfId="1" applyFont="1" applyBorder="1" applyAlignment="1">
      <alignment vertical="center"/>
    </xf>
    <xf numFmtId="188" fontId="17" fillId="0" borderId="5" xfId="1" applyNumberFormat="1" applyFont="1" applyBorder="1" applyAlignment="1">
      <alignment horizontal="center" vertical="center"/>
    </xf>
    <xf numFmtId="187" fontId="17" fillId="0" borderId="5" xfId="1" quotePrefix="1" applyFont="1" applyBorder="1" applyAlignment="1">
      <alignment horizontal="center" vertical="center"/>
    </xf>
    <xf numFmtId="187" fontId="17" fillId="2" borderId="5" xfId="1" applyFont="1" applyFill="1" applyBorder="1" applyAlignment="1">
      <alignment horizontal="center" vertical="center"/>
    </xf>
    <xf numFmtId="189" fontId="22" fillId="11" borderId="5" xfId="1" applyNumberFormat="1" applyFont="1" applyFill="1" applyBorder="1" applyAlignment="1">
      <alignment horizontal="right" vertical="top"/>
    </xf>
    <xf numFmtId="187" fontId="21" fillId="11" borderId="6" xfId="1" applyFont="1" applyFill="1" applyBorder="1" applyAlignment="1">
      <alignment vertical="top"/>
    </xf>
    <xf numFmtId="189" fontId="22" fillId="12" borderId="9" xfId="1" applyNumberFormat="1" applyFont="1" applyFill="1" applyBorder="1" applyAlignment="1">
      <alignment horizontal="right" vertical="center"/>
    </xf>
    <xf numFmtId="187" fontId="21" fillId="12" borderId="6" xfId="1" applyFont="1" applyFill="1" applyBorder="1" applyAlignment="1">
      <alignment vertical="center"/>
    </xf>
    <xf numFmtId="187" fontId="21" fillId="12" borderId="6" xfId="1" applyFont="1" applyFill="1" applyBorder="1" applyAlignment="1">
      <alignment horizontal="center" vertical="center"/>
    </xf>
    <xf numFmtId="188" fontId="21" fillId="9" borderId="9" xfId="1" applyNumberFormat="1" applyFont="1" applyFill="1" applyBorder="1" applyAlignment="1">
      <alignment horizontal="right" vertical="center"/>
    </xf>
    <xf numFmtId="187" fontId="21" fillId="9" borderId="6" xfId="1" applyFont="1" applyFill="1" applyBorder="1" applyAlignment="1">
      <alignment horizontal="center" vertical="center"/>
    </xf>
    <xf numFmtId="188" fontId="21" fillId="7" borderId="5" xfId="1" applyNumberFormat="1" applyFont="1" applyFill="1" applyBorder="1" applyAlignment="1">
      <alignment horizontal="right" vertical="center"/>
    </xf>
    <xf numFmtId="187" fontId="23" fillId="7" borderId="6" xfId="1" applyFont="1" applyFill="1" applyBorder="1" applyAlignment="1">
      <alignment horizontal="left" vertical="center"/>
    </xf>
    <xf numFmtId="187" fontId="21" fillId="7" borderId="6" xfId="1" applyFont="1" applyFill="1" applyBorder="1" applyAlignment="1">
      <alignment horizontal="center" vertical="center"/>
    </xf>
    <xf numFmtId="189" fontId="22" fillId="13" borderId="5" xfId="1" applyNumberFormat="1" applyFont="1" applyFill="1" applyBorder="1" applyAlignment="1">
      <alignment horizontal="right" vertical="center"/>
    </xf>
    <xf numFmtId="187" fontId="23" fillId="13" borderId="10" xfId="1" applyFont="1" applyFill="1" applyBorder="1" applyAlignment="1">
      <alignment horizontal="left" vertical="center"/>
    </xf>
    <xf numFmtId="187" fontId="21" fillId="13" borderId="10" xfId="1" applyFont="1" applyFill="1" applyBorder="1" applyAlignment="1">
      <alignment vertical="center"/>
    </xf>
    <xf numFmtId="188" fontId="21" fillId="6" borderId="5" xfId="1" applyNumberFormat="1" applyFont="1" applyFill="1" applyBorder="1" applyAlignment="1">
      <alignment horizontal="right" vertical="top"/>
    </xf>
    <xf numFmtId="188" fontId="21" fillId="6" borderId="13" xfId="1" applyNumberFormat="1" applyFont="1" applyFill="1" applyBorder="1" applyAlignment="1">
      <alignment horizontal="right" vertical="center"/>
    </xf>
    <xf numFmtId="187" fontId="23" fillId="6" borderId="15" xfId="1" applyFont="1" applyFill="1" applyBorder="1" applyAlignment="1">
      <alignment horizontal="left" vertical="center"/>
    </xf>
    <xf numFmtId="187" fontId="21" fillId="6" borderId="13" xfId="1" applyFont="1" applyFill="1" applyBorder="1" applyAlignment="1">
      <alignment horizontal="center" vertical="center"/>
    </xf>
    <xf numFmtId="188" fontId="21" fillId="6" borderId="14" xfId="1" applyNumberFormat="1" applyFont="1" applyFill="1" applyBorder="1" applyAlignment="1">
      <alignment horizontal="right" vertical="center"/>
    </xf>
    <xf numFmtId="187" fontId="23" fillId="6" borderId="21" xfId="1" applyFont="1" applyFill="1" applyBorder="1" applyAlignment="1">
      <alignment horizontal="left" vertical="center"/>
    </xf>
    <xf numFmtId="187" fontId="21" fillId="6" borderId="14" xfId="1" applyFont="1" applyFill="1" applyBorder="1" applyAlignment="1">
      <alignment horizontal="center" vertical="center"/>
    </xf>
    <xf numFmtId="187" fontId="23" fillId="6" borderId="10" xfId="1" applyFont="1" applyFill="1" applyBorder="1" applyAlignment="1">
      <alignment horizontal="left" vertical="center"/>
    </xf>
    <xf numFmtId="187" fontId="21" fillId="6" borderId="6" xfId="1" applyFont="1" applyFill="1" applyBorder="1" applyAlignment="1">
      <alignment horizontal="center" vertical="center"/>
    </xf>
    <xf numFmtId="187" fontId="22" fillId="6" borderId="6" xfId="1" applyFont="1" applyFill="1" applyBorder="1" applyAlignment="1">
      <alignment horizontal="center" vertical="center"/>
    </xf>
    <xf numFmtId="187" fontId="23" fillId="6" borderId="6" xfId="1" applyFont="1" applyFill="1" applyBorder="1" applyAlignment="1">
      <alignment horizontal="left" vertical="center"/>
    </xf>
    <xf numFmtId="188" fontId="21" fillId="6" borderId="6" xfId="1" applyNumberFormat="1" applyFont="1" applyFill="1" applyBorder="1" applyAlignment="1">
      <alignment horizontal="right" vertical="center"/>
    </xf>
    <xf numFmtId="188" fontId="21" fillId="6" borderId="13" xfId="1" applyNumberFormat="1" applyFont="1" applyFill="1" applyBorder="1" applyAlignment="1">
      <alignment horizontal="right" vertical="top"/>
    </xf>
    <xf numFmtId="187" fontId="21" fillId="6" borderId="13" xfId="1" applyFont="1" applyFill="1" applyBorder="1" applyAlignment="1">
      <alignment horizontal="center" vertical="top"/>
    </xf>
    <xf numFmtId="188" fontId="21" fillId="6" borderId="13" xfId="1" applyNumberFormat="1" applyFont="1" applyFill="1" applyBorder="1" applyAlignment="1">
      <alignment horizontal="left" vertical="top" wrapText="1"/>
    </xf>
    <xf numFmtId="188" fontId="21" fillId="6" borderId="2" xfId="1" applyNumberFormat="1" applyFont="1" applyFill="1" applyBorder="1" applyAlignment="1">
      <alignment horizontal="right" vertical="top"/>
    </xf>
    <xf numFmtId="187" fontId="23" fillId="6" borderId="7" xfId="1" applyFont="1" applyFill="1" applyBorder="1" applyAlignment="1">
      <alignment horizontal="left" vertical="center"/>
    </xf>
    <xf numFmtId="187" fontId="21" fillId="6" borderId="7" xfId="1" applyFont="1" applyFill="1" applyBorder="1" applyAlignment="1">
      <alignment vertical="top"/>
    </xf>
    <xf numFmtId="187" fontId="21" fillId="6" borderId="2" xfId="1" applyFont="1" applyFill="1" applyBorder="1" applyAlignment="1">
      <alignment horizontal="center" vertical="top"/>
    </xf>
    <xf numFmtId="189" fontId="22" fillId="14" borderId="6" xfId="1" applyNumberFormat="1" applyFont="1" applyFill="1" applyBorder="1" applyAlignment="1">
      <alignment horizontal="right" vertical="center"/>
    </xf>
    <xf numFmtId="187" fontId="21" fillId="14" borderId="2" xfId="1" applyFont="1" applyFill="1" applyBorder="1" applyAlignment="1">
      <alignment horizontal="center" vertical="center"/>
    </xf>
    <xf numFmtId="188" fontId="21" fillId="13" borderId="6" xfId="1" applyNumberFormat="1" applyFont="1" applyFill="1" applyBorder="1" applyAlignment="1">
      <alignment horizontal="right" vertical="center"/>
    </xf>
    <xf numFmtId="187" fontId="21" fillId="13" borderId="2" xfId="1" applyFont="1" applyFill="1" applyBorder="1"/>
    <xf numFmtId="187" fontId="21" fillId="13" borderId="6" xfId="1" applyFont="1" applyFill="1" applyBorder="1" applyAlignment="1">
      <alignment horizontal="center" vertical="center"/>
    </xf>
    <xf numFmtId="188" fontId="21" fillId="0" borderId="6" xfId="1" applyNumberFormat="1" applyFont="1" applyBorder="1" applyAlignment="1">
      <alignment horizontal="right" vertical="center"/>
    </xf>
    <xf numFmtId="187" fontId="21" fillId="0" borderId="6" xfId="1" applyFont="1" applyBorder="1"/>
    <xf numFmtId="187" fontId="21" fillId="0" borderId="6" xfId="1" applyFont="1" applyBorder="1" applyAlignment="1">
      <alignment horizontal="center" vertical="center"/>
    </xf>
    <xf numFmtId="188" fontId="21" fillId="0" borderId="6" xfId="1" applyNumberFormat="1" applyFont="1" applyBorder="1" applyAlignment="1">
      <alignment horizontal="right" vertical="top"/>
    </xf>
    <xf numFmtId="187" fontId="21" fillId="0" borderId="6" xfId="1" applyFont="1" applyBorder="1" applyAlignment="1">
      <alignment vertical="top"/>
    </xf>
    <xf numFmtId="187" fontId="21" fillId="0" borderId="6" xfId="1" applyFont="1" applyBorder="1" applyAlignment="1">
      <alignment horizontal="center" vertical="top"/>
    </xf>
    <xf numFmtId="187" fontId="21" fillId="0" borderId="6" xfId="1" applyFont="1" applyBorder="1" applyAlignment="1">
      <alignment vertical="center"/>
    </xf>
    <xf numFmtId="187" fontId="21" fillId="6" borderId="6" xfId="1" applyFont="1" applyFill="1" applyBorder="1" applyAlignment="1">
      <alignment horizontal="left" vertical="center"/>
    </xf>
    <xf numFmtId="188" fontId="21" fillId="14" borderId="9" xfId="1" applyNumberFormat="1" applyFont="1" applyFill="1" applyBorder="1" applyAlignment="1">
      <alignment horizontal="right" vertical="center"/>
    </xf>
    <xf numFmtId="187" fontId="21" fillId="13" borderId="5" xfId="1" applyFont="1" applyFill="1" applyBorder="1" applyAlignment="1">
      <alignment horizontal="center" vertical="center"/>
    </xf>
    <xf numFmtId="188" fontId="21" fillId="6" borderId="9" xfId="1" applyNumberFormat="1" applyFont="1" applyFill="1" applyBorder="1" applyAlignment="1">
      <alignment horizontal="right" vertical="center"/>
    </xf>
    <xf numFmtId="187" fontId="28" fillId="6" borderId="5" xfId="1" applyFont="1" applyFill="1" applyBorder="1" applyAlignment="1">
      <alignment horizontal="left" vertical="center" wrapText="1"/>
    </xf>
    <xf numFmtId="187" fontId="21" fillId="6" borderId="5" xfId="1" applyFont="1" applyFill="1" applyBorder="1" applyAlignment="1">
      <alignment horizontal="center" vertical="center"/>
    </xf>
    <xf numFmtId="188" fontId="21" fillId="6" borderId="9" xfId="1" applyNumberFormat="1" applyFont="1" applyFill="1" applyBorder="1" applyAlignment="1">
      <alignment horizontal="right" vertical="top"/>
    </xf>
    <xf numFmtId="189" fontId="22" fillId="12" borderId="9" xfId="1" applyNumberFormat="1" applyFont="1" applyFill="1" applyBorder="1" applyAlignment="1">
      <alignment horizontal="left" vertical="center"/>
    </xf>
    <xf numFmtId="2" fontId="23" fillId="12" borderId="10" xfId="0" applyNumberFormat="1" applyFont="1" applyFill="1" applyBorder="1" applyAlignment="1">
      <alignment horizontal="left" vertical="center" wrapText="1"/>
    </xf>
    <xf numFmtId="187" fontId="21" fillId="14" borderId="2" xfId="1" applyFont="1" applyFill="1" applyBorder="1" applyAlignment="1">
      <alignment horizontal="center" vertical="center" wrapText="1"/>
    </xf>
    <xf numFmtId="189" fontId="21" fillId="0" borderId="6" xfId="1" applyNumberFormat="1" applyFont="1" applyBorder="1" applyAlignment="1">
      <alignment horizontal="right" vertical="center"/>
    </xf>
    <xf numFmtId="188" fontId="21" fillId="0" borderId="6" xfId="1" applyNumberFormat="1" applyFont="1" applyBorder="1" applyAlignment="1">
      <alignment horizontal="left" vertical="center" wrapText="1"/>
    </xf>
    <xf numFmtId="187" fontId="21" fillId="0" borderId="6" xfId="1" applyFont="1" applyBorder="1" applyAlignment="1">
      <alignment horizontal="right" vertical="center"/>
    </xf>
    <xf numFmtId="188" fontId="23" fillId="0" borderId="6" xfId="1" applyNumberFormat="1" applyFont="1" applyBorder="1" applyAlignment="1">
      <alignment horizontal="left" vertical="center" wrapText="1"/>
    </xf>
    <xf numFmtId="187" fontId="21" fillId="0" borderId="6" xfId="1" applyFont="1" applyBorder="1" applyAlignment="1">
      <alignment horizontal="right" vertical="top"/>
    </xf>
    <xf numFmtId="188" fontId="21" fillId="0" borderId="6" xfId="1" applyNumberFormat="1" applyFont="1" applyBorder="1" applyAlignment="1">
      <alignment horizontal="left" vertical="top" wrapText="1"/>
    </xf>
    <xf numFmtId="188" fontId="21" fillId="0" borderId="6" xfId="1" applyNumberFormat="1" applyFont="1" applyBorder="1" applyAlignment="1">
      <alignment horizontal="left" vertical="top"/>
    </xf>
    <xf numFmtId="188" fontId="23" fillId="0" borderId="14" xfId="1" applyNumberFormat="1" applyFont="1" applyBorder="1" applyAlignment="1">
      <alignment horizontal="left" vertical="center" wrapText="1"/>
    </xf>
    <xf numFmtId="187" fontId="21" fillId="0" borderId="13" xfId="1" applyFont="1" applyBorder="1" applyAlignment="1">
      <alignment horizontal="center" vertical="top"/>
    </xf>
    <xf numFmtId="0" fontId="21" fillId="6" borderId="6" xfId="0" applyFont="1" applyFill="1" applyBorder="1" applyAlignment="1">
      <alignment vertical="top"/>
    </xf>
    <xf numFmtId="188" fontId="21" fillId="2" borderId="6" xfId="1" applyNumberFormat="1" applyFont="1" applyFill="1" applyBorder="1" applyAlignment="1">
      <alignment horizontal="right" vertical="center"/>
    </xf>
    <xf numFmtId="187" fontId="21" fillId="2" borderId="6" xfId="1" applyFont="1" applyFill="1" applyBorder="1" applyAlignment="1">
      <alignment horizontal="center" vertical="center"/>
    </xf>
    <xf numFmtId="187" fontId="17" fillId="13" borderId="5" xfId="1" applyFont="1" applyFill="1" applyBorder="1" applyAlignment="1">
      <alignment horizontal="left" vertical="center" wrapText="1"/>
    </xf>
    <xf numFmtId="188" fontId="21" fillId="6" borderId="6" xfId="1" applyNumberFormat="1" applyFont="1" applyFill="1" applyBorder="1" applyAlignment="1">
      <alignment horizontal="right" vertical="top"/>
    </xf>
    <xf numFmtId="2" fontId="17" fillId="6" borderId="6" xfId="0" applyNumberFormat="1" applyFont="1" applyFill="1" applyBorder="1" applyAlignment="1">
      <alignment horizontal="left" vertical="top" wrapText="1"/>
    </xf>
    <xf numFmtId="187" fontId="28" fillId="6" borderId="6" xfId="1" applyFont="1" applyFill="1" applyBorder="1" applyAlignment="1">
      <alignment horizontal="left" vertical="center" wrapText="1"/>
    </xf>
    <xf numFmtId="0" fontId="21" fillId="6" borderId="6" xfId="0" applyFont="1" applyFill="1" applyBorder="1" applyAlignment="1">
      <alignment horizontal="left" vertical="center" wrapText="1"/>
    </xf>
    <xf numFmtId="187" fontId="28" fillId="6" borderId="9" xfId="1" applyFont="1" applyFill="1" applyBorder="1" applyAlignment="1">
      <alignment horizontal="left" vertical="center" wrapText="1"/>
    </xf>
    <xf numFmtId="187" fontId="21" fillId="6" borderId="9" xfId="1" applyFont="1" applyFill="1" applyBorder="1" applyAlignment="1">
      <alignment horizontal="center" vertical="top"/>
    </xf>
    <xf numFmtId="2" fontId="21" fillId="6" borderId="9" xfId="1" applyNumberFormat="1" applyFont="1" applyFill="1" applyBorder="1" applyAlignment="1">
      <alignment horizontal="center" vertical="top"/>
    </xf>
    <xf numFmtId="189" fontId="21" fillId="13" borderId="5" xfId="1" applyNumberFormat="1" applyFont="1" applyFill="1" applyBorder="1" applyAlignment="1">
      <alignment horizontal="right" vertical="center"/>
    </xf>
    <xf numFmtId="187" fontId="23" fillId="13" borderId="10" xfId="1" applyFont="1" applyFill="1" applyBorder="1" applyAlignment="1">
      <alignment horizontal="left" vertical="center" wrapText="1"/>
    </xf>
    <xf numFmtId="187" fontId="23" fillId="6" borderId="6" xfId="1" applyFont="1" applyFill="1" applyBorder="1" applyAlignment="1">
      <alignment horizontal="left" vertical="center" wrapText="1"/>
    </xf>
    <xf numFmtId="188" fontId="21" fillId="9" borderId="6" xfId="1" applyNumberFormat="1" applyFont="1" applyFill="1" applyBorder="1" applyAlignment="1">
      <alignment horizontal="right" vertical="center"/>
    </xf>
    <xf numFmtId="2" fontId="22" fillId="9" borderId="6" xfId="0" applyNumberFormat="1" applyFont="1" applyFill="1" applyBorder="1" applyAlignment="1">
      <alignment horizontal="left" vertical="center" wrapText="1"/>
    </xf>
    <xf numFmtId="188" fontId="21" fillId="7" borderId="6" xfId="1" applyNumberFormat="1" applyFont="1" applyFill="1" applyBorder="1" applyAlignment="1">
      <alignment horizontal="right" vertical="center"/>
    </xf>
    <xf numFmtId="2" fontId="22" fillId="7" borderId="6" xfId="0" applyNumberFormat="1" applyFont="1" applyFill="1" applyBorder="1" applyAlignment="1">
      <alignment horizontal="center" vertical="center"/>
    </xf>
    <xf numFmtId="49" fontId="23" fillId="7" borderId="6" xfId="1" applyNumberFormat="1" applyFont="1" applyFill="1" applyBorder="1" applyAlignment="1">
      <alignment horizontal="left" vertical="center"/>
    </xf>
    <xf numFmtId="2" fontId="23" fillId="14" borderId="6" xfId="0" applyNumberFormat="1" applyFont="1" applyFill="1" applyBorder="1" applyAlignment="1">
      <alignment horizontal="left" vertical="center" wrapText="1"/>
    </xf>
    <xf numFmtId="187" fontId="21" fillId="14" borderId="6" xfId="1" applyFont="1" applyFill="1" applyBorder="1" applyAlignment="1">
      <alignment horizontal="center" vertical="center"/>
    </xf>
    <xf numFmtId="188" fontId="21" fillId="5" borderId="6" xfId="1" applyNumberFormat="1" applyFont="1" applyFill="1" applyBorder="1" applyAlignment="1">
      <alignment horizontal="right" vertical="center"/>
    </xf>
    <xf numFmtId="187" fontId="21" fillId="5" borderId="6" xfId="1" applyFont="1" applyFill="1" applyBorder="1" applyAlignment="1">
      <alignment horizontal="center" vertical="center"/>
    </xf>
    <xf numFmtId="188" fontId="21" fillId="14" borderId="6" xfId="1" applyNumberFormat="1" applyFont="1" applyFill="1" applyBorder="1" applyAlignment="1">
      <alignment horizontal="right" vertical="center"/>
    </xf>
    <xf numFmtId="2" fontId="17" fillId="13" borderId="6" xfId="0" applyNumberFormat="1" applyFont="1" applyFill="1" applyBorder="1" applyAlignment="1">
      <alignment horizontal="left" vertical="center" wrapText="1"/>
    </xf>
    <xf numFmtId="2" fontId="28" fillId="13" borderId="6" xfId="0" applyNumberFormat="1" applyFont="1" applyFill="1" applyBorder="1" applyAlignment="1">
      <alignment horizontal="left" vertical="center" wrapText="1"/>
    </xf>
    <xf numFmtId="187" fontId="17" fillId="13" borderId="6" xfId="1" applyFont="1" applyFill="1" applyBorder="1" applyAlignment="1">
      <alignment horizontal="left" vertical="center" wrapText="1"/>
    </xf>
    <xf numFmtId="0" fontId="21" fillId="13" borderId="6" xfId="0" applyFont="1" applyFill="1" applyBorder="1" applyAlignment="1">
      <alignment horizontal="left" vertical="center"/>
    </xf>
    <xf numFmtId="2" fontId="21" fillId="6" borderId="6" xfId="1" applyNumberFormat="1" applyFont="1" applyFill="1" applyBorder="1" applyAlignment="1">
      <alignment horizontal="center" vertical="top"/>
    </xf>
    <xf numFmtId="189" fontId="21" fillId="13" borderId="6" xfId="1" applyNumberFormat="1" applyFont="1" applyFill="1" applyBorder="1" applyAlignment="1">
      <alignment horizontal="right" vertical="center"/>
    </xf>
    <xf numFmtId="2" fontId="21" fillId="13" borderId="6" xfId="0" applyNumberFormat="1" applyFont="1" applyFill="1" applyBorder="1" applyAlignment="1">
      <alignment horizontal="left" vertical="center" wrapText="1"/>
    </xf>
    <xf numFmtId="187" fontId="23" fillId="13" borderId="6" xfId="1" applyFont="1" applyFill="1" applyBorder="1" applyAlignment="1">
      <alignment horizontal="left" vertical="center" wrapText="1"/>
    </xf>
    <xf numFmtId="187" fontId="21" fillId="13" borderId="6" xfId="1" applyFont="1" applyFill="1" applyBorder="1" applyAlignment="1">
      <alignment vertical="center"/>
    </xf>
    <xf numFmtId="0" fontId="21" fillId="13" borderId="6" xfId="0" applyFont="1" applyFill="1" applyBorder="1" applyAlignment="1">
      <alignment horizontal="center" vertical="center" wrapText="1"/>
    </xf>
    <xf numFmtId="187" fontId="21" fillId="6" borderId="6" xfId="1" applyFont="1" applyFill="1" applyBorder="1" applyAlignment="1">
      <alignment horizontal="left" vertical="top" wrapText="1"/>
    </xf>
    <xf numFmtId="187" fontId="22" fillId="3" borderId="6" xfId="1" applyFont="1" applyFill="1" applyBorder="1" applyAlignment="1">
      <alignment horizontal="center"/>
    </xf>
    <xf numFmtId="2" fontId="22" fillId="3" borderId="6" xfId="1" applyNumberFormat="1" applyFont="1" applyFill="1" applyBorder="1" applyAlignment="1">
      <alignment horizontal="center"/>
    </xf>
    <xf numFmtId="187" fontId="26" fillId="3" borderId="6" xfId="1" applyFont="1" applyFill="1" applyBorder="1" applyAlignment="1">
      <alignment horizontal="left" indent="2"/>
    </xf>
    <xf numFmtId="187" fontId="26" fillId="3" borderId="6" xfId="1" applyFont="1" applyFill="1" applyBorder="1" applyAlignment="1">
      <alignment horizontal="center"/>
    </xf>
    <xf numFmtId="187" fontId="20" fillId="3" borderId="6" xfId="1" applyFont="1" applyFill="1" applyBorder="1" applyAlignment="1">
      <alignment horizontal="center"/>
    </xf>
    <xf numFmtId="187" fontId="22" fillId="6" borderId="0" xfId="1" applyFont="1" applyFill="1" applyBorder="1" applyAlignment="1">
      <alignment horizontal="center"/>
    </xf>
    <xf numFmtId="187" fontId="17" fillId="6" borderId="18" xfId="1" applyFont="1" applyFill="1" applyBorder="1" applyAlignment="1">
      <alignment horizontal="left"/>
    </xf>
    <xf numFmtId="187" fontId="20" fillId="6" borderId="0" xfId="1" applyFont="1" applyFill="1" applyBorder="1"/>
    <xf numFmtId="187" fontId="21" fillId="6" borderId="0" xfId="0" applyNumberFormat="1" applyFont="1" applyFill="1" applyAlignment="1">
      <alignment horizontal="left"/>
    </xf>
    <xf numFmtId="188" fontId="21" fillId="6" borderId="0" xfId="1" applyNumberFormat="1" applyFont="1" applyFill="1" applyBorder="1" applyAlignment="1"/>
    <xf numFmtId="2" fontId="21" fillId="6" borderId="0" xfId="1" applyNumberFormat="1" applyFont="1" applyFill="1" applyBorder="1" applyAlignment="1">
      <alignment horizontal="left"/>
    </xf>
    <xf numFmtId="2" fontId="23" fillId="6" borderId="0" xfId="1" applyNumberFormat="1" applyFont="1" applyFill="1" applyBorder="1" applyAlignment="1">
      <alignment horizontal="left" vertical="center"/>
    </xf>
    <xf numFmtId="187" fontId="21" fillId="6" borderId="0" xfId="1" applyFont="1" applyFill="1" applyBorder="1" applyAlignment="1">
      <alignment horizontal="left"/>
    </xf>
    <xf numFmtId="187" fontId="23" fillId="6" borderId="0" xfId="1" applyFont="1" applyFill="1" applyBorder="1" applyAlignment="1">
      <alignment horizontal="left" vertical="center"/>
    </xf>
    <xf numFmtId="187" fontId="29" fillId="6" borderId="0" xfId="1" applyFont="1" applyFill="1" applyBorder="1" applyAlignment="1">
      <alignment horizontal="center"/>
    </xf>
    <xf numFmtId="187" fontId="21" fillId="6" borderId="0" xfId="1" applyFont="1" applyFill="1" applyBorder="1" applyAlignment="1">
      <alignment horizontal="right"/>
    </xf>
    <xf numFmtId="188" fontId="21" fillId="6" borderId="0" xfId="1" applyNumberFormat="1" applyFont="1" applyFill="1" applyBorder="1" applyAlignment="1">
      <alignment horizontal="left"/>
    </xf>
    <xf numFmtId="187" fontId="25" fillId="6" borderId="0" xfId="1" applyFont="1" applyFill="1"/>
    <xf numFmtId="0" fontId="5" fillId="0" borderId="0" xfId="0" applyFont="1" applyAlignment="1">
      <alignment horizontal="center"/>
    </xf>
    <xf numFmtId="0" fontId="5" fillId="0" borderId="0" xfId="0" applyFont="1"/>
    <xf numFmtId="0" fontId="39" fillId="0" borderId="1" xfId="0" applyFont="1" applyBorder="1" applyAlignment="1">
      <alignment horizontal="right"/>
    </xf>
    <xf numFmtId="187" fontId="5" fillId="0" borderId="1" xfId="1" applyFont="1" applyBorder="1" applyAlignment="1">
      <alignment horizontal="center"/>
    </xf>
    <xf numFmtId="187" fontId="5" fillId="0" borderId="1" xfId="1" applyFont="1" applyBorder="1" applyAlignment="1"/>
    <xf numFmtId="0" fontId="5" fillId="0" borderId="1" xfId="0" applyFont="1" applyBorder="1"/>
    <xf numFmtId="0" fontId="6" fillId="7" borderId="2" xfId="0" applyFont="1" applyFill="1" applyBorder="1" applyAlignment="1">
      <alignment horizontal="right" vertical="center"/>
    </xf>
    <xf numFmtId="1" fontId="3" fillId="7" borderId="2" xfId="1" applyNumberFormat="1" applyFont="1" applyFill="1" applyBorder="1" applyAlignment="1">
      <alignment horizontal="left" vertical="center" wrapText="1"/>
    </xf>
    <xf numFmtId="187" fontId="3" fillId="7" borderId="2" xfId="1" applyFont="1" applyFill="1" applyBorder="1" applyAlignment="1">
      <alignment horizontal="center" vertical="center"/>
    </xf>
    <xf numFmtId="187" fontId="3" fillId="7" borderId="2" xfId="1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right" vertical="center"/>
    </xf>
    <xf numFmtId="1" fontId="3" fillId="7" borderId="5" xfId="1" applyNumberFormat="1" applyFont="1" applyFill="1" applyBorder="1" applyAlignment="1">
      <alignment horizontal="left" vertical="center" wrapText="1"/>
    </xf>
    <xf numFmtId="187" fontId="3" fillId="7" borderId="5" xfId="1" applyFont="1" applyFill="1" applyBorder="1" applyAlignment="1">
      <alignment horizontal="center" vertical="center"/>
    </xf>
    <xf numFmtId="187" fontId="3" fillId="7" borderId="5" xfId="1" applyFont="1" applyFill="1" applyBorder="1" applyAlignment="1">
      <alignment horizontal="center" vertical="center"/>
    </xf>
    <xf numFmtId="0" fontId="6" fillId="21" borderId="5" xfId="0" applyFont="1" applyFill="1" applyBorder="1" applyAlignment="1">
      <alignment horizontal="right" vertical="top"/>
    </xf>
    <xf numFmtId="1" fontId="3" fillId="21" borderId="5" xfId="1" applyNumberFormat="1" applyFont="1" applyFill="1" applyBorder="1" applyAlignment="1">
      <alignment horizontal="left" vertical="top" wrapText="1"/>
    </xf>
    <xf numFmtId="187" fontId="3" fillId="21" borderId="5" xfId="1" applyFont="1" applyFill="1" applyBorder="1" applyAlignment="1">
      <alignment horizontal="right" vertical="top"/>
    </xf>
    <xf numFmtId="0" fontId="3" fillId="21" borderId="6" xfId="0" applyFont="1" applyFill="1" applyBorder="1" applyAlignment="1">
      <alignment vertical="top"/>
    </xf>
    <xf numFmtId="0" fontId="6" fillId="9" borderId="6" xfId="0" applyFont="1" applyFill="1" applyBorder="1" applyAlignment="1">
      <alignment horizontal="right" vertical="top"/>
    </xf>
    <xf numFmtId="2" fontId="3" fillId="9" borderId="6" xfId="0" applyNumberFormat="1" applyFont="1" applyFill="1" applyBorder="1" applyAlignment="1">
      <alignment horizontal="left" vertical="top" wrapText="1"/>
    </xf>
    <xf numFmtId="187" fontId="3" fillId="9" borderId="6" xfId="1" applyFont="1" applyFill="1" applyBorder="1" applyAlignment="1">
      <alignment horizontal="right" vertical="top"/>
    </xf>
    <xf numFmtId="0" fontId="3" fillId="9" borderId="6" xfId="0" applyFont="1" applyFill="1" applyBorder="1" applyAlignment="1">
      <alignment vertical="top"/>
    </xf>
    <xf numFmtId="187" fontId="6" fillId="7" borderId="6" xfId="1" applyFont="1" applyFill="1" applyBorder="1" applyAlignment="1">
      <alignment horizontal="right" vertical="top"/>
    </xf>
    <xf numFmtId="2" fontId="3" fillId="7" borderId="6" xfId="0" applyNumberFormat="1" applyFont="1" applyFill="1" applyBorder="1" applyAlignment="1">
      <alignment horizontal="left" vertical="top" wrapText="1"/>
    </xf>
    <xf numFmtId="1" fontId="3" fillId="7" borderId="6" xfId="1" applyNumberFormat="1" applyFont="1" applyFill="1" applyBorder="1" applyAlignment="1">
      <alignment horizontal="left" vertical="top" wrapText="1"/>
    </xf>
    <xf numFmtId="187" fontId="3" fillId="7" borderId="6" xfId="1" applyFont="1" applyFill="1" applyBorder="1" applyAlignment="1">
      <alignment horizontal="right" vertical="top"/>
    </xf>
    <xf numFmtId="0" fontId="3" fillId="7" borderId="6" xfId="0" applyFont="1" applyFill="1" applyBorder="1" applyAlignment="1">
      <alignment horizontal="left" vertical="top"/>
    </xf>
    <xf numFmtId="187" fontId="6" fillId="15" borderId="6" xfId="1" applyFont="1" applyFill="1" applyBorder="1" applyAlignment="1">
      <alignment horizontal="right" vertical="top"/>
    </xf>
    <xf numFmtId="2" fontId="3" fillId="15" borderId="6" xfId="0" applyNumberFormat="1" applyFont="1" applyFill="1" applyBorder="1" applyAlignment="1">
      <alignment horizontal="left" vertical="top" wrapText="1"/>
    </xf>
    <xf numFmtId="1" fontId="3" fillId="15" borderId="6" xfId="1" applyNumberFormat="1" applyFont="1" applyFill="1" applyBorder="1" applyAlignment="1">
      <alignment horizontal="left" vertical="top" wrapText="1"/>
    </xf>
    <xf numFmtId="187" fontId="3" fillId="15" borderId="6" xfId="1" applyFont="1" applyFill="1" applyBorder="1" applyAlignment="1">
      <alignment horizontal="right" vertical="top"/>
    </xf>
    <xf numFmtId="187" fontId="3" fillId="15" borderId="10" xfId="1" applyFont="1" applyFill="1" applyBorder="1" applyAlignment="1">
      <alignment horizontal="right" vertical="top"/>
    </xf>
    <xf numFmtId="0" fontId="3" fillId="15" borderId="6" xfId="0" applyFont="1" applyFill="1" applyBorder="1" applyAlignment="1">
      <alignment horizontal="left" vertical="top"/>
    </xf>
    <xf numFmtId="190" fontId="6" fillId="9" borderId="5" xfId="0" applyNumberFormat="1" applyFont="1" applyFill="1" applyBorder="1" applyAlignment="1">
      <alignment horizontal="right" vertical="top"/>
    </xf>
    <xf numFmtId="1" fontId="3" fillId="9" borderId="5" xfId="1" applyNumberFormat="1" applyFont="1" applyFill="1" applyBorder="1" applyAlignment="1">
      <alignment horizontal="left" vertical="top"/>
    </xf>
    <xf numFmtId="187" fontId="3" fillId="9" borderId="5" xfId="1" applyFont="1" applyFill="1" applyBorder="1" applyAlignment="1">
      <alignment horizontal="right" vertical="top"/>
    </xf>
    <xf numFmtId="0" fontId="3" fillId="9" borderId="6" xfId="0" applyFont="1" applyFill="1" applyBorder="1" applyAlignment="1">
      <alignment horizontal="left" vertical="top"/>
    </xf>
    <xf numFmtId="0" fontId="6" fillId="12" borderId="13" xfId="0" applyFont="1" applyFill="1" applyBorder="1" applyAlignment="1">
      <alignment horizontal="right" vertical="top"/>
    </xf>
    <xf numFmtId="2" fontId="3" fillId="12" borderId="13" xfId="0" applyNumberFormat="1" applyFont="1" applyFill="1" applyBorder="1" applyAlignment="1">
      <alignment vertical="top"/>
    </xf>
    <xf numFmtId="1" fontId="3" fillId="12" borderId="13" xfId="1" applyNumberFormat="1" applyFont="1" applyFill="1" applyBorder="1" applyAlignment="1">
      <alignment horizontal="left" vertical="top" wrapText="1"/>
    </xf>
    <xf numFmtId="187" fontId="3" fillId="12" borderId="13" xfId="1" applyFont="1" applyFill="1" applyBorder="1" applyAlignment="1">
      <alignment horizontal="right" vertical="top"/>
    </xf>
    <xf numFmtId="3" fontId="3" fillId="12" borderId="13" xfId="0" applyNumberFormat="1" applyFont="1" applyFill="1" applyBorder="1" applyAlignment="1">
      <alignment vertical="top"/>
    </xf>
    <xf numFmtId="0" fontId="6" fillId="6" borderId="14" xfId="0" applyFont="1" applyFill="1" applyBorder="1" applyAlignment="1">
      <alignment horizontal="right" vertical="top"/>
    </xf>
    <xf numFmtId="2" fontId="3" fillId="6" borderId="14" xfId="0" applyNumberFormat="1" applyFont="1" applyFill="1" applyBorder="1" applyAlignment="1">
      <alignment vertical="top"/>
    </xf>
    <xf numFmtId="187" fontId="3" fillId="6" borderId="14" xfId="1" applyFont="1" applyFill="1" applyBorder="1" applyAlignment="1">
      <alignment horizontal="right" vertical="top"/>
    </xf>
    <xf numFmtId="187" fontId="3" fillId="6" borderId="14" xfId="1" applyFont="1" applyFill="1" applyBorder="1" applyAlignment="1">
      <alignment horizontal="center" vertical="top"/>
    </xf>
    <xf numFmtId="187" fontId="3" fillId="6" borderId="14" xfId="1" applyFont="1" applyFill="1" applyBorder="1" applyAlignment="1">
      <alignment horizontal="left" vertical="top"/>
    </xf>
    <xf numFmtId="14" fontId="3" fillId="6" borderId="14" xfId="0" quotePrefix="1" applyNumberFormat="1" applyFont="1" applyFill="1" applyBorder="1" applyAlignment="1">
      <alignment horizontal="left" vertical="top"/>
    </xf>
    <xf numFmtId="187" fontId="3" fillId="6" borderId="21" xfId="0" applyNumberFormat="1" applyFont="1" applyFill="1" applyBorder="1" applyAlignment="1">
      <alignment horizontal="left" vertical="top"/>
    </xf>
    <xf numFmtId="3" fontId="3" fillId="6" borderId="14" xfId="0" applyNumberFormat="1" applyFont="1" applyFill="1" applyBorder="1" applyAlignment="1">
      <alignment horizontal="left" vertical="top"/>
    </xf>
    <xf numFmtId="0" fontId="6" fillId="12" borderId="6" xfId="0" applyFont="1" applyFill="1" applyBorder="1" applyAlignment="1">
      <alignment horizontal="right" vertical="top"/>
    </xf>
    <xf numFmtId="2" fontId="3" fillId="12" borderId="6" xfId="0" applyNumberFormat="1" applyFont="1" applyFill="1" applyBorder="1" applyAlignment="1">
      <alignment vertical="top" wrapText="1"/>
    </xf>
    <xf numFmtId="1" fontId="3" fillId="12" borderId="6" xfId="1" applyNumberFormat="1" applyFont="1" applyFill="1" applyBorder="1" applyAlignment="1">
      <alignment horizontal="left" vertical="top"/>
    </xf>
    <xf numFmtId="187" fontId="3" fillId="12" borderId="6" xfId="1" applyFont="1" applyFill="1" applyBorder="1" applyAlignment="1">
      <alignment horizontal="right" vertical="top"/>
    </xf>
    <xf numFmtId="3" fontId="3" fillId="12" borderId="6" xfId="0" applyNumberFormat="1" applyFont="1" applyFill="1" applyBorder="1" applyAlignment="1">
      <alignment vertical="top"/>
    </xf>
    <xf numFmtId="2" fontId="3" fillId="12" borderId="13" xfId="0" applyNumberFormat="1" applyFont="1" applyFill="1" applyBorder="1" applyAlignment="1">
      <alignment vertical="top" wrapText="1"/>
    </xf>
    <xf numFmtId="0" fontId="8" fillId="0" borderId="14" xfId="0" applyFont="1" applyBorder="1" applyAlignment="1">
      <alignment horizontal="right" vertical="top"/>
    </xf>
    <xf numFmtId="1" fontId="4" fillId="0" borderId="14" xfId="0" applyNumberFormat="1" applyFont="1" applyBorder="1" applyAlignment="1">
      <alignment horizontal="left" vertical="top"/>
    </xf>
    <xf numFmtId="187" fontId="4" fillId="0" borderId="14" xfId="1" applyFont="1" applyBorder="1" applyAlignment="1">
      <alignment horizontal="center" vertical="top"/>
    </xf>
    <xf numFmtId="187" fontId="4" fillId="6" borderId="14" xfId="1" applyFont="1" applyFill="1" applyBorder="1" applyAlignment="1">
      <alignment horizontal="center" vertical="top"/>
    </xf>
    <xf numFmtId="0" fontId="8" fillId="0" borderId="4" xfId="0" applyFont="1" applyBorder="1" applyAlignment="1">
      <alignment horizontal="right" vertical="top"/>
    </xf>
    <xf numFmtId="2" fontId="4" fillId="0" borderId="4" xfId="0" applyNumberFormat="1" applyFont="1" applyBorder="1" applyAlignment="1">
      <alignment horizontal="left" vertical="top"/>
    </xf>
    <xf numFmtId="1" fontId="4" fillId="0" borderId="4" xfId="0" applyNumberFormat="1" applyFont="1" applyBorder="1" applyAlignment="1">
      <alignment horizontal="left" vertical="top"/>
    </xf>
    <xf numFmtId="187" fontId="4" fillId="0" borderId="4" xfId="1" applyFont="1" applyBorder="1" applyAlignment="1">
      <alignment horizontal="center" vertical="top"/>
    </xf>
    <xf numFmtId="187" fontId="4" fillId="6" borderId="4" xfId="1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center" vertical="top"/>
    </xf>
    <xf numFmtId="187" fontId="4" fillId="6" borderId="3" xfId="0" applyNumberFormat="1" applyFont="1" applyFill="1" applyBorder="1" applyAlignment="1">
      <alignment horizontal="center" vertical="top"/>
    </xf>
    <xf numFmtId="3" fontId="4" fillId="0" borderId="5" xfId="0" applyNumberFormat="1" applyFont="1" applyBorder="1" applyAlignment="1">
      <alignment horizontal="center" vertical="top"/>
    </xf>
    <xf numFmtId="2" fontId="3" fillId="12" borderId="2" xfId="0" applyNumberFormat="1" applyFont="1" applyFill="1" applyBorder="1" applyAlignment="1">
      <alignment vertical="top"/>
    </xf>
    <xf numFmtId="1" fontId="3" fillId="12" borderId="2" xfId="1" applyNumberFormat="1" applyFont="1" applyFill="1" applyBorder="1" applyAlignment="1">
      <alignment horizontal="left" vertical="top" wrapText="1"/>
    </xf>
    <xf numFmtId="187" fontId="3" fillId="12" borderId="2" xfId="1" applyFont="1" applyFill="1" applyBorder="1" applyAlignment="1">
      <alignment horizontal="right" vertical="top"/>
    </xf>
    <xf numFmtId="0" fontId="8" fillId="6" borderId="6" xfId="0" applyFont="1" applyFill="1" applyBorder="1" applyAlignment="1">
      <alignment horizontal="right" vertical="top"/>
    </xf>
    <xf numFmtId="1" fontId="4" fillId="6" borderId="6" xfId="1" applyNumberFormat="1" applyFont="1" applyFill="1" applyBorder="1" applyAlignment="1">
      <alignment horizontal="left" vertical="top"/>
    </xf>
    <xf numFmtId="187" fontId="4" fillId="6" borderId="6" xfId="1" applyFont="1" applyFill="1" applyBorder="1" applyAlignment="1">
      <alignment horizontal="right" vertical="top"/>
    </xf>
    <xf numFmtId="187" fontId="4" fillId="6" borderId="6" xfId="1" applyFont="1" applyFill="1" applyBorder="1" applyAlignment="1">
      <alignment vertical="top"/>
    </xf>
    <xf numFmtId="3" fontId="4" fillId="6" borderId="6" xfId="0" applyNumberFormat="1" applyFont="1" applyFill="1" applyBorder="1" applyAlignment="1">
      <alignment vertical="top" wrapText="1"/>
    </xf>
    <xf numFmtId="0" fontId="3" fillId="12" borderId="6" xfId="0" applyFont="1" applyFill="1" applyBorder="1" applyAlignment="1">
      <alignment vertical="top"/>
    </xf>
    <xf numFmtId="1" fontId="3" fillId="12" borderId="6" xfId="0" applyNumberFormat="1" applyFont="1" applyFill="1" applyBorder="1" applyAlignment="1">
      <alignment horizontal="left" vertical="top" wrapText="1"/>
    </xf>
    <xf numFmtId="187" fontId="3" fillId="12" borderId="6" xfId="0" applyNumberFormat="1" applyFont="1" applyFill="1" applyBorder="1" applyAlignment="1">
      <alignment vertical="top"/>
    </xf>
    <xf numFmtId="0" fontId="8" fillId="6" borderId="5" xfId="0" applyFont="1" applyFill="1" applyBorder="1" applyAlignment="1">
      <alignment horizontal="right" vertical="top"/>
    </xf>
    <xf numFmtId="1" fontId="4" fillId="6" borderId="5" xfId="0" applyNumberFormat="1" applyFont="1" applyFill="1" applyBorder="1" applyAlignment="1">
      <alignment horizontal="left" vertical="top" wrapText="1"/>
    </xf>
    <xf numFmtId="187" fontId="4" fillId="6" borderId="5" xfId="1" applyFont="1" applyFill="1" applyBorder="1" applyAlignment="1">
      <alignment horizontal="right" vertical="top"/>
    </xf>
    <xf numFmtId="187" fontId="4" fillId="0" borderId="5" xfId="1" applyFont="1" applyBorder="1" applyAlignment="1">
      <alignment horizontal="center" vertical="top"/>
    </xf>
    <xf numFmtId="187" fontId="4" fillId="0" borderId="6" xfId="1" applyFont="1" applyBorder="1" applyAlignment="1">
      <alignment vertical="top"/>
    </xf>
    <xf numFmtId="0" fontId="8" fillId="6" borderId="14" xfId="0" applyFont="1" applyFill="1" applyBorder="1" applyAlignment="1">
      <alignment horizontal="right" vertical="top"/>
    </xf>
    <xf numFmtId="1" fontId="4" fillId="6" borderId="14" xfId="0" applyNumberFormat="1" applyFont="1" applyFill="1" applyBorder="1" applyAlignment="1">
      <alignment horizontal="left" vertical="top" wrapText="1"/>
    </xf>
    <xf numFmtId="187" fontId="3" fillId="12" borderId="6" xfId="1" applyFont="1" applyFill="1" applyBorder="1" applyAlignment="1">
      <alignment vertical="top"/>
    </xf>
    <xf numFmtId="187" fontId="4" fillId="0" borderId="5" xfId="1" applyFont="1" applyBorder="1" applyAlignment="1">
      <alignment vertical="top"/>
    </xf>
    <xf numFmtId="187" fontId="4" fillId="6" borderId="5" xfId="1" applyFont="1" applyFill="1" applyBorder="1" applyAlignment="1">
      <alignment horizontal="center" vertical="top"/>
    </xf>
    <xf numFmtId="0" fontId="3" fillId="12" borderId="14" xfId="0" applyFont="1" applyFill="1" applyBorder="1" applyAlignment="1">
      <alignment vertical="top"/>
    </xf>
    <xf numFmtId="1" fontId="3" fillId="12" borderId="14" xfId="0" applyNumberFormat="1" applyFont="1" applyFill="1" applyBorder="1" applyAlignment="1">
      <alignment horizontal="left" vertical="top" wrapText="1"/>
    </xf>
    <xf numFmtId="187" fontId="3" fillId="12" borderId="5" xfId="1" applyFont="1" applyFill="1" applyBorder="1" applyAlignment="1">
      <alignment horizontal="right" vertical="top"/>
    </xf>
    <xf numFmtId="187" fontId="3" fillId="12" borderId="5" xfId="1" applyFont="1" applyFill="1" applyBorder="1" applyAlignment="1">
      <alignment horizontal="center" vertical="top"/>
    </xf>
    <xf numFmtId="187" fontId="3" fillId="12" borderId="6" xfId="0" applyNumberFormat="1" applyFont="1" applyFill="1" applyBorder="1" applyAlignment="1">
      <alignment horizontal="left" vertical="top"/>
    </xf>
    <xf numFmtId="0" fontId="8" fillId="18" borderId="6" xfId="0" applyFont="1" applyFill="1" applyBorder="1" applyAlignment="1">
      <alignment horizontal="right" vertical="top"/>
    </xf>
    <xf numFmtId="1" fontId="4" fillId="18" borderId="14" xfId="0" applyNumberFormat="1" applyFont="1" applyFill="1" applyBorder="1" applyAlignment="1">
      <alignment horizontal="left" vertical="top" wrapText="1"/>
    </xf>
    <xf numFmtId="187" fontId="4" fillId="18" borderId="5" xfId="1" applyFont="1" applyFill="1" applyBorder="1" applyAlignment="1">
      <alignment horizontal="right" vertical="top"/>
    </xf>
    <xf numFmtId="187" fontId="4" fillId="18" borderId="5" xfId="1" applyFont="1" applyFill="1" applyBorder="1" applyAlignment="1">
      <alignment horizontal="center" vertical="top"/>
    </xf>
    <xf numFmtId="187" fontId="4" fillId="18" borderId="6" xfId="1" applyFont="1" applyFill="1" applyBorder="1" applyAlignment="1">
      <alignment vertical="top"/>
    </xf>
    <xf numFmtId="2" fontId="3" fillId="9" borderId="6" xfId="0" applyNumberFormat="1" applyFont="1" applyFill="1" applyBorder="1" applyAlignment="1">
      <alignment vertical="top" wrapText="1"/>
    </xf>
    <xf numFmtId="0" fontId="6" fillId="22" borderId="6" xfId="0" applyFont="1" applyFill="1" applyBorder="1" applyAlignment="1">
      <alignment horizontal="right" vertical="top"/>
    </xf>
    <xf numFmtId="0" fontId="3" fillId="22" borderId="6" xfId="0" applyFont="1" applyFill="1" applyBorder="1" applyAlignment="1">
      <alignment vertical="top" wrapText="1"/>
    </xf>
    <xf numFmtId="1" fontId="3" fillId="22" borderId="6" xfId="0" applyNumberFormat="1" applyFont="1" applyFill="1" applyBorder="1" applyAlignment="1">
      <alignment horizontal="left" vertical="top" wrapText="1"/>
    </xf>
    <xf numFmtId="187" fontId="3" fillId="22" borderId="6" xfId="1" applyFont="1" applyFill="1" applyBorder="1" applyAlignment="1">
      <alignment horizontal="right" vertical="top"/>
    </xf>
    <xf numFmtId="3" fontId="3" fillId="22" borderId="13" xfId="0" applyNumberFormat="1" applyFont="1" applyFill="1" applyBorder="1" applyAlignment="1">
      <alignment vertical="top"/>
    </xf>
    <xf numFmtId="0" fontId="8" fillId="18" borderId="5" xfId="0" applyFont="1" applyFill="1" applyBorder="1" applyAlignment="1">
      <alignment horizontal="right" vertical="top"/>
    </xf>
    <xf numFmtId="1" fontId="4" fillId="18" borderId="5" xfId="0" applyNumberFormat="1" applyFont="1" applyFill="1" applyBorder="1" applyAlignment="1">
      <alignment horizontal="left" vertical="top" wrapText="1"/>
    </xf>
    <xf numFmtId="3" fontId="4" fillId="18" borderId="5" xfId="0" applyNumberFormat="1" applyFont="1" applyFill="1" applyBorder="1" applyAlignment="1">
      <alignment vertical="top"/>
    </xf>
    <xf numFmtId="0" fontId="8" fillId="18" borderId="14" xfId="0" applyFont="1" applyFill="1" applyBorder="1" applyAlignment="1">
      <alignment horizontal="right" vertical="top"/>
    </xf>
    <xf numFmtId="187" fontId="4" fillId="18" borderId="14" xfId="1" applyFont="1" applyFill="1" applyBorder="1" applyAlignment="1">
      <alignment horizontal="right" vertical="top"/>
    </xf>
    <xf numFmtId="1" fontId="4" fillId="18" borderId="6" xfId="0" applyNumberFormat="1" applyFont="1" applyFill="1" applyBorder="1" applyAlignment="1">
      <alignment horizontal="left" vertical="top" wrapText="1"/>
    </xf>
    <xf numFmtId="0" fontId="6" fillId="18" borderId="14" xfId="0" applyFont="1" applyFill="1" applyBorder="1" applyAlignment="1">
      <alignment horizontal="right" vertical="top"/>
    </xf>
    <xf numFmtId="0" fontId="3" fillId="18" borderId="6" xfId="0" applyFont="1" applyFill="1" applyBorder="1" applyAlignment="1">
      <alignment vertical="top"/>
    </xf>
    <xf numFmtId="1" fontId="3" fillId="18" borderId="6" xfId="0" applyNumberFormat="1" applyFont="1" applyFill="1" applyBorder="1" applyAlignment="1">
      <alignment horizontal="left" vertical="top" wrapText="1"/>
    </xf>
    <xf numFmtId="187" fontId="3" fillId="18" borderId="6" xfId="1" applyFont="1" applyFill="1" applyBorder="1" applyAlignment="1">
      <alignment horizontal="right" vertical="top"/>
    </xf>
    <xf numFmtId="187" fontId="3" fillId="6" borderId="6" xfId="1" applyFont="1" applyFill="1" applyBorder="1" applyAlignment="1">
      <alignment horizontal="right" vertical="top"/>
    </xf>
    <xf numFmtId="187" fontId="3" fillId="6" borderId="6" xfId="1" applyFont="1" applyFill="1" applyBorder="1" applyAlignment="1">
      <alignment horizontal="center" vertical="top"/>
    </xf>
    <xf numFmtId="187" fontId="3" fillId="0" borderId="6" xfId="1" applyFont="1" applyBorder="1" applyAlignment="1">
      <alignment vertical="top"/>
    </xf>
    <xf numFmtId="0" fontId="3" fillId="6" borderId="6" xfId="0" applyFont="1" applyFill="1" applyBorder="1" applyAlignment="1">
      <alignment vertical="top"/>
    </xf>
    <xf numFmtId="187" fontId="3" fillId="6" borderId="6" xfId="0" applyNumberFormat="1" applyFont="1" applyFill="1" applyBorder="1" applyAlignment="1">
      <alignment horizontal="left" vertical="top"/>
    </xf>
    <xf numFmtId="3" fontId="3" fillId="18" borderId="6" xfId="0" applyNumberFormat="1" applyFont="1" applyFill="1" applyBorder="1" applyAlignment="1">
      <alignment vertical="top"/>
    </xf>
    <xf numFmtId="2" fontId="3" fillId="18" borderId="6" xfId="0" applyNumberFormat="1" applyFont="1" applyFill="1" applyBorder="1" applyAlignment="1">
      <alignment vertical="top"/>
    </xf>
    <xf numFmtId="0" fontId="6" fillId="18" borderId="5" xfId="0" applyFont="1" applyFill="1" applyBorder="1" applyAlignment="1">
      <alignment horizontal="right" vertical="top"/>
    </xf>
    <xf numFmtId="3" fontId="3" fillId="22" borderId="6" xfId="0" applyNumberFormat="1" applyFont="1" applyFill="1" applyBorder="1" applyAlignment="1">
      <alignment vertical="top"/>
    </xf>
    <xf numFmtId="1" fontId="3" fillId="9" borderId="6" xfId="0" applyNumberFormat="1" applyFont="1" applyFill="1" applyBorder="1" applyAlignment="1">
      <alignment horizontal="left" vertical="top" wrapText="1"/>
    </xf>
    <xf numFmtId="2" fontId="6" fillId="22" borderId="6" xfId="0" applyNumberFormat="1" applyFont="1" applyFill="1" applyBorder="1" applyAlignment="1">
      <alignment horizontal="right" vertical="top"/>
    </xf>
    <xf numFmtId="2" fontId="3" fillId="22" borderId="6" xfId="0" applyNumberFormat="1" applyFont="1" applyFill="1" applyBorder="1" applyAlignment="1">
      <alignment vertical="top" wrapText="1"/>
    </xf>
    <xf numFmtId="187" fontId="3" fillId="22" borderId="6" xfId="1" applyFont="1" applyFill="1" applyBorder="1" applyAlignment="1">
      <alignment vertical="top"/>
    </xf>
    <xf numFmtId="0" fontId="3" fillId="18" borderId="5" xfId="0" applyFont="1" applyFill="1" applyBorder="1" applyAlignment="1">
      <alignment horizontal="left" vertical="top"/>
    </xf>
    <xf numFmtId="1" fontId="3" fillId="18" borderId="5" xfId="0" applyNumberFormat="1" applyFont="1" applyFill="1" applyBorder="1" applyAlignment="1">
      <alignment horizontal="left" vertical="top"/>
    </xf>
    <xf numFmtId="187" fontId="3" fillId="18" borderId="5" xfId="1" applyFont="1" applyFill="1" applyBorder="1" applyAlignment="1">
      <alignment horizontal="right" vertical="top"/>
    </xf>
    <xf numFmtId="3" fontId="3" fillId="18" borderId="14" xfId="0" applyNumberFormat="1" applyFont="1" applyFill="1" applyBorder="1" applyAlignment="1">
      <alignment vertical="top"/>
    </xf>
    <xf numFmtId="2" fontId="3" fillId="18" borderId="5" xfId="0" applyNumberFormat="1" applyFont="1" applyFill="1" applyBorder="1" applyAlignment="1">
      <alignment horizontal="left" vertical="top"/>
    </xf>
    <xf numFmtId="3" fontId="3" fillId="18" borderId="5" xfId="0" applyNumberFormat="1" applyFont="1" applyFill="1" applyBorder="1" applyAlignment="1">
      <alignment vertical="top"/>
    </xf>
    <xf numFmtId="1" fontId="4" fillId="6" borderId="6" xfId="0" applyNumberFormat="1" applyFont="1" applyFill="1" applyBorder="1" applyAlignment="1">
      <alignment horizontal="left" vertical="top" wrapText="1"/>
    </xf>
    <xf numFmtId="2" fontId="6" fillId="11" borderId="6" xfId="0" applyNumberFormat="1" applyFont="1" applyFill="1" applyBorder="1" applyAlignment="1">
      <alignment horizontal="right" vertical="top"/>
    </xf>
    <xf numFmtId="1" fontId="39" fillId="15" borderId="6" xfId="1" applyNumberFormat="1" applyFont="1" applyFill="1" applyBorder="1" applyAlignment="1">
      <alignment horizontal="right" vertical="top" wrapText="1"/>
    </xf>
    <xf numFmtId="1" fontId="5" fillId="15" borderId="6" xfId="1" applyNumberFormat="1" applyFont="1" applyFill="1" applyBorder="1" applyAlignment="1">
      <alignment horizontal="left" vertical="top" wrapText="1"/>
    </xf>
    <xf numFmtId="2" fontId="5" fillId="15" borderId="6" xfId="1" applyNumberFormat="1" applyFont="1" applyFill="1" applyBorder="1" applyAlignment="1">
      <alignment vertical="top"/>
    </xf>
    <xf numFmtId="188" fontId="39" fillId="9" borderId="10" xfId="1" applyNumberFormat="1" applyFont="1" applyFill="1" applyBorder="1" applyAlignment="1">
      <alignment horizontal="right" vertical="top"/>
    </xf>
    <xf numFmtId="49" fontId="5" fillId="9" borderId="6" xfId="1" applyNumberFormat="1" applyFont="1" applyFill="1" applyBorder="1" applyAlignment="1">
      <alignment vertical="top" wrapText="1"/>
    </xf>
    <xf numFmtId="1" fontId="5" fillId="9" borderId="6" xfId="1" applyNumberFormat="1" applyFont="1" applyFill="1" applyBorder="1" applyAlignment="1">
      <alignment horizontal="left" vertical="top"/>
    </xf>
    <xf numFmtId="187" fontId="5" fillId="9" borderId="6" xfId="1" applyFont="1" applyFill="1" applyBorder="1" applyAlignment="1">
      <alignment vertical="top"/>
    </xf>
    <xf numFmtId="187" fontId="3" fillId="0" borderId="14" xfId="1" applyFont="1" applyBorder="1" applyAlignment="1">
      <alignment horizontal="center" vertical="top"/>
    </xf>
    <xf numFmtId="187" fontId="3" fillId="6" borderId="5" xfId="1" applyFont="1" applyFill="1" applyBorder="1" applyAlignment="1">
      <alignment horizontal="right" vertical="top"/>
    </xf>
    <xf numFmtId="187" fontId="3" fillId="0" borderId="5" xfId="1" applyFont="1" applyBorder="1" applyAlignment="1">
      <alignment vertical="top"/>
    </xf>
    <xf numFmtId="0" fontId="3" fillId="6" borderId="5" xfId="0" applyFont="1" applyFill="1" applyBorder="1" applyAlignment="1">
      <alignment vertical="top"/>
    </xf>
    <xf numFmtId="187" fontId="3" fillId="6" borderId="5" xfId="0" applyNumberFormat="1" applyFont="1" applyFill="1" applyBorder="1" applyAlignment="1">
      <alignment horizontal="left" vertical="top"/>
    </xf>
    <xf numFmtId="1" fontId="6" fillId="22" borderId="6" xfId="0" applyNumberFormat="1" applyFont="1" applyFill="1" applyBorder="1" applyAlignment="1">
      <alignment horizontal="right" vertical="top"/>
    </xf>
    <xf numFmtId="187" fontId="5" fillId="15" borderId="6" xfId="1" applyFont="1" applyFill="1" applyBorder="1" applyAlignment="1">
      <alignment vertical="top"/>
    </xf>
    <xf numFmtId="1" fontId="6" fillId="7" borderId="6" xfId="0" applyNumberFormat="1" applyFont="1" applyFill="1" applyBorder="1" applyAlignment="1">
      <alignment horizontal="right" vertical="top"/>
    </xf>
    <xf numFmtId="1" fontId="3" fillId="7" borderId="6" xfId="0" applyNumberFormat="1" applyFont="1" applyFill="1" applyBorder="1" applyAlignment="1">
      <alignment horizontal="left" vertical="top" wrapText="1"/>
    </xf>
    <xf numFmtId="187" fontId="5" fillId="7" borderId="6" xfId="1" applyFont="1" applyFill="1" applyBorder="1" applyAlignment="1">
      <alignment vertical="top"/>
    </xf>
    <xf numFmtId="2" fontId="5" fillId="7" borderId="6" xfId="1" applyNumberFormat="1" applyFont="1" applyFill="1" applyBorder="1" applyAlignment="1">
      <alignment vertical="top"/>
    </xf>
    <xf numFmtId="187" fontId="6" fillId="15" borderId="6" xfId="0" applyNumberFormat="1" applyFont="1" applyFill="1" applyBorder="1" applyAlignment="1">
      <alignment horizontal="right" vertical="top"/>
    </xf>
    <xf numFmtId="49" fontId="3" fillId="15" borderId="6" xfId="0" applyNumberFormat="1" applyFont="1" applyFill="1" applyBorder="1" applyAlignment="1">
      <alignment vertical="top" wrapText="1"/>
    </xf>
    <xf numFmtId="1" fontId="3" fillId="15" borderId="6" xfId="0" applyNumberFormat="1" applyFont="1" applyFill="1" applyBorder="1" applyAlignment="1">
      <alignment horizontal="left" vertical="top" wrapText="1"/>
    </xf>
    <xf numFmtId="187" fontId="3" fillId="15" borderId="14" xfId="1" applyFont="1" applyFill="1" applyBorder="1" applyAlignment="1">
      <alignment horizontal="center" vertical="top"/>
    </xf>
    <xf numFmtId="187" fontId="3" fillId="15" borderId="5" xfId="1" applyFont="1" applyFill="1" applyBorder="1" applyAlignment="1">
      <alignment horizontal="right" vertical="top"/>
    </xf>
    <xf numFmtId="187" fontId="3" fillId="15" borderId="5" xfId="1" applyFont="1" applyFill="1" applyBorder="1" applyAlignment="1">
      <alignment vertical="top"/>
    </xf>
    <xf numFmtId="0" fontId="3" fillId="15" borderId="5" xfId="0" applyFont="1" applyFill="1" applyBorder="1" applyAlignment="1">
      <alignment vertical="top"/>
    </xf>
    <xf numFmtId="187" fontId="3" fillId="15" borderId="5" xfId="0" applyNumberFormat="1" applyFont="1" applyFill="1" applyBorder="1" applyAlignment="1">
      <alignment horizontal="left" vertical="top"/>
    </xf>
    <xf numFmtId="0" fontId="3" fillId="15" borderId="6" xfId="0" applyFont="1" applyFill="1" applyBorder="1" applyAlignment="1">
      <alignment vertical="top"/>
    </xf>
    <xf numFmtId="187" fontId="8" fillId="6" borderId="6" xfId="0" applyNumberFormat="1" applyFont="1" applyFill="1" applyBorder="1" applyAlignment="1">
      <alignment horizontal="right" vertical="top"/>
    </xf>
    <xf numFmtId="0" fontId="6" fillId="6" borderId="5" xfId="0" applyFont="1" applyFill="1" applyBorder="1" applyAlignment="1">
      <alignment horizontal="right" vertical="top"/>
    </xf>
    <xf numFmtId="1" fontId="3" fillId="6" borderId="5" xfId="1" applyNumberFormat="1" applyFont="1" applyFill="1" applyBorder="1" applyAlignment="1">
      <alignment horizontal="left" vertical="top" wrapText="1"/>
    </xf>
    <xf numFmtId="187" fontId="3" fillId="6" borderId="5" xfId="1" applyFont="1" applyFill="1" applyBorder="1" applyAlignment="1">
      <alignment horizontal="center" vertical="top"/>
    </xf>
    <xf numFmtId="2" fontId="3" fillId="15" borderId="6" xfId="0" applyNumberFormat="1" applyFont="1" applyFill="1" applyBorder="1" applyAlignment="1">
      <alignment vertical="top" wrapText="1"/>
    </xf>
    <xf numFmtId="2" fontId="3" fillId="15" borderId="6" xfId="0" applyNumberFormat="1" applyFont="1" applyFill="1" applyBorder="1" applyAlignment="1">
      <alignment vertical="top"/>
    </xf>
    <xf numFmtId="1" fontId="4" fillId="6" borderId="6" xfId="0" applyNumberFormat="1" applyFont="1" applyFill="1" applyBorder="1" applyAlignment="1">
      <alignment horizontal="left" vertical="top"/>
    </xf>
    <xf numFmtId="187" fontId="6" fillId="6" borderId="6" xfId="0" applyNumberFormat="1" applyFont="1" applyFill="1" applyBorder="1" applyAlignment="1">
      <alignment horizontal="right" vertical="top"/>
    </xf>
    <xf numFmtId="49" fontId="3" fillId="6" borderId="6" xfId="0" applyNumberFormat="1" applyFont="1" applyFill="1" applyBorder="1" applyAlignment="1">
      <alignment vertical="top" wrapText="1"/>
    </xf>
    <xf numFmtId="1" fontId="3" fillId="6" borderId="6" xfId="0" applyNumberFormat="1" applyFont="1" applyFill="1" applyBorder="1" applyAlignment="1">
      <alignment horizontal="left" vertical="top" wrapText="1"/>
    </xf>
    <xf numFmtId="49" fontId="3" fillId="12" borderId="6" xfId="0" applyNumberFormat="1" applyFont="1" applyFill="1" applyBorder="1" applyAlignment="1">
      <alignment vertical="top" wrapText="1"/>
    </xf>
    <xf numFmtId="187" fontId="8" fillId="6" borderId="6" xfId="1" applyFont="1" applyFill="1" applyBorder="1" applyAlignment="1">
      <alignment horizontal="right" vertical="top"/>
    </xf>
    <xf numFmtId="2" fontId="6" fillId="12" borderId="6" xfId="0" applyNumberFormat="1" applyFont="1" applyFill="1" applyBorder="1" applyAlignment="1">
      <alignment horizontal="right" vertical="top"/>
    </xf>
    <xf numFmtId="0" fontId="6" fillId="6" borderId="6" xfId="0" applyFont="1" applyFill="1" applyBorder="1" applyAlignment="1">
      <alignment horizontal="right" vertical="top"/>
    </xf>
    <xf numFmtId="2" fontId="3" fillId="6" borderId="6" xfId="0" applyNumberFormat="1" applyFont="1" applyFill="1" applyBorder="1" applyAlignment="1">
      <alignment vertical="top" wrapText="1"/>
    </xf>
    <xf numFmtId="2" fontId="3" fillId="6" borderId="6" xfId="0" applyNumberFormat="1" applyFont="1" applyFill="1" applyBorder="1" applyAlignment="1">
      <alignment vertical="top"/>
    </xf>
    <xf numFmtId="1" fontId="3" fillId="6" borderId="6" xfId="1" applyNumberFormat="1" applyFont="1" applyFill="1" applyBorder="1" applyAlignment="1">
      <alignment horizontal="left" vertical="top"/>
    </xf>
    <xf numFmtId="2" fontId="3" fillId="6" borderId="5" xfId="0" applyNumberFormat="1" applyFont="1" applyFill="1" applyBorder="1" applyAlignment="1">
      <alignment vertical="top"/>
    </xf>
    <xf numFmtId="190" fontId="6" fillId="9" borderId="6" xfId="0" applyNumberFormat="1" applyFont="1" applyFill="1" applyBorder="1" applyAlignment="1">
      <alignment horizontal="right" vertical="top"/>
    </xf>
    <xf numFmtId="1" fontId="3" fillId="9" borderId="6" xfId="0" applyNumberFormat="1" applyFont="1" applyFill="1" applyBorder="1" applyAlignment="1">
      <alignment horizontal="left" vertical="top"/>
    </xf>
    <xf numFmtId="2" fontId="6" fillId="6" borderId="6" xfId="0" applyNumberFormat="1" applyFont="1" applyFill="1" applyBorder="1" applyAlignment="1">
      <alignment horizontal="right" vertical="top"/>
    </xf>
    <xf numFmtId="187" fontId="3" fillId="6" borderId="6" xfId="1" applyFont="1" applyFill="1" applyBorder="1" applyAlignment="1">
      <alignment vertical="top"/>
    </xf>
    <xf numFmtId="2" fontId="3" fillId="6" borderId="6" xfId="0" applyNumberFormat="1" applyFont="1" applyFill="1" applyBorder="1" applyAlignment="1">
      <alignment horizontal="left" vertical="top"/>
    </xf>
    <xf numFmtId="1" fontId="3" fillId="6" borderId="6" xfId="0" applyNumberFormat="1" applyFont="1" applyFill="1" applyBorder="1" applyAlignment="1">
      <alignment horizontal="left" vertical="top"/>
    </xf>
    <xf numFmtId="2" fontId="3" fillId="0" borderId="6" xfId="1" applyNumberFormat="1" applyFont="1" applyBorder="1" applyAlignment="1">
      <alignment vertical="top"/>
    </xf>
    <xf numFmtId="2" fontId="3" fillId="6" borderId="6" xfId="1" applyNumberFormat="1" applyFont="1" applyFill="1" applyBorder="1" applyAlignment="1">
      <alignment vertical="top"/>
    </xf>
    <xf numFmtId="2" fontId="3" fillId="6" borderId="6" xfId="1" applyNumberFormat="1" applyFont="1" applyFill="1" applyBorder="1" applyAlignment="1">
      <alignment horizontal="right" vertical="top"/>
    </xf>
    <xf numFmtId="2" fontId="8" fillId="6" borderId="6" xfId="0" applyNumberFormat="1" applyFont="1" applyFill="1" applyBorder="1" applyAlignment="1">
      <alignment horizontal="right" vertical="top"/>
    </xf>
    <xf numFmtId="2" fontId="8" fillId="6" borderId="6" xfId="0" applyNumberFormat="1" applyFont="1" applyFill="1" applyBorder="1" applyAlignment="1">
      <alignment horizontal="left" vertical="top"/>
    </xf>
    <xf numFmtId="1" fontId="8" fillId="6" borderId="6" xfId="0" applyNumberFormat="1" applyFont="1" applyFill="1" applyBorder="1" applyAlignment="1">
      <alignment horizontal="left" vertical="top"/>
    </xf>
    <xf numFmtId="2" fontId="6" fillId="6" borderId="5" xfId="0" applyNumberFormat="1" applyFont="1" applyFill="1" applyBorder="1" applyAlignment="1">
      <alignment horizontal="right" vertical="top"/>
    </xf>
    <xf numFmtId="1" fontId="3" fillId="6" borderId="5" xfId="0" applyNumberFormat="1" applyFont="1" applyFill="1" applyBorder="1" applyAlignment="1">
      <alignment horizontal="left" vertical="top"/>
    </xf>
    <xf numFmtId="2" fontId="3" fillId="6" borderId="5" xfId="0" applyNumberFormat="1" applyFont="1" applyFill="1" applyBorder="1" applyAlignment="1">
      <alignment horizontal="right" vertical="top"/>
    </xf>
    <xf numFmtId="2" fontId="3" fillId="0" borderId="5" xfId="1" applyNumberFormat="1" applyFont="1" applyBorder="1" applyAlignment="1">
      <alignment vertical="top"/>
    </xf>
    <xf numFmtId="2" fontId="3" fillId="6" borderId="5" xfId="1" applyNumberFormat="1" applyFont="1" applyFill="1" applyBorder="1" applyAlignment="1">
      <alignment vertical="top"/>
    </xf>
    <xf numFmtId="2" fontId="3" fillId="6" borderId="5" xfId="0" applyNumberFormat="1" applyFont="1" applyFill="1" applyBorder="1" applyAlignment="1">
      <alignment horizontal="left" vertical="top"/>
    </xf>
    <xf numFmtId="188" fontId="39" fillId="9" borderId="5" xfId="1" applyNumberFormat="1" applyFont="1" applyFill="1" applyBorder="1" applyAlignment="1">
      <alignment horizontal="right" vertical="top"/>
    </xf>
    <xf numFmtId="49" fontId="5" fillId="9" borderId="5" xfId="1" applyNumberFormat="1" applyFont="1" applyFill="1" applyBorder="1" applyAlignment="1">
      <alignment vertical="top" wrapText="1"/>
    </xf>
    <xf numFmtId="1" fontId="5" fillId="9" borderId="5" xfId="1" applyNumberFormat="1" applyFont="1" applyFill="1" applyBorder="1" applyAlignment="1">
      <alignment horizontal="left" vertical="top" wrapText="1"/>
    </xf>
    <xf numFmtId="187" fontId="5" fillId="9" borderId="5" xfId="1" applyFont="1" applyFill="1" applyBorder="1" applyAlignment="1">
      <alignment vertical="top"/>
    </xf>
    <xf numFmtId="188" fontId="39" fillId="15" borderId="6" xfId="1" applyNumberFormat="1" applyFont="1" applyFill="1" applyBorder="1" applyAlignment="1">
      <alignment horizontal="right" vertical="top"/>
    </xf>
    <xf numFmtId="188" fontId="5" fillId="15" borderId="6" xfId="1" applyNumberFormat="1" applyFont="1" applyFill="1" applyBorder="1" applyAlignment="1">
      <alignment horizontal="left" vertical="top" wrapText="1"/>
    </xf>
    <xf numFmtId="187" fontId="4" fillId="6" borderId="6" xfId="1" applyFont="1" applyFill="1" applyBorder="1" applyAlignment="1">
      <alignment horizontal="left" vertical="top" wrapText="1"/>
    </xf>
    <xf numFmtId="187" fontId="4" fillId="6" borderId="6" xfId="1" applyFont="1" applyFill="1" applyBorder="1" applyAlignment="1">
      <alignment horizontal="left" vertical="top"/>
    </xf>
    <xf numFmtId="0" fontId="6" fillId="15" borderId="6" xfId="0" applyFont="1" applyFill="1" applyBorder="1" applyAlignment="1">
      <alignment horizontal="right" vertical="top"/>
    </xf>
    <xf numFmtId="0" fontId="3" fillId="15" borderId="6" xfId="0" applyFont="1" applyFill="1" applyBorder="1" applyAlignment="1">
      <alignment vertical="top" wrapText="1"/>
    </xf>
    <xf numFmtId="0" fontId="4" fillId="6" borderId="6" xfId="0" applyFont="1" applyFill="1" applyBorder="1" applyAlignment="1">
      <alignment horizontal="left" vertical="top"/>
    </xf>
    <xf numFmtId="1" fontId="4" fillId="6" borderId="6" xfId="1" applyNumberFormat="1" applyFont="1" applyFill="1" applyBorder="1" applyAlignment="1">
      <alignment horizontal="left" vertical="top" wrapText="1"/>
    </xf>
    <xf numFmtId="0" fontId="3" fillId="6" borderId="6" xfId="0" applyFont="1" applyFill="1" applyBorder="1" applyAlignment="1">
      <alignment horizontal="left" vertical="top"/>
    </xf>
    <xf numFmtId="1" fontId="3" fillId="6" borderId="6" xfId="1" applyNumberFormat="1" applyFont="1" applyFill="1" applyBorder="1" applyAlignment="1">
      <alignment horizontal="left" vertical="top" wrapText="1"/>
    </xf>
    <xf numFmtId="0" fontId="6" fillId="10" borderId="6" xfId="0" applyFont="1" applyFill="1" applyBorder="1" applyAlignment="1">
      <alignment horizontal="right" vertical="top"/>
    </xf>
    <xf numFmtId="2" fontId="3" fillId="10" borderId="6" xfId="0" applyNumberFormat="1" applyFont="1" applyFill="1" applyBorder="1" applyAlignment="1">
      <alignment vertical="top"/>
    </xf>
    <xf numFmtId="1" fontId="3" fillId="10" borderId="6" xfId="0" applyNumberFormat="1" applyFont="1" applyFill="1" applyBorder="1" applyAlignment="1">
      <alignment horizontal="left" vertical="top" wrapText="1"/>
    </xf>
    <xf numFmtId="187" fontId="3" fillId="10" borderId="6" xfId="1" applyFont="1" applyFill="1" applyBorder="1" applyAlignment="1">
      <alignment horizontal="right" vertical="top"/>
    </xf>
    <xf numFmtId="2" fontId="3" fillId="10" borderId="6" xfId="0" applyNumberFormat="1" applyFont="1" applyFill="1" applyBorder="1" applyAlignment="1">
      <alignment vertical="top" wrapText="1"/>
    </xf>
    <xf numFmtId="0" fontId="6" fillId="26" borderId="6" xfId="0" applyFont="1" applyFill="1" applyBorder="1" applyAlignment="1">
      <alignment horizontal="right" vertical="top"/>
    </xf>
    <xf numFmtId="0" fontId="3" fillId="26" borderId="6" xfId="0" applyFont="1" applyFill="1" applyBorder="1" applyAlignment="1">
      <alignment horizontal="center" vertical="top" wrapText="1"/>
    </xf>
    <xf numFmtId="1" fontId="3" fillId="26" borderId="6" xfId="0" applyNumberFormat="1" applyFont="1" applyFill="1" applyBorder="1" applyAlignment="1">
      <alignment horizontal="left" vertical="top" wrapText="1"/>
    </xf>
    <xf numFmtId="187" fontId="3" fillId="26" borderId="6" xfId="1" applyFont="1" applyFill="1" applyBorder="1" applyAlignment="1">
      <alignment horizontal="right" vertical="top"/>
    </xf>
    <xf numFmtId="0" fontId="3" fillId="26" borderId="6" xfId="0" applyFont="1" applyFill="1" applyBorder="1" applyAlignment="1">
      <alignment vertical="top"/>
    </xf>
    <xf numFmtId="188" fontId="39" fillId="7" borderId="5" xfId="1" applyNumberFormat="1" applyFont="1" applyFill="1" applyBorder="1" applyAlignment="1">
      <alignment horizontal="right" vertical="top"/>
    </xf>
    <xf numFmtId="2" fontId="5" fillId="7" borderId="1" xfId="1" applyNumberFormat="1" applyFont="1" applyFill="1" applyBorder="1" applyAlignment="1">
      <alignment vertical="top" wrapText="1"/>
    </xf>
    <xf numFmtId="2" fontId="5" fillId="7" borderId="5" xfId="1" applyNumberFormat="1" applyFont="1" applyFill="1" applyBorder="1" applyAlignment="1">
      <alignment horizontal="left" vertical="top" wrapText="1"/>
    </xf>
    <xf numFmtId="187" fontId="5" fillId="7" borderId="5" xfId="1" applyFont="1" applyFill="1" applyBorder="1" applyAlignment="1">
      <alignment vertical="top"/>
    </xf>
    <xf numFmtId="187" fontId="6" fillId="26" borderId="6" xfId="0" applyNumberFormat="1" applyFont="1" applyFill="1" applyBorder="1" applyAlignment="1">
      <alignment horizontal="right" vertical="top"/>
    </xf>
    <xf numFmtId="2" fontId="3" fillId="26" borderId="6" xfId="0" applyNumberFormat="1" applyFont="1" applyFill="1" applyBorder="1" applyAlignment="1">
      <alignment horizontal="left" vertical="top"/>
    </xf>
    <xf numFmtId="1" fontId="3" fillId="26" borderId="6" xfId="1" applyNumberFormat="1" applyFont="1" applyFill="1" applyBorder="1" applyAlignment="1">
      <alignment horizontal="left" vertical="top" wrapText="1"/>
    </xf>
    <xf numFmtId="188" fontId="5" fillId="15" borderId="6" xfId="1" applyNumberFormat="1" applyFont="1" applyFill="1" applyBorder="1" applyAlignment="1">
      <alignment horizontal="right" vertical="top" wrapText="1"/>
    </xf>
    <xf numFmtId="187" fontId="9" fillId="6" borderId="6" xfId="1" applyFont="1" applyFill="1" applyBorder="1" applyAlignment="1">
      <alignment vertical="top"/>
    </xf>
    <xf numFmtId="187" fontId="4" fillId="6" borderId="6" xfId="1" applyFont="1" applyFill="1" applyBorder="1" applyAlignment="1">
      <alignment horizontal="center" vertical="top"/>
    </xf>
    <xf numFmtId="189" fontId="39" fillId="11" borderId="10" xfId="1" applyNumberFormat="1" applyFont="1" applyFill="1" applyBorder="1" applyAlignment="1">
      <alignment horizontal="right" vertical="top"/>
    </xf>
    <xf numFmtId="49" fontId="39" fillId="11" borderId="6" xfId="1" applyNumberFormat="1" applyFont="1" applyFill="1" applyBorder="1" applyAlignment="1">
      <alignment horizontal="left" vertical="top"/>
    </xf>
    <xf numFmtId="1" fontId="39" fillId="11" borderId="6" xfId="1" applyNumberFormat="1" applyFont="1" applyFill="1" applyBorder="1" applyAlignment="1">
      <alignment horizontal="left" vertical="top"/>
    </xf>
    <xf numFmtId="187" fontId="39" fillId="11" borderId="6" xfId="1" applyFont="1" applyFill="1" applyBorder="1" applyAlignment="1">
      <alignment vertical="top"/>
    </xf>
    <xf numFmtId="2" fontId="5" fillId="15" borderId="6" xfId="1" applyNumberFormat="1" applyFont="1" applyFill="1" applyBorder="1" applyAlignment="1">
      <alignment horizontal="left" vertical="top" wrapText="1"/>
    </xf>
    <xf numFmtId="2" fontId="5" fillId="9" borderId="6" xfId="1" applyNumberFormat="1" applyFont="1" applyFill="1" applyBorder="1" applyAlignment="1">
      <alignment vertical="top" wrapText="1"/>
    </xf>
    <xf numFmtId="2" fontId="5" fillId="9" borderId="6" xfId="1" applyNumberFormat="1" applyFont="1" applyFill="1" applyBorder="1" applyAlignment="1">
      <alignment vertical="top"/>
    </xf>
    <xf numFmtId="0" fontId="6" fillId="22" borderId="0" xfId="0" applyFont="1" applyFill="1" applyAlignment="1">
      <alignment horizontal="right" vertical="top"/>
    </xf>
    <xf numFmtId="2" fontId="3" fillId="22" borderId="4" xfId="0" applyNumberFormat="1" applyFont="1" applyFill="1" applyBorder="1" applyAlignment="1">
      <alignment vertical="top" wrapText="1"/>
    </xf>
    <xf numFmtId="1" fontId="3" fillId="22" borderId="4" xfId="1" applyNumberFormat="1" applyFont="1" applyFill="1" applyBorder="1" applyAlignment="1">
      <alignment horizontal="left" vertical="top" wrapText="1"/>
    </xf>
    <xf numFmtId="187" fontId="3" fillId="22" borderId="4" xfId="1" applyFont="1" applyFill="1" applyBorder="1" applyAlignment="1">
      <alignment horizontal="right" vertical="top"/>
    </xf>
    <xf numFmtId="0" fontId="3" fillId="8" borderId="6" xfId="0" applyFont="1" applyFill="1" applyBorder="1" applyAlignment="1">
      <alignment horizontal="center" vertical="top"/>
    </xf>
    <xf numFmtId="0" fontId="6" fillId="6" borderId="0" xfId="0" applyFont="1" applyFill="1" applyAlignment="1">
      <alignment horizontal="right"/>
    </xf>
    <xf numFmtId="0" fontId="3" fillId="6" borderId="0" xfId="0" applyFont="1" applyFill="1"/>
    <xf numFmtId="1" fontId="3" fillId="6" borderId="0" xfId="1" applyNumberFormat="1" applyFont="1" applyFill="1" applyBorder="1" applyAlignment="1">
      <alignment horizontal="left"/>
    </xf>
    <xf numFmtId="187" fontId="3" fillId="6" borderId="0" xfId="1" applyFont="1" applyFill="1" applyBorder="1" applyAlignment="1">
      <alignment horizontal="right"/>
    </xf>
    <xf numFmtId="187" fontId="3" fillId="6" borderId="0" xfId="1" applyFont="1" applyFill="1" applyBorder="1"/>
    <xf numFmtId="2" fontId="3" fillId="6" borderId="0" xfId="0" applyNumberFormat="1" applyFont="1" applyFill="1"/>
    <xf numFmtId="0" fontId="3" fillId="6" borderId="18" xfId="0" applyFont="1" applyFill="1" applyBorder="1"/>
    <xf numFmtId="0" fontId="3" fillId="0" borderId="0" xfId="0" applyFont="1"/>
    <xf numFmtId="187" fontId="18" fillId="0" borderId="0" xfId="1" applyFont="1" applyBorder="1" applyAlignment="1">
      <alignment horizontal="center"/>
    </xf>
    <xf numFmtId="187" fontId="18" fillId="0" borderId="0" xfId="1" applyFont="1" applyBorder="1" applyAlignment="1">
      <alignment horizontal="center"/>
    </xf>
    <xf numFmtId="187" fontId="6" fillId="0" borderId="0" xfId="1" applyFont="1" applyBorder="1" applyAlignment="1">
      <alignment horizontal="left"/>
    </xf>
    <xf numFmtId="189" fontId="6" fillId="20" borderId="6" xfId="1" applyNumberFormat="1" applyFont="1" applyFill="1" applyBorder="1" applyAlignment="1">
      <alignment horizontal="right" vertical="top"/>
    </xf>
    <xf numFmtId="49" fontId="3" fillId="20" borderId="6" xfId="0" applyNumberFormat="1" applyFont="1" applyFill="1" applyBorder="1" applyAlignment="1">
      <alignment horizontal="left" vertical="top"/>
    </xf>
    <xf numFmtId="1" fontId="3" fillId="20" borderId="6" xfId="1" applyNumberFormat="1" applyFont="1" applyFill="1" applyBorder="1" applyAlignment="1">
      <alignment horizontal="left" vertical="top"/>
    </xf>
    <xf numFmtId="187" fontId="3" fillId="20" borderId="6" xfId="1" applyFont="1" applyFill="1" applyBorder="1" applyAlignment="1">
      <alignment horizontal="center" vertical="top"/>
    </xf>
    <xf numFmtId="0" fontId="3" fillId="20" borderId="6" xfId="0" applyFont="1" applyFill="1" applyBorder="1" applyAlignment="1">
      <alignment horizontal="left" vertical="top"/>
    </xf>
    <xf numFmtId="0" fontId="6" fillId="7" borderId="6" xfId="0" applyFont="1" applyFill="1" applyBorder="1" applyAlignment="1">
      <alignment horizontal="right" vertical="top"/>
    </xf>
    <xf numFmtId="2" fontId="3" fillId="7" borderId="5" xfId="0" applyNumberFormat="1" applyFont="1" applyFill="1" applyBorder="1" applyAlignment="1">
      <alignment horizontal="left" vertical="top"/>
    </xf>
    <xf numFmtId="1" fontId="3" fillId="7" borderId="6" xfId="1" applyNumberFormat="1" applyFont="1" applyFill="1" applyBorder="1" applyAlignment="1">
      <alignment horizontal="left" vertical="top"/>
    </xf>
    <xf numFmtId="2" fontId="3" fillId="7" borderId="5" xfId="0" applyNumberFormat="1" applyFont="1" applyFill="1" applyBorder="1" applyAlignment="1">
      <alignment vertical="top"/>
    </xf>
    <xf numFmtId="187" fontId="3" fillId="7" borderId="6" xfId="0" applyNumberFormat="1" applyFont="1" applyFill="1" applyBorder="1" applyAlignment="1">
      <alignment horizontal="center" vertical="top"/>
    </xf>
    <xf numFmtId="1" fontId="3" fillId="9" borderId="6" xfId="1" applyNumberFormat="1" applyFont="1" applyFill="1" applyBorder="1" applyAlignment="1">
      <alignment horizontal="left" vertical="top" wrapText="1"/>
    </xf>
    <xf numFmtId="2" fontId="3" fillId="7" borderId="6" xfId="0" applyNumberFormat="1" applyFont="1" applyFill="1" applyBorder="1" applyAlignment="1">
      <alignment horizontal="left" vertical="top"/>
    </xf>
    <xf numFmtId="0" fontId="3" fillId="7" borderId="6" xfId="0" applyFont="1" applyFill="1" applyBorder="1" applyAlignment="1">
      <alignment vertical="top"/>
    </xf>
    <xf numFmtId="0" fontId="6" fillId="6" borderId="17" xfId="0" applyFont="1" applyFill="1" applyBorder="1" applyAlignment="1">
      <alignment horizontal="right" vertical="top"/>
    </xf>
    <xf numFmtId="0" fontId="3" fillId="6" borderId="17" xfId="0" applyFont="1" applyFill="1" applyBorder="1" applyAlignment="1">
      <alignment vertical="top"/>
    </xf>
    <xf numFmtId="1" fontId="3" fillId="6" borderId="17" xfId="0" applyNumberFormat="1" applyFont="1" applyFill="1" applyBorder="1" applyAlignment="1">
      <alignment horizontal="left" vertical="top"/>
    </xf>
    <xf numFmtId="187" fontId="3" fillId="6" borderId="17" xfId="1" applyFont="1" applyFill="1" applyBorder="1" applyAlignment="1">
      <alignment horizontal="right" vertical="top"/>
    </xf>
    <xf numFmtId="187" fontId="3" fillId="6" borderId="17" xfId="1" applyFont="1" applyFill="1" applyBorder="1" applyAlignment="1">
      <alignment horizontal="center" vertical="top"/>
    </xf>
    <xf numFmtId="187" fontId="3" fillId="6" borderId="17" xfId="1" applyFont="1" applyFill="1" applyBorder="1" applyAlignment="1">
      <alignment vertical="top"/>
    </xf>
    <xf numFmtId="0" fontId="3" fillId="6" borderId="17" xfId="0" applyFont="1" applyFill="1" applyBorder="1" applyAlignment="1">
      <alignment horizontal="left" vertical="top"/>
    </xf>
    <xf numFmtId="187" fontId="3" fillId="6" borderId="20" xfId="0" applyNumberFormat="1" applyFont="1" applyFill="1" applyBorder="1" applyAlignment="1">
      <alignment horizontal="left" vertical="top"/>
    </xf>
    <xf numFmtId="189" fontId="6" fillId="12" borderId="5" xfId="1" applyNumberFormat="1" applyFont="1" applyFill="1" applyBorder="1" applyAlignment="1">
      <alignment horizontal="right" vertical="top"/>
    </xf>
    <xf numFmtId="2" fontId="3" fillId="12" borderId="5" xfId="0" applyNumberFormat="1" applyFont="1" applyFill="1" applyBorder="1" applyAlignment="1">
      <alignment horizontal="left" vertical="top"/>
    </xf>
    <xf numFmtId="1" fontId="3" fillId="12" borderId="5" xfId="1" applyNumberFormat="1" applyFont="1" applyFill="1" applyBorder="1" applyAlignment="1">
      <alignment horizontal="left" vertical="top"/>
    </xf>
    <xf numFmtId="0" fontId="3" fillId="12" borderId="5" xfId="0" applyFont="1" applyFill="1" applyBorder="1" applyAlignment="1">
      <alignment horizontal="left" vertical="top"/>
    </xf>
    <xf numFmtId="0" fontId="6" fillId="7" borderId="2" xfId="0" applyFont="1" applyFill="1" applyBorder="1" applyAlignment="1">
      <alignment horizontal="right" vertical="top"/>
    </xf>
    <xf numFmtId="2" fontId="3" fillId="7" borderId="2" xfId="0" applyNumberFormat="1" applyFont="1" applyFill="1" applyBorder="1" applyAlignment="1">
      <alignment horizontal="left" vertical="top"/>
    </xf>
    <xf numFmtId="1" fontId="3" fillId="7" borderId="13" xfId="1" applyNumberFormat="1" applyFont="1" applyFill="1" applyBorder="1" applyAlignment="1">
      <alignment horizontal="left" vertical="top"/>
    </xf>
    <xf numFmtId="187" fontId="3" fillId="7" borderId="13" xfId="1" applyFont="1" applyFill="1" applyBorder="1" applyAlignment="1">
      <alignment horizontal="right" vertical="top"/>
    </xf>
    <xf numFmtId="187" fontId="3" fillId="7" borderId="6" xfId="1" applyFont="1" applyFill="1" applyBorder="1" applyAlignment="1">
      <alignment vertical="top"/>
    </xf>
    <xf numFmtId="1" fontId="3" fillId="6" borderId="14" xfId="1" applyNumberFormat="1" applyFont="1" applyFill="1" applyBorder="1" applyAlignment="1">
      <alignment horizontal="left" vertical="top" wrapText="1"/>
    </xf>
    <xf numFmtId="1" fontId="3" fillId="6" borderId="5" xfId="1" applyNumberFormat="1" applyFont="1" applyFill="1" applyBorder="1" applyAlignment="1">
      <alignment horizontal="left" vertical="top"/>
    </xf>
    <xf numFmtId="187" fontId="3" fillId="6" borderId="5" xfId="1" applyFont="1" applyFill="1" applyBorder="1" applyAlignment="1">
      <alignment horizontal="left" vertical="top"/>
    </xf>
    <xf numFmtId="0" fontId="3" fillId="6" borderId="5" xfId="0" applyFont="1" applyFill="1" applyBorder="1" applyAlignment="1">
      <alignment horizontal="left" vertical="top"/>
    </xf>
    <xf numFmtId="3" fontId="3" fillId="6" borderId="5" xfId="0" applyNumberFormat="1" applyFont="1" applyFill="1" applyBorder="1" applyAlignment="1">
      <alignment horizontal="left" vertical="top"/>
    </xf>
    <xf numFmtId="0" fontId="6" fillId="7" borderId="13" xfId="0" applyFont="1" applyFill="1" applyBorder="1" applyAlignment="1">
      <alignment horizontal="right" vertical="top"/>
    </xf>
    <xf numFmtId="2" fontId="3" fillId="7" borderId="13" xfId="0" applyNumberFormat="1" applyFont="1" applyFill="1" applyBorder="1" applyAlignment="1">
      <alignment vertical="top"/>
    </xf>
    <xf numFmtId="3" fontId="3" fillId="7" borderId="6" xfId="0" applyNumberFormat="1" applyFont="1" applyFill="1" applyBorder="1" applyAlignment="1">
      <alignment vertical="top"/>
    </xf>
    <xf numFmtId="3" fontId="4" fillId="0" borderId="6" xfId="0" applyNumberFormat="1" applyFont="1" applyBorder="1" applyAlignment="1">
      <alignment vertical="top"/>
    </xf>
    <xf numFmtId="3" fontId="3" fillId="9" borderId="6" xfId="0" applyNumberFormat="1" applyFont="1" applyFill="1" applyBorder="1" applyAlignment="1">
      <alignment vertical="top"/>
    </xf>
    <xf numFmtId="0" fontId="6" fillId="7" borderId="5" xfId="0" applyFont="1" applyFill="1" applyBorder="1" applyAlignment="1">
      <alignment horizontal="right" vertical="top"/>
    </xf>
    <xf numFmtId="1" fontId="3" fillId="7" borderId="5" xfId="1" applyNumberFormat="1" applyFont="1" applyFill="1" applyBorder="1" applyAlignment="1">
      <alignment horizontal="left" vertical="top"/>
    </xf>
    <xf numFmtId="187" fontId="3" fillId="7" borderId="5" xfId="1" applyFont="1" applyFill="1" applyBorder="1" applyAlignment="1">
      <alignment horizontal="right" vertical="top"/>
    </xf>
    <xf numFmtId="3" fontId="3" fillId="7" borderId="5" xfId="0" applyNumberFormat="1" applyFont="1" applyFill="1" applyBorder="1" applyAlignment="1">
      <alignment horizontal="left" vertical="top"/>
    </xf>
    <xf numFmtId="1" fontId="4" fillId="18" borderId="14" xfId="0" applyNumberFormat="1" applyFont="1" applyFill="1" applyBorder="1" applyAlignment="1">
      <alignment horizontal="left" vertical="top"/>
    </xf>
    <xf numFmtId="1" fontId="4" fillId="18" borderId="5" xfId="0" applyNumberFormat="1" applyFont="1" applyFill="1" applyBorder="1" applyAlignment="1">
      <alignment horizontal="left" vertical="top"/>
    </xf>
    <xf numFmtId="0" fontId="3" fillId="18" borderId="14" xfId="0" applyFont="1" applyFill="1" applyBorder="1" applyAlignment="1">
      <alignment vertical="top"/>
    </xf>
    <xf numFmtId="1" fontId="3" fillId="18" borderId="14" xfId="0" applyNumberFormat="1" applyFont="1" applyFill="1" applyBorder="1" applyAlignment="1">
      <alignment horizontal="left" vertical="top" wrapText="1"/>
    </xf>
    <xf numFmtId="187" fontId="3" fillId="18" borderId="14" xfId="1" applyFont="1" applyFill="1" applyBorder="1" applyAlignment="1">
      <alignment horizontal="right" vertical="top"/>
    </xf>
    <xf numFmtId="187" fontId="5" fillId="6" borderId="5" xfId="1" applyFont="1" applyFill="1" applyBorder="1" applyAlignment="1">
      <alignment horizontal="right" vertical="top"/>
    </xf>
    <xf numFmtId="1" fontId="3" fillId="18" borderId="14" xfId="0" applyNumberFormat="1" applyFont="1" applyFill="1" applyBorder="1" applyAlignment="1">
      <alignment horizontal="left" vertical="top"/>
    </xf>
    <xf numFmtId="0" fontId="6" fillId="18" borderId="6" xfId="0" applyFont="1" applyFill="1" applyBorder="1" applyAlignment="1">
      <alignment horizontal="right" vertical="top"/>
    </xf>
    <xf numFmtId="187" fontId="5" fillId="6" borderId="6" xfId="1" applyFont="1" applyFill="1" applyBorder="1" applyAlignment="1">
      <alignment horizontal="right" vertical="top"/>
    </xf>
    <xf numFmtId="1" fontId="3" fillId="18" borderId="6" xfId="0" applyNumberFormat="1" applyFont="1" applyFill="1" applyBorder="1" applyAlignment="1">
      <alignment horizontal="left" vertical="top"/>
    </xf>
    <xf numFmtId="187" fontId="3" fillId="7" borderId="5" xfId="1" applyFont="1" applyFill="1" applyBorder="1" applyAlignment="1">
      <alignment horizontal="left" vertical="top"/>
    </xf>
    <xf numFmtId="0" fontId="6" fillId="11" borderId="5" xfId="0" applyFont="1" applyFill="1" applyBorder="1" applyAlignment="1">
      <alignment horizontal="right" vertical="top"/>
    </xf>
    <xf numFmtId="2" fontId="3" fillId="11" borderId="5" xfId="0" applyNumberFormat="1" applyFont="1" applyFill="1" applyBorder="1" applyAlignment="1">
      <alignment vertical="top"/>
    </xf>
    <xf numFmtId="1" fontId="3" fillId="11" borderId="5" xfId="1" applyNumberFormat="1" applyFont="1" applyFill="1" applyBorder="1" applyAlignment="1">
      <alignment horizontal="left" vertical="top"/>
    </xf>
    <xf numFmtId="187" fontId="3" fillId="11" borderId="5" xfId="1" applyFont="1" applyFill="1" applyBorder="1" applyAlignment="1">
      <alignment horizontal="right" vertical="top"/>
    </xf>
    <xf numFmtId="3" fontId="3" fillId="11" borderId="4" xfId="0" applyNumberFormat="1" applyFont="1" applyFill="1" applyBorder="1" applyAlignment="1">
      <alignment horizontal="left" vertical="top"/>
    </xf>
    <xf numFmtId="1" fontId="5" fillId="11" borderId="6" xfId="1" applyNumberFormat="1" applyFont="1" applyFill="1" applyBorder="1" applyAlignment="1">
      <alignment horizontal="left" vertical="top"/>
    </xf>
    <xf numFmtId="187" fontId="5" fillId="11" borderId="6" xfId="1" applyFont="1" applyFill="1" applyBorder="1" applyAlignment="1">
      <alignment vertical="top"/>
    </xf>
    <xf numFmtId="2" fontId="6" fillId="7" borderId="6" xfId="0" applyNumberFormat="1" applyFont="1" applyFill="1" applyBorder="1" applyAlignment="1">
      <alignment horizontal="right" vertical="top"/>
    </xf>
    <xf numFmtId="2" fontId="6" fillId="22" borderId="19" xfId="0" applyNumberFormat="1" applyFont="1" applyFill="1" applyBorder="1" applyAlignment="1">
      <alignment horizontal="right" vertical="top"/>
    </xf>
    <xf numFmtId="2" fontId="3" fillId="22" borderId="19" xfId="0" applyNumberFormat="1" applyFont="1" applyFill="1" applyBorder="1" applyAlignment="1">
      <alignment vertical="top"/>
    </xf>
    <xf numFmtId="1" fontId="3" fillId="22" borderId="19" xfId="0" applyNumberFormat="1" applyFont="1" applyFill="1" applyBorder="1" applyAlignment="1">
      <alignment horizontal="left" vertical="top" wrapText="1"/>
    </xf>
    <xf numFmtId="2" fontId="8" fillId="6" borderId="19" xfId="0" applyNumberFormat="1" applyFont="1" applyFill="1" applyBorder="1" applyAlignment="1">
      <alignment horizontal="right" vertical="top"/>
    </xf>
    <xf numFmtId="2" fontId="4" fillId="6" borderId="19" xfId="0" applyNumberFormat="1" applyFont="1" applyFill="1" applyBorder="1" applyAlignment="1">
      <alignment vertical="top"/>
    </xf>
    <xf numFmtId="1" fontId="4" fillId="6" borderId="19" xfId="0" applyNumberFormat="1" applyFont="1" applyFill="1" applyBorder="1" applyAlignment="1">
      <alignment horizontal="left" vertical="top"/>
    </xf>
    <xf numFmtId="2" fontId="4" fillId="6" borderId="19" xfId="0" applyNumberFormat="1" applyFont="1" applyFill="1" applyBorder="1" applyAlignment="1">
      <alignment horizontal="left" vertical="top"/>
    </xf>
    <xf numFmtId="2" fontId="6" fillId="6" borderId="19" xfId="0" applyNumberFormat="1" applyFont="1" applyFill="1" applyBorder="1" applyAlignment="1">
      <alignment horizontal="right" vertical="top"/>
    </xf>
    <xf numFmtId="2" fontId="3" fillId="6" borderId="19" xfId="0" applyNumberFormat="1" applyFont="1" applyFill="1" applyBorder="1" applyAlignment="1">
      <alignment vertical="top"/>
    </xf>
    <xf numFmtId="1" fontId="3" fillId="6" borderId="19" xfId="0" applyNumberFormat="1" applyFont="1" applyFill="1" applyBorder="1" applyAlignment="1">
      <alignment horizontal="left" vertical="top"/>
    </xf>
    <xf numFmtId="3" fontId="3" fillId="6" borderId="6" xfId="0" applyNumberFormat="1" applyFont="1" applyFill="1" applyBorder="1" applyAlignment="1">
      <alignment vertical="top"/>
    </xf>
    <xf numFmtId="189" fontId="39" fillId="7" borderId="6" xfId="1" applyNumberFormat="1" applyFont="1" applyFill="1" applyBorder="1" applyAlignment="1">
      <alignment horizontal="right" vertical="top"/>
    </xf>
    <xf numFmtId="2" fontId="5" fillId="7" borderId="6" xfId="1" applyNumberFormat="1" applyFont="1" applyFill="1" applyBorder="1" applyAlignment="1">
      <alignment horizontal="left" vertical="top"/>
    </xf>
    <xf numFmtId="1" fontId="5" fillId="7" borderId="6" xfId="0" applyNumberFormat="1" applyFont="1" applyFill="1" applyBorder="1" applyAlignment="1">
      <alignment horizontal="left" vertical="top"/>
    </xf>
    <xf numFmtId="49" fontId="5" fillId="7" borderId="6" xfId="1" applyNumberFormat="1" applyFont="1" applyFill="1" applyBorder="1" applyAlignment="1">
      <alignment horizontal="left" vertical="top"/>
    </xf>
    <xf numFmtId="187" fontId="6" fillId="9" borderId="6" xfId="0" applyNumberFormat="1" applyFont="1" applyFill="1" applyBorder="1" applyAlignment="1">
      <alignment horizontal="right" vertical="top"/>
    </xf>
    <xf numFmtId="2" fontId="3" fillId="9" borderId="6" xfId="0" applyNumberFormat="1" applyFont="1" applyFill="1" applyBorder="1" applyAlignment="1">
      <alignment horizontal="left" vertical="top"/>
    </xf>
    <xf numFmtId="1" fontId="3" fillId="9" borderId="6" xfId="1" applyNumberFormat="1" applyFont="1" applyFill="1" applyBorder="1" applyAlignment="1">
      <alignment horizontal="left" vertical="top"/>
    </xf>
    <xf numFmtId="190" fontId="6" fillId="7" borderId="6" xfId="0" applyNumberFormat="1" applyFont="1" applyFill="1" applyBorder="1" applyAlignment="1">
      <alignment horizontal="right" vertical="top"/>
    </xf>
    <xf numFmtId="1" fontId="3" fillId="7" borderId="6" xfId="0" applyNumberFormat="1" applyFont="1" applyFill="1" applyBorder="1" applyAlignment="1">
      <alignment horizontal="left" vertical="top"/>
    </xf>
    <xf numFmtId="187" fontId="3" fillId="7" borderId="6" xfId="1" applyFont="1" applyFill="1" applyBorder="1" applyAlignment="1">
      <alignment horizontal="left" vertical="top"/>
    </xf>
    <xf numFmtId="0" fontId="3" fillId="10" borderId="6" xfId="0" applyFont="1" applyFill="1" applyBorder="1" applyAlignment="1">
      <alignment vertical="top"/>
    </xf>
    <xf numFmtId="49" fontId="3" fillId="7" borderId="1" xfId="1" applyNumberFormat="1" applyFont="1" applyFill="1" applyBorder="1" applyAlignment="1">
      <alignment horizontal="left" vertical="top"/>
    </xf>
    <xf numFmtId="187" fontId="6" fillId="7" borderId="6" xfId="0" applyNumberFormat="1" applyFont="1" applyFill="1" applyBorder="1" applyAlignment="1">
      <alignment horizontal="right" vertical="top"/>
    </xf>
    <xf numFmtId="187" fontId="8" fillId="6" borderId="2" xfId="0" applyNumberFormat="1" applyFont="1" applyFill="1" applyBorder="1" applyAlignment="1">
      <alignment horizontal="right" vertical="top"/>
    </xf>
    <xf numFmtId="1" fontId="8" fillId="6" borderId="6" xfId="1" applyNumberFormat="1" applyFont="1" applyFill="1" applyBorder="1" applyAlignment="1">
      <alignment horizontal="left" vertical="top"/>
    </xf>
    <xf numFmtId="0" fontId="8" fillId="6" borderId="7" xfId="0" applyFont="1" applyFill="1" applyBorder="1" applyAlignment="1">
      <alignment horizontal="right" vertical="top"/>
    </xf>
    <xf numFmtId="187" fontId="3" fillId="7" borderId="1" xfId="1" applyFont="1" applyFill="1" applyBorder="1" applyAlignment="1">
      <alignment horizontal="left" vertical="top"/>
    </xf>
    <xf numFmtId="0" fontId="8" fillId="6" borderId="2" xfId="0" applyFont="1" applyFill="1" applyBorder="1" applyAlignment="1">
      <alignment horizontal="right" vertical="top"/>
    </xf>
    <xf numFmtId="187" fontId="6" fillId="6" borderId="7" xfId="0" applyNumberFormat="1" applyFont="1" applyFill="1" applyBorder="1" applyAlignment="1">
      <alignment horizontal="right" vertical="top"/>
    </xf>
    <xf numFmtId="1" fontId="6" fillId="6" borderId="6" xfId="1" applyNumberFormat="1" applyFont="1" applyFill="1" applyBorder="1" applyAlignment="1">
      <alignment horizontal="left" vertical="top"/>
    </xf>
    <xf numFmtId="2" fontId="3" fillId="7" borderId="6" xfId="1" applyNumberFormat="1" applyFont="1" applyFill="1" applyBorder="1" applyAlignment="1">
      <alignment horizontal="right" vertical="top"/>
    </xf>
    <xf numFmtId="0" fontId="6" fillId="6" borderId="2" xfId="0" applyFont="1" applyFill="1" applyBorder="1" applyAlignment="1">
      <alignment horizontal="right" vertical="top"/>
    </xf>
    <xf numFmtId="1" fontId="3" fillId="8" borderId="6" xfId="1" applyNumberFormat="1" applyFont="1" applyFill="1" applyBorder="1" applyAlignment="1">
      <alignment horizontal="left" vertical="top"/>
    </xf>
    <xf numFmtId="187" fontId="3" fillId="8" borderId="6" xfId="1" applyFont="1" applyFill="1" applyBorder="1" applyAlignment="1">
      <alignment horizontal="right" vertical="top"/>
    </xf>
    <xf numFmtId="0" fontId="3" fillId="8" borderId="6" xfId="0" applyFont="1" applyFill="1" applyBorder="1" applyAlignment="1">
      <alignment vertical="top"/>
    </xf>
    <xf numFmtId="0" fontId="6" fillId="23" borderId="2" xfId="0" applyFont="1" applyFill="1" applyBorder="1" applyAlignment="1">
      <alignment horizontal="right" vertical="top"/>
    </xf>
    <xf numFmtId="0" fontId="3" fillId="23" borderId="4" xfId="0" applyFont="1" applyFill="1" applyBorder="1" applyAlignment="1">
      <alignment horizontal="center" vertical="top"/>
    </xf>
    <xf numFmtId="1" fontId="3" fillId="23" borderId="0" xfId="0" applyNumberFormat="1" applyFont="1" applyFill="1" applyAlignment="1">
      <alignment horizontal="left" vertical="top"/>
    </xf>
    <xf numFmtId="187" fontId="3" fillId="23" borderId="4" xfId="1" applyFont="1" applyFill="1" applyBorder="1" applyAlignment="1">
      <alignment horizontal="right" vertical="top"/>
    </xf>
    <xf numFmtId="187" fontId="3" fillId="23" borderId="4" xfId="0" applyNumberFormat="1" applyFont="1" applyFill="1" applyBorder="1" applyAlignment="1">
      <alignment horizontal="left" vertical="top"/>
    </xf>
    <xf numFmtId="0" fontId="6" fillId="16" borderId="6" xfId="0" applyFont="1" applyFill="1" applyBorder="1" applyAlignment="1">
      <alignment horizontal="right" vertical="top"/>
    </xf>
    <xf numFmtId="0" fontId="3" fillId="16" borderId="6" xfId="0" applyFont="1" applyFill="1" applyBorder="1" applyAlignment="1">
      <alignment horizontal="center" vertical="top"/>
    </xf>
    <xf numFmtId="1" fontId="3" fillId="16" borderId="6" xfId="1" applyNumberFormat="1" applyFont="1" applyFill="1" applyBorder="1" applyAlignment="1">
      <alignment horizontal="left" vertical="top"/>
    </xf>
    <xf numFmtId="187" fontId="3" fillId="16" borderId="6" xfId="1" applyFont="1" applyFill="1" applyBorder="1" applyAlignment="1">
      <alignment vertical="top"/>
    </xf>
    <xf numFmtId="187" fontId="3" fillId="16" borderId="6" xfId="1" applyFont="1" applyFill="1" applyBorder="1" applyAlignment="1">
      <alignment horizontal="right" vertical="top"/>
    </xf>
    <xf numFmtId="187" fontId="5" fillId="16" borderId="6" xfId="1" applyFont="1" applyFill="1" applyBorder="1" applyAlignment="1">
      <alignment horizontal="right" vertical="top"/>
    </xf>
    <xf numFmtId="187" fontId="3" fillId="16" borderId="6" xfId="1" applyFont="1" applyFill="1" applyBorder="1" applyAlignment="1">
      <alignment horizontal="left" vertical="top"/>
    </xf>
  </cellXfs>
  <cellStyles count="3">
    <cellStyle name="จุลภาค" xfId="1" builtinId="3"/>
    <cellStyle name="จุลภาค 2" xfId="2" xr:uid="{3057F25D-35B6-46E2-BBD0-647C3C7DB753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7/&#3648;&#3591;&#3636;&#3609;&#3585;&#3633;&#3609;&#3652;&#3623;&#3657;&#3648;&#3610;&#3636;&#3585;&#3648;&#3627;&#3621;&#3639;&#3656;&#3629;&#3617;&#3611;&#3637;/&#3588;&#3640;&#3617;&#3591;&#3623;&#3604;&#3648;&#3591;&#3636;&#3609;&#3585;&#3633;&#3609;%20&#3648;&#3617;&#3625;&#3634;&#3618;&#3609;%206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6/&#3648;&#3591;&#3636;&#3609;&#3591;&#3623;&#3604;&#3605;.&#3588;.6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5/&#3648;&#3591;&#3636;&#3609;&#3591;&#3610;&#3611;&#3619;&#3632;&#3617;&#3634;&#3603;/&#3617;.&#3588;.65%20&#3651;&#3627;&#3617;&#365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5/&#3648;&#3591;&#3636;&#3609;&#3591;&#3610;&#3611;&#3619;&#3632;&#3617;&#3634;&#3603;/&#3648;&#3591;&#3636;&#3609;&#3591;&#3623;&#3604;&#3585;.&#3614;.6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7/&#3608;&#3588;%20&#3652;&#3611;&#3614;&#3621;&#3634;&#3591;&#3585;&#3656;&#3629;&#3609;%206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7/&#3614;&#3588;%2067%20&#3652;&#3611;&#3614;&#3621;&#3634;&#3591;&#3585;&#3656;&#3629;&#3609;%206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ยได้ค่าปรับ"/>
      <sheetName val="งบอบจ"/>
      <sheetName val="งบครุภัณฑ์ 65 36001   36002"/>
      <sheetName val="ดำเนินงานครุภัณฑ์ 310061ยั่งยืน"/>
      <sheetName val="งบ66สิ่งก่อสร้า"/>
      <sheetName val="รายงานงวดเงินกัน65"/>
      <sheetName val="สรุปกัน66"/>
      <sheetName val="รายงานแบบ8 ปี 66"/>
      <sheetName val="สิ่งก่อสร้าง  65"/>
      <sheetName val="67สิ่งส่งมาด้วย2  1"/>
      <sheetName val="Sheet2"/>
    </sheetNames>
    <sheetDataSet>
      <sheetData sheetId="0"/>
      <sheetData sheetId="1"/>
      <sheetData sheetId="2"/>
      <sheetData sheetId="3">
        <row r="6">
          <cell r="E6" t="str">
            <v xml:space="preserve">แผนงานยุทธศาสตร์พัฒนาคุณภาพการศึกษาและการเรียนรู้ </v>
          </cell>
        </row>
        <row r="7">
          <cell r="D7" t="str">
            <v xml:space="preserve">20004 31006100 </v>
          </cell>
          <cell r="E7" t="str">
            <v>โครงการขับเคลื่อนการพัฒนาการศึกษาที่ยั่งยืน</v>
          </cell>
        </row>
        <row r="8">
          <cell r="D8" t="str">
            <v>20004 66 86177 00000</v>
          </cell>
          <cell r="E8" t="str">
            <v>กิจกรรมยกระดับคุณภาพผู้เรียนด้านศักยภาพการเรียนรู้เชิงกระบวนการสู่ความทัดเทียมนานาชาติ</v>
          </cell>
        </row>
        <row r="10">
          <cell r="C10" t="str">
            <v>20004 31006100 2000000</v>
          </cell>
          <cell r="E10" t="str">
            <v>โครงการยกระดับคุณภาพผู้เรียน ค่าสื่อการเรียนการสอน</v>
          </cell>
        </row>
        <row r="11">
          <cell r="E11" t="str">
            <v>ร.ร.วัดลานนา</v>
          </cell>
        </row>
        <row r="13">
          <cell r="F13">
            <v>14000</v>
          </cell>
          <cell r="G13">
            <v>0</v>
          </cell>
          <cell r="H13">
            <v>0</v>
          </cell>
          <cell r="I13">
            <v>0</v>
          </cell>
          <cell r="J13"/>
          <cell r="K13">
            <v>0</v>
          </cell>
          <cell r="L13">
            <v>14000</v>
          </cell>
        </row>
        <row r="14">
          <cell r="E14" t="str">
            <v>ร.ร.นิกรราษฎร์บูรณะ</v>
          </cell>
        </row>
        <row r="16">
          <cell r="F16">
            <v>14000</v>
          </cell>
          <cell r="G16">
            <v>0</v>
          </cell>
          <cell r="H16">
            <v>0</v>
          </cell>
          <cell r="I16">
            <v>0</v>
          </cell>
          <cell r="J16"/>
          <cell r="K16">
            <v>0</v>
          </cell>
          <cell r="L16">
            <v>14000</v>
          </cell>
        </row>
        <row r="17">
          <cell r="E17" t="str">
            <v>ร.ร.วัดสมุหราษฎร์บำรุง</v>
          </cell>
        </row>
        <row r="21">
          <cell r="F21">
            <v>23000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23000</v>
          </cell>
        </row>
        <row r="22">
          <cell r="D22" t="str">
            <v>6611310</v>
          </cell>
          <cell r="E22" t="str">
            <v>งบลงทุน ค่าครุภัณฑ์ 6611310</v>
          </cell>
        </row>
        <row r="23">
          <cell r="D23"/>
          <cell r="E23" t="str">
            <v>ครุภัณฑ์สำนักงาน 120601</v>
          </cell>
        </row>
        <row r="24">
          <cell r="C24" t="str">
            <v>โอนเปลี่ยนแปลงครั้งที่ 1/66 บท.กลุ่มนโยบายและแผน  ที่ ศธ 04087/1957 ลว. 28 กย 66</v>
          </cell>
          <cell r="D24" t="str">
            <v>20004 31006100 3110010</v>
          </cell>
          <cell r="E24" t="str">
            <v xml:space="preserve">เครื่องปรับอากาศแบบตั้งพื้นหรือแขวน (ระบบ INVERTER) ขนาด 20,000 บีทียู       </v>
          </cell>
        </row>
        <row r="25">
          <cell r="A25" t="str">
            <v>1)</v>
          </cell>
          <cell r="E25" t="str">
            <v>สพป.ปท.2</v>
          </cell>
        </row>
        <row r="27">
          <cell r="D27"/>
        </row>
        <row r="29">
          <cell r="F29">
            <v>35499.39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35499.39</v>
          </cell>
          <cell r="L29">
            <v>0</v>
          </cell>
        </row>
        <row r="30">
          <cell r="A30">
            <v>2</v>
          </cell>
          <cell r="C30" t="str">
            <v>โอนเปลี่ยนแปลงครั้งที่ 1/66 บท.กลุ่มนโยบายและแผน  ที่ ศธ 04087/1957 ลว. 28 กย 66</v>
          </cell>
          <cell r="D30" t="str">
            <v>20005 31006100 3110011</v>
          </cell>
          <cell r="E30" t="str">
            <v xml:space="preserve">เครื่องปรับอากาศแบบติดผนัง (ระบบ INVERTER) ขนาด 18,000 บีทียู       </v>
          </cell>
        </row>
        <row r="31">
          <cell r="A31" t="str">
            <v>1)</v>
          </cell>
          <cell r="E31" t="str">
            <v>สพป.ปท.2</v>
          </cell>
        </row>
        <row r="34">
          <cell r="F34">
            <v>27899.18</v>
          </cell>
          <cell r="G34">
            <v>0</v>
          </cell>
          <cell r="H34"/>
          <cell r="I34">
            <v>0</v>
          </cell>
          <cell r="J34"/>
          <cell r="K34">
            <v>27899.18</v>
          </cell>
          <cell r="L34">
            <v>0</v>
          </cell>
        </row>
        <row r="35">
          <cell r="A35">
            <v>3</v>
          </cell>
          <cell r="C35" t="str">
            <v>โอนเปลี่ยนแปลงครั้งที่ 1/66 บท.กลุ่มนโยบายและแผน  ที่ ศธ 04087/1957 ลว. 28 กย 66</v>
          </cell>
          <cell r="D35" t="str">
            <v>20008 31006100 3110014</v>
          </cell>
          <cell r="E35" t="str">
            <v xml:space="preserve">โพเดียม </v>
          </cell>
        </row>
        <row r="36">
          <cell r="A36" t="str">
            <v>1)</v>
          </cell>
          <cell r="E36" t="str">
            <v>สพป.ปท.2</v>
          </cell>
          <cell r="F36">
            <v>15900</v>
          </cell>
          <cell r="L36"/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15900</v>
          </cell>
          <cell r="L39">
            <v>0</v>
          </cell>
        </row>
        <row r="40">
          <cell r="E40" t="str">
            <v>ครุภัณฑ์โฆษณาและเผยแพร่ 120601</v>
          </cell>
        </row>
        <row r="41">
          <cell r="A41">
            <v>1</v>
          </cell>
          <cell r="C41" t="str">
            <v>โอนเปลี่ยนแปลงครั้งที่ 1/66 บท.กลุ่มนโยบายและแผน  ที่ ศธ 04087/1957 ลว. 28 กย 66</v>
          </cell>
          <cell r="D41" t="str">
            <v>20007 31006100 3110012</v>
          </cell>
          <cell r="E41" t="str">
            <v xml:space="preserve">โทรทัศน์สีแอล อี ดี (LED TV) แบบ Smart TV ระดับความละเอียดจอภาพ 3840 x 2160 พิกเซล ขนาด 75 นิ้ว </v>
          </cell>
        </row>
        <row r="42">
          <cell r="A42" t="str">
            <v>1)</v>
          </cell>
        </row>
        <row r="46">
          <cell r="F46">
            <v>45000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45000</v>
          </cell>
          <cell r="L46">
            <v>0</v>
          </cell>
        </row>
        <row r="47">
          <cell r="A47">
            <v>2</v>
          </cell>
          <cell r="C47" t="str">
            <v>โอนเปลี่ยนแปลงครั้งที่ 1/66 บท.กลุ่มนโยบายและแผน  ที่ ศธ 04087/1957 ลว. 28 กย 66</v>
          </cell>
          <cell r="D47" t="str">
            <v>20008 31006100 3110013</v>
          </cell>
          <cell r="E47" t="str">
            <v xml:space="preserve">ไมโครโฟนไร้สาย </v>
          </cell>
        </row>
        <row r="48">
          <cell r="A48" t="str">
            <v>1)</v>
          </cell>
          <cell r="E48" t="str">
            <v>สพป.ปท.2</v>
          </cell>
        </row>
        <row r="51">
          <cell r="F51">
            <v>24900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24900</v>
          </cell>
          <cell r="L51">
            <v>0</v>
          </cell>
        </row>
        <row r="52">
          <cell r="A52">
            <v>3</v>
          </cell>
          <cell r="C52" t="str">
            <v>โอนเปลี่ยนแปลงครั้งที่ 1/66 บท.กลุ่มนโยบายและแผน  ที่ ศธ 04087/1957 ลว. 28 กย 66</v>
          </cell>
          <cell r="D52" t="str">
            <v>20009 31006100 3110015</v>
          </cell>
          <cell r="E52" t="str">
            <v xml:space="preserve">เครื่องมัลติมีเดีย โปรเจคเตอร์ ระดับ XGA ขนาด 5000 ANSI Lumens  </v>
          </cell>
        </row>
        <row r="53">
          <cell r="A53" t="str">
            <v>1)</v>
          </cell>
          <cell r="E53" t="str">
            <v>สพป.ปท.2</v>
          </cell>
        </row>
        <row r="56">
          <cell r="F56">
            <v>49900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49900</v>
          </cell>
          <cell r="L56">
            <v>0</v>
          </cell>
        </row>
      </sheetData>
      <sheetData sheetId="4">
        <row r="5">
          <cell r="E5" t="str">
            <v>แผนงานพื้นฐานด้านการพัฒนาและเสริมสร้างศักยภาพทรัพยากรมนุษย์</v>
          </cell>
        </row>
        <row r="6">
          <cell r="D6" t="str">
            <v>20004 35000200</v>
          </cell>
          <cell r="E6" t="str">
            <v xml:space="preserve">ผลผลิตผู้จบการศึกษาภาคบังคับ </v>
          </cell>
        </row>
        <row r="7">
          <cell r="D7">
            <v>6611320</v>
          </cell>
          <cell r="E7" t="str">
            <v xml:space="preserve">  ค่าที่ดินและสิ่งก่อสร้าง </v>
          </cell>
        </row>
        <row r="8">
          <cell r="D8" t="str">
            <v>20004  66 01056 00000</v>
          </cell>
          <cell r="E8" t="str">
    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    </cell>
        </row>
        <row r="9">
          <cell r="A9" t="str">
            <v>1.1.1</v>
          </cell>
          <cell r="C9" t="str">
            <v>ศธ 04002/ว 4485 ลว 28 กย 66 ครั้งที่  895</v>
          </cell>
          <cell r="E9" t="str">
            <v xml:space="preserve">ค่าปรับปรุงซ่อมแซมอาคารเรียน อาคารประกอบและสิ่งก่อสร้างอื่นที่ชำรุดทรุดโทรมและที่ประสบอุบัติภัย </v>
          </cell>
        </row>
        <row r="10">
          <cell r="A10" t="str">
            <v>1)</v>
          </cell>
          <cell r="D10" t="str">
            <v>20004 35000200 321ZZZZ</v>
          </cell>
          <cell r="E10" t="str">
            <v>ร.ร.วัดเจริญบุญ</v>
          </cell>
        </row>
        <row r="16">
          <cell r="F16">
            <v>59000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59000</v>
          </cell>
          <cell r="M16">
            <v>0</v>
          </cell>
        </row>
        <row r="17">
          <cell r="A17" t="str">
            <v>2)</v>
          </cell>
          <cell r="D17" t="str">
            <v>2000435000200321ZZZZ</v>
          </cell>
          <cell r="E17" t="str">
            <v>ร.ร.วัดศาลาลอย</v>
          </cell>
        </row>
        <row r="23">
          <cell r="F23">
            <v>457000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457000</v>
          </cell>
          <cell r="M23">
            <v>0</v>
          </cell>
        </row>
        <row r="24">
          <cell r="A24" t="str">
            <v>1.1.2</v>
          </cell>
          <cell r="C24" t="str">
            <v>ศธ 04002/ว5190ลว 14 พ.ย.65 ครั้งที่ 64</v>
          </cell>
          <cell r="E24" t="str">
            <v>อาคารเรียน สปช.105/29 ปรับปรุง อาคารเรียน 2 ชั้น 10 ห้องเรียน (ชั้นล่าง 5 ห้อง ชั้นบน 5 ห้อง)</v>
          </cell>
        </row>
        <row r="25">
          <cell r="A25" t="str">
            <v>1)</v>
          </cell>
          <cell r="D25" t="str">
            <v>20004350002003214557</v>
          </cell>
          <cell r="E25" t="str">
            <v xml:space="preserve"> โรงเรียนวัดกลางคลองสี่ </v>
          </cell>
        </row>
        <row r="36">
          <cell r="F36">
            <v>3164400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3164400</v>
          </cell>
          <cell r="M36">
            <v>0</v>
          </cell>
        </row>
        <row r="37">
          <cell r="A37">
            <v>2</v>
          </cell>
          <cell r="D37" t="str">
            <v xml:space="preserve">20004 35000300 </v>
          </cell>
          <cell r="E37" t="str">
            <v xml:space="preserve">ผลผลิตผู้จบการศึกษามัธยมศึกษาตอนปลาย  </v>
          </cell>
        </row>
        <row r="39">
          <cell r="A39">
            <v>2.1</v>
          </cell>
          <cell r="D39" t="str">
            <v xml:space="preserve">20004 66 05178 00000 </v>
          </cell>
          <cell r="E39" t="str">
            <v xml:space="preserve"> กิจกรรมการจัดการศึกษามัธยมศึกษาตอนปลายสำหรับโรงเรียนปกติ</v>
          </cell>
        </row>
        <row r="40">
          <cell r="A40" t="str">
            <v>2.1.1</v>
          </cell>
          <cell r="C40" t="str">
            <v>ศธ04002/ว3478 ลว.21 ส.ค.66 โอนครั้งที่ 782</v>
          </cell>
          <cell r="E40" t="str">
            <v xml:space="preserve">ค่าปรับปรุงซ่อมแซมอาคารเรียน อาคารประกอบและสิ่งก่อสร้างอื่นที่ชำรุดทรุดโทรมและที่ประสบอุบัติภัย </v>
          </cell>
        </row>
        <row r="41">
          <cell r="A41" t="str">
            <v>1)</v>
          </cell>
          <cell r="D41" t="str">
            <v xml:space="preserve">20004 35000300 321ZZZZ </v>
          </cell>
          <cell r="E41" t="str">
            <v>โรงเรียนรวมราษฎร์สามัคคี</v>
          </cell>
        </row>
        <row r="47">
          <cell r="F47">
            <v>333000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333000</v>
          </cell>
          <cell r="M47">
            <v>0</v>
          </cell>
        </row>
      </sheetData>
      <sheetData sheetId="5"/>
      <sheetData sheetId="6"/>
      <sheetData sheetId="7"/>
      <sheetData sheetId="8">
        <row r="1">
          <cell r="A1" t="str">
            <v>รายงานเงินกันไว้เบิกเหลื่อมปี งบประมาณประจำปี พ.ศ. 2566</v>
          </cell>
          <cell r="B1"/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</row>
        <row r="3">
          <cell r="A3" t="str">
            <v>สำนักงานเขตพื้นที่การศึกษาประถมศึกษาปทุมธานี เขต 2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</row>
        <row r="39">
          <cell r="E39" t="str">
            <v>งบดำเนินงาน</v>
          </cell>
        </row>
        <row r="61">
          <cell r="A61">
            <v>3.1</v>
          </cell>
          <cell r="E61" t="str">
            <v xml:space="preserve">กิจกรรมการจัดการศึกษาประถมศึกษาสำหรับโรงเรียนปกติ  </v>
          </cell>
          <cell r="F61" t="str">
            <v>200041300P2791</v>
          </cell>
        </row>
        <row r="62">
          <cell r="E62" t="str">
            <v>งบดำเนินงาน</v>
          </cell>
          <cell r="F62" t="str">
            <v>6411200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A63" t="str">
            <v>3.1.1</v>
          </cell>
          <cell r="E63" t="str">
            <v>ปรับปรุงห้องซ่อมแซมห้องรองผอ.สพป.ปท.2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A64" t="str">
            <v>3.1.1.1</v>
          </cell>
          <cell r="E64" t="str">
            <v>สพป.ปท.2</v>
          </cell>
          <cell r="F64" t="str">
            <v>2000436002000000</v>
          </cell>
        </row>
        <row r="69">
          <cell r="G69">
            <v>0</v>
          </cell>
          <cell r="I69">
            <v>0</v>
          </cell>
          <cell r="J69">
            <v>0</v>
          </cell>
          <cell r="K69">
            <v>0</v>
          </cell>
          <cell r="M69">
            <v>0</v>
          </cell>
        </row>
        <row r="70">
          <cell r="A70" t="str">
            <v>3.1.2</v>
          </cell>
          <cell r="E70" t="str">
            <v>ปรับปรุงซ่อมแซมอาคารเอนกประสงค์</v>
          </cell>
          <cell r="F70"/>
          <cell r="J70">
            <v>0</v>
          </cell>
          <cell r="K70">
            <v>0</v>
          </cell>
          <cell r="M70">
            <v>0</v>
          </cell>
        </row>
        <row r="71">
          <cell r="A71" t="str">
            <v>3.1.2.1</v>
          </cell>
          <cell r="E71" t="str">
            <v>โรงเรียนวัดธรรมราษฎร์เจริญผล</v>
          </cell>
          <cell r="F71" t="str">
            <v>2000436002000000</v>
          </cell>
        </row>
        <row r="76">
          <cell r="G76">
            <v>0</v>
          </cell>
          <cell r="I76">
            <v>0</v>
          </cell>
          <cell r="J76">
            <v>0</v>
          </cell>
          <cell r="K76">
            <v>0</v>
          </cell>
          <cell r="M76">
            <v>0</v>
          </cell>
        </row>
        <row r="84">
          <cell r="A84"/>
          <cell r="E84" t="str">
            <v>ค่าครุภัณฑ์</v>
          </cell>
          <cell r="F84"/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A85" t="str">
            <v>3.1.3</v>
          </cell>
          <cell r="E85" t="str">
            <v xml:space="preserve">เครื่องคอมพิวเตอร์สำหรับงานประมวลผล แบบที่ 2 </v>
          </cell>
          <cell r="F85"/>
        </row>
        <row r="86">
          <cell r="A86" t="str">
            <v>3.1.3.1</v>
          </cell>
          <cell r="E86" t="str">
            <v>สพป.ปท.2</v>
          </cell>
          <cell r="F86" t="str">
            <v>2000436002110ปท1</v>
          </cell>
        </row>
        <row r="91">
          <cell r="G91">
            <v>0</v>
          </cell>
          <cell r="I91">
            <v>0</v>
          </cell>
          <cell r="J91">
            <v>0</v>
          </cell>
          <cell r="K91">
            <v>0</v>
          </cell>
          <cell r="M91">
            <v>0</v>
          </cell>
        </row>
        <row r="92">
          <cell r="A92" t="str">
            <v>3.1.4</v>
          </cell>
          <cell r="E92" t="str">
            <v xml:space="preserve">เครื่องคอมพิวเตอร์ All In One สำหรับงานประมวลผล </v>
          </cell>
          <cell r="F92"/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 t="str">
            <v>3.1.4.1</v>
          </cell>
          <cell r="E93" t="str">
            <v>สพป.ปท.2 จำนวน 12 เครื่อง</v>
          </cell>
          <cell r="F93" t="str">
            <v>2000436002110ปท2</v>
          </cell>
        </row>
        <row r="98"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99">
          <cell r="A99" t="str">
            <v>3.1.5</v>
          </cell>
          <cell r="E99" t="str">
            <v xml:space="preserve">เครื่องคอมพิวเตอร์โน้ตบุ๊ก สำหรับงานสำนักงาน </v>
          </cell>
        </row>
        <row r="100">
          <cell r="A100" t="str">
            <v>3.1.5.1</v>
          </cell>
          <cell r="E100" t="str">
            <v>สพป.ปท.2 จำนวน 8 เครื่อง</v>
          </cell>
          <cell r="F100" t="str">
            <v>2000436002110ปท3</v>
          </cell>
        </row>
        <row r="105"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A106" t="str">
            <v>3.1.6</v>
          </cell>
          <cell r="E106" t="str">
            <v xml:space="preserve">เครื่องแท็ปเล็ต แบบ 2 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A107" t="str">
            <v>3.1.6.1</v>
          </cell>
          <cell r="E107" t="str">
            <v>สพป.ปท.2 จำนวน 2 เครื่อง</v>
          </cell>
          <cell r="F107" t="str">
            <v>2000436002110ปท4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A113" t="str">
            <v>3.1.7</v>
          </cell>
          <cell r="E113" t="str">
            <v xml:space="preserve">เครื่องพิมพ์ Multifunction แบบฉีดหมึกพร้อมติดตั้งถังหมึกพิมพ์ (Ink Tank Printer)      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A114" t="str">
            <v>3.1.7.1</v>
          </cell>
          <cell r="E114" t="str">
            <v>สพป.ปท.2 จำนวน 3 เครื่อง</v>
          </cell>
          <cell r="F114" t="str">
            <v>2000436002110DBW</v>
          </cell>
        </row>
        <row r="119"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A120">
            <v>3.2</v>
          </cell>
          <cell r="E120" t="str">
            <v xml:space="preserve">กิจกรรมการจัดการศึกษามัธยมศึกษาตอนต้นสำหรับโรงเรียนปกติ  </v>
          </cell>
          <cell r="F120" t="str">
            <v>200041300P2792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1">
          <cell r="A121"/>
          <cell r="E121" t="str">
            <v>งบดำเนินงาน</v>
          </cell>
          <cell r="F121" t="str">
            <v>6411200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2">
          <cell r="A122" t="str">
            <v>3.2.1</v>
          </cell>
          <cell r="E122" t="str">
            <v>ปรับปรุงซ่อมแซมผนังอาคาร ท่อลำเลียงน้ำและซ่อมพื้นดาดฟ้ารั่วซึม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</row>
        <row r="123">
          <cell r="A123" t="str">
            <v>3.2.1.1</v>
          </cell>
          <cell r="E123" t="str">
            <v>สพป.ปท.2</v>
          </cell>
          <cell r="F123" t="str">
            <v>2000436002000000</v>
          </cell>
        </row>
        <row r="128"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30">
          <cell r="A130"/>
        </row>
        <row r="139">
          <cell r="A139"/>
        </row>
        <row r="347">
          <cell r="E347" t="str">
            <v>งบดำเนินงาน</v>
          </cell>
        </row>
        <row r="348">
          <cell r="E348" t="str">
            <v>งบลงทุน</v>
          </cell>
        </row>
        <row r="349">
          <cell r="E349" t="str">
            <v>รวมเงินกันทั้งสิ้น</v>
          </cell>
        </row>
        <row r="351">
          <cell r="E351" t="str">
            <v>คิดเป็นร้อยละ</v>
          </cell>
          <cell r="M351"/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57037บูรณาการต่อต้านการทุจร "/>
      <sheetName val="คุมงบ 36001 36002 ครุภัณฑ์"/>
      <sheetName val="3022ยุทธศาสตร์สร้างความเสมอภาค"/>
      <sheetName val="ควบคุมสิ่งก่อสร้าง 36001 36002"/>
      <sheetName val="งบกลาง รายการเงินสำรอง"/>
      <sheetName val="ก่อนประถม"/>
      <sheetName val="เด็กผู้มีความสามารถพิเศษ36007"/>
      <sheetName val="ประถม มัธยมต้น"/>
      <sheetName val="ทะเบียนคุมย่อย"/>
      <sheetName val="ยุธศาสตร์การเรียนร310011 310061"/>
      <sheetName val="Sheet1"/>
      <sheetName val="06036บูรณาการป้องกัน ปราบปราม ฯ"/>
      <sheetName val="รายงานเงินงวด"/>
      <sheetName val="ผลผลิตเด็กพิการ36004"/>
      <sheetName val="งบลงทุน65"/>
      <sheetName val="มาตการ รวมงบบุคลากร"/>
      <sheetName val="1408บุคลากรภาครัฐ"/>
      <sheetName val="ระบบการควบคุมฯ"/>
      <sheetName val="งบประจำและงบกลยุทธ์"/>
      <sheetName val="งบสพฐ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544">
          <cell r="I1544">
            <v>0</v>
          </cell>
          <cell r="J1544">
            <v>0</v>
          </cell>
          <cell r="K1544">
            <v>0</v>
          </cell>
          <cell r="L1544">
            <v>0</v>
          </cell>
          <cell r="M1544">
            <v>0</v>
          </cell>
          <cell r="N1544">
            <v>0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6">
          <cell r="I6" t="str">
            <v>กันเงินไว้เบิก</v>
          </cell>
        </row>
        <row r="48">
          <cell r="C48" t="str">
            <v>20004 32003100 5000005</v>
          </cell>
          <cell r="K48">
            <v>0</v>
          </cell>
          <cell r="L48">
            <v>0</v>
          </cell>
        </row>
        <row r="51">
          <cell r="C51" t="str">
            <v>20004 6686176 00000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8">
          <cell r="A58"/>
          <cell r="B58" t="str">
            <v>งบรายจ่ายอื่น   6611500</v>
          </cell>
          <cell r="C58" t="str">
            <v>20004 31003100 5000003</v>
          </cell>
        </row>
        <row r="60">
          <cell r="C60" t="str">
            <v>20004 31004500 2000000</v>
          </cell>
        </row>
        <row r="62">
          <cell r="C62" t="str">
            <v>20004 66000 7300000</v>
          </cell>
        </row>
        <row r="64">
          <cell r="B64" t="str">
            <v>ค่าจ้างครูผู้สอนภาษาอังกฤษชาวต่างชาติหรือครูผู้สอนชาวไทยสอนวิชาภาษาอังกฤษ จำนวน 2 อัตรา ตั้งแต่ เดือนกุมภาพันธ์ - กันยายน 2565 (รวม 8 เดือน)  ในอัตราเดือนละ 30,000.00 บาท/คน/เดือน</v>
          </cell>
          <cell r="C64" t="str">
            <v>ศธ 04002/ว402 ลว.2 ก.พ.65 โอนครั้งที่ 181</v>
          </cell>
          <cell r="F64">
            <v>0</v>
          </cell>
          <cell r="K64">
            <v>0</v>
          </cell>
          <cell r="L64">
            <v>0</v>
          </cell>
        </row>
        <row r="65">
          <cell r="A65">
            <v>2.2000000000000002</v>
          </cell>
          <cell r="B65" t="str">
            <v xml:space="preserve">กิจกรรมการพัฒนาครูและบุคลากรทางการศึกษา           </v>
          </cell>
          <cell r="C65" t="str">
            <v>20004 66 00091 00000</v>
          </cell>
        </row>
        <row r="66">
          <cell r="C66" t="str">
            <v>20004 32004500 2000000</v>
          </cell>
        </row>
        <row r="67">
          <cell r="B67" t="str">
            <v>ค่าใช้จ่ายในการขยายผลการพัฒนาครูและบุคลากรทางการศึกษาด้วยกระบวนการ  การจัดการเรียนรู้</v>
          </cell>
          <cell r="C67" t="str">
            <v>ศธ 04002/ว2595 ลว.7 ก.ค.65 โอนครั้งที่ 604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/>
        </row>
        <row r="71">
          <cell r="B71" t="str">
            <v>โครงการขับเคลื่อนการพัฒนาการศึกษาที่ยั่งยืน</v>
          </cell>
          <cell r="C71" t="str">
            <v>20004 31006100 5000017</v>
          </cell>
        </row>
        <row r="83">
          <cell r="B83" t="str">
            <v>กิจกรรมอารยเกษตร สืบสาน รักษา ต่อยอด ตามแนวพระราชดำริเศรษฐกิจพอเพียง</v>
          </cell>
          <cell r="C83" t="str">
            <v>20004 66 00105 00000</v>
          </cell>
        </row>
        <row r="84">
          <cell r="B84" t="str">
            <v>งบรายจ่ายอื่น   6611500</v>
          </cell>
        </row>
        <row r="85">
          <cell r="B85" t="str">
            <v xml:space="preserve">รายการค่าใช้จ่ายดำเนินงานโครงการอารยเกษตร สืบสาน รักษา ต่อยอด ตามแนวพระราชดำริเศรษฐกิจพอเพียงด้วย “โคก หนอง นา แห่งน้ำใจและความหวัง” เพื่อเป็นค่าพาหนะให้กับผู้เข้าร่วมการประกวดผลงานแนวปฏิบัติที่ดีรายด้าน กิจกรรมแข่งขันทักษะวิชาการ และการประกวดสถานศึกษาที่มีการพัฒนาคุณภาพชีวิตเด็กและเยาวชนดีเด่น ในการประชุมวิชาการ    การพัฒนาเด็กและเยาวชนในถิ่นทุรกันดาร ตามพระราชดำริสมเด็จพระกนิษฐาธิราชเจ้า กรมสมเด็จพระเทพรัตนราชสุดาฯ สยามบรมราชกุมารี ประจำปี 2565  รอบระดับประเทศ วันที่ 9 – 11  ตุลาคม 2565  ณ โรงแรมเอวาน่า บางนา กรุงเทพมหานคร  </v>
          </cell>
        </row>
        <row r="87">
          <cell r="B87" t="str">
            <v xml:space="preserve"> งบรายจ่ายอื่น 6611500</v>
          </cell>
        </row>
        <row r="91">
          <cell r="C91" t="str">
            <v>20004 66 86178 00000</v>
          </cell>
          <cell r="G91">
            <v>0</v>
          </cell>
          <cell r="H91">
            <v>0</v>
          </cell>
        </row>
        <row r="94"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/>
          <cell r="L94"/>
        </row>
        <row r="136">
          <cell r="C136" t="str">
            <v>20004 31006200</v>
          </cell>
        </row>
        <row r="137">
          <cell r="A137">
            <v>4.0999999999999996</v>
          </cell>
          <cell r="B137" t="str">
            <v xml:space="preserve">กิจกรรมส่งเสริมกิจกรรมนักเรียนเพื่อเสริมสร้างคุณธรรม จริยธรรม และลักษณะที่พึงประสงค์ </v>
          </cell>
          <cell r="C137" t="str">
            <v>20004 66 5203900000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B138" t="str">
            <v>งบรายจ่ายอื่น 6611500</v>
          </cell>
          <cell r="C138" t="str">
            <v xml:space="preserve">20004 31006200 </v>
          </cell>
        </row>
        <row r="139">
          <cell r="A139" t="str">
            <v>4.1.1</v>
          </cell>
        </row>
        <row r="140">
          <cell r="A140" t="str">
            <v>4.1.2</v>
          </cell>
          <cell r="B140" t="str">
            <v xml:space="preserve">สนับสนุนงบประมาณให้กับโรงเรียนที่ได้รับการคัดเลือก เพื่อพัฒนาต่อยอดผลงานอาชีพ   จากการประกวดนวัตกรรมการจัดการเรียนการสอนงานอาชีพและผลิตภัณฑ์ โครงการ    นักธุรกิจน้อย   มีคุณธรรมนำสู่เศรษฐกิจสร้างสรรค์ระดับประเทศ </v>
          </cell>
          <cell r="C140" t="str">
            <v>ศธ 04002/ว2758 ลว.20/ก.ค./2565 โอนครั้งที่ 649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2">
          <cell r="A142">
            <v>4.2</v>
          </cell>
          <cell r="C142" t="str">
            <v>20004 66 86179 00000</v>
          </cell>
        </row>
        <row r="143">
          <cell r="C143" t="str">
            <v>20004 31006200 5000007</v>
          </cell>
        </row>
        <row r="146">
          <cell r="A146" t="str">
            <v>4.2.3</v>
          </cell>
          <cell r="B146" t="str">
            <v xml:space="preserve">รายการค่าใช้จ่ายดำเนินงานโครงการโรงเรียนคุณธรรม สพฐ. ปีงบประมาณ พ.ศ. 2565 เพื่อขยายผลการพัฒนาสำนักงานเขตพื้นที่การศึกษาคุณธรรม     (องค์กรคุณธรรม) เครือข่าย </v>
          </cell>
          <cell r="C146" t="str">
            <v>ศธ 04002/ว1771 ลว.10/พ.ค./2565 โอนครั้งที่ 433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90">
          <cell r="B190" t="str">
    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    </cell>
          <cell r="C190" t="str">
            <v>20004 66 00079 00000</v>
          </cell>
        </row>
        <row r="191">
          <cell r="B191" t="str">
            <v>งบรายจ่ายอื่น   6611500</v>
          </cell>
          <cell r="C191" t="str">
            <v>20004 31006100 5000003</v>
          </cell>
        </row>
        <row r="192">
          <cell r="B192" t="str">
            <v xml:space="preserve">ค่าใช้จ่ายในการเข้าร่วมประชุมเชิงปฏิบัติการสร้างความเข้าใจการขับเคลื่อนโครงการโรงเรียนคุณภาพตามนโยบาย 8 จุดเน้น ระหว่างวันที่ 9 – 11 กรกฎาคม 2565 ณ โรงแรมสีดา รีสอร์ท นครนายก จังหวัดนครนายก </v>
          </cell>
          <cell r="C192" t="str">
            <v>ศธ 04002/ว3001 ลว.5ส.ค. 2565 โอนครั้งที่ 721</v>
          </cell>
          <cell r="D192"/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6">
          <cell r="A196" t="str">
            <v>ค</v>
          </cell>
          <cell r="B196" t="str">
            <v>แผนงานยุทธศาสตร์ : สร้างความเสมอภาคทางการศึกษา</v>
          </cell>
        </row>
        <row r="248">
          <cell r="C248" t="str">
            <v>20004 66 05162 00000</v>
          </cell>
        </row>
        <row r="249">
          <cell r="C249" t="str">
            <v>20004 35000100 200000</v>
          </cell>
        </row>
        <row r="253">
          <cell r="A253" t="str">
            <v>1.1.1.2</v>
          </cell>
          <cell r="B253" t="str">
    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3 จำนวนเงิน 500,000 บาท</v>
          </cell>
          <cell r="E253">
            <v>0</v>
          </cell>
          <cell r="F253">
            <v>0</v>
          </cell>
          <cell r="G253"/>
          <cell r="H253"/>
          <cell r="I253"/>
          <cell r="J253"/>
          <cell r="K253"/>
          <cell r="L253"/>
        </row>
        <row r="254">
          <cell r="C254"/>
          <cell r="E254"/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6">
          <cell r="C256"/>
          <cell r="E256"/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C257"/>
          <cell r="E257"/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C258"/>
          <cell r="E258"/>
          <cell r="G258">
            <v>0</v>
          </cell>
          <cell r="H258">
            <v>0</v>
          </cell>
          <cell r="K258">
            <v>0</v>
          </cell>
          <cell r="L258">
            <v>0</v>
          </cell>
        </row>
        <row r="259">
          <cell r="C259"/>
          <cell r="E259"/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C260"/>
          <cell r="E260"/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C261"/>
          <cell r="E261"/>
          <cell r="G261">
            <v>0</v>
          </cell>
          <cell r="H261">
            <v>0</v>
          </cell>
          <cell r="K261">
            <v>0</v>
          </cell>
          <cell r="L261">
            <v>0</v>
          </cell>
        </row>
        <row r="262">
          <cell r="C262"/>
          <cell r="E262"/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E263"/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A264" t="str">
            <v>(8.2</v>
          </cell>
          <cell r="B264" t="str">
            <v>โครงการเสริมสร้างคุณธรรม จริยธรรม และธรรมาภิบาลในสถานศึกษา</v>
          </cell>
          <cell r="E264"/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6">
          <cell r="C266" t="str">
            <v>20004 35000100 200000</v>
          </cell>
        </row>
        <row r="267">
          <cell r="E267"/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E268"/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E269"/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E270"/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E271"/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E272"/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7">
          <cell r="E277"/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E278"/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B279" t="str">
            <v>ซ่อมแซมครุภัณฑ์</v>
          </cell>
          <cell r="C279" t="str">
            <v>ยืมงบเพิ่มประสิทธิผลกลยุทธ์สพฐ.บท.17มี.ค.65</v>
          </cell>
          <cell r="E279"/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B280" t="str">
            <v xml:space="preserve">ค่าสาธารณูปโภค </v>
          </cell>
          <cell r="C280" t="str">
            <v>บท.แผนลว. 30 พ.ค.65</v>
          </cell>
          <cell r="E280"/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B281" t="str">
            <v>โครงการแข่งขันทักษะภาษาไทยโครงการรักษ์ภาษาไทยเนื่องในสัปดาห์วันภาษาไทยแห่งชาติ ปี ท2565</v>
          </cell>
          <cell r="E281"/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/>
        </row>
        <row r="282">
          <cell r="B282" t="str">
            <v>โครงการ ส่งเสริมสนับสนุนการทำวิจัยการบริหารจัดการของสถานศึกษา ฯ</v>
          </cell>
          <cell r="C282" t="str">
            <v>บท.แผนลว. 27 มิ..ย.65</v>
          </cell>
          <cell r="E282"/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B283" t="str">
            <v>โครงการประกวดผลงานแนวปฏิบัติที่ดีรายด้าน กิจกรรมแข่งขันทักษะวิชาการและการประกวดสถานศึกษาที่มีคุณภาพชีวิตเด็กและเยาวชนดีเด่น</v>
          </cell>
          <cell r="C283" t="str">
            <v>บท.แผนลว. 11 ส.ค.65</v>
          </cell>
          <cell r="E283"/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B284" t="str">
            <v>โครงการเสริมสร้างคุณธรรม จริยธรรม และธรรมาภิบาลในสถานศึกษา</v>
          </cell>
          <cell r="C284" t="str">
            <v>บท.แผนลว. 22 ก.ค.65</v>
          </cell>
          <cell r="E284"/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B285" t="str">
            <v>โครงการเสริมสร้างศักยภาพทรัพยากรบุคคลให้มีทักษะที่จำเป็นในศตวรรษที่ 21</v>
          </cell>
          <cell r="C285"/>
          <cell r="E285"/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328">
          <cell r="A328">
            <v>2</v>
          </cell>
          <cell r="B328" t="str">
            <v xml:space="preserve">ผลผลิตผู้จบการศึกษาภาคบังคับ  </v>
          </cell>
        </row>
        <row r="331">
          <cell r="B331" t="str">
            <v>กิจกรรมการจัดการศึกษาประถมศึกษาสำหรับโรงเรียนปกติ</v>
          </cell>
          <cell r="C331" t="str">
            <v>20004 66 05164 00000</v>
          </cell>
        </row>
        <row r="332">
          <cell r="C332" t="str">
            <v>20004 66 0516400000</v>
          </cell>
        </row>
        <row r="333">
          <cell r="A333" t="str">
            <v>2.1.1</v>
          </cell>
          <cell r="B333" t="str">
            <v>งบประจำ บริหารจัดการสำนักงาน</v>
          </cell>
        </row>
        <row r="335">
          <cell r="B335" t="str">
    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 จำนวนเงิน บาท</v>
          </cell>
        </row>
        <row r="336">
          <cell r="B336" t="str">
            <v>ค้าจ้างเหมาบริการ ลูกจ้างสพป.ปท.2 15000x7คนx12 เดือน 1,260,000 บาท</v>
          </cell>
        </row>
        <row r="337">
          <cell r="B337" t="str">
            <v>ค่าใช้จ่ายในการประชุมราชการ ค่าตอบแทนบุคคล 150,000 บาท</v>
          </cell>
        </row>
        <row r="338">
          <cell r="B338" t="str">
            <v>ค่าใช้จ่ายในการเดินทางไปราชการ 150,000 บาท</v>
          </cell>
        </row>
        <row r="339">
          <cell r="B339" t="str">
            <v>ค่าซ่อมแซมและบำรุงรักษาทรัพย์สิน 200,000 บาท</v>
          </cell>
        </row>
        <row r="340">
          <cell r="B340" t="str">
            <v>ค่าวัสดุสำนักงาน 400,000 บาท</v>
          </cell>
        </row>
        <row r="341">
          <cell r="B341" t="str">
            <v>ค่าน้ำมันเชื้อเพลิงและหล่อลื่น 300,000 บาท</v>
          </cell>
        </row>
        <row r="342">
          <cell r="B342" t="str">
            <v>ค่าสาธารณูปโภค    500,000 บาท</v>
          </cell>
        </row>
        <row r="343">
          <cell r="B343" t="str">
            <v>อื่นๆ (รายการนอกเหนือ(1-(7 และหรือถัวจ่ายให้รายการ (1 -(7 โดยเฉพาะรายการที่ (7 ) 40000</v>
          </cell>
        </row>
        <row r="347">
          <cell r="C347" t="str">
            <v>20004 35000200 2000000</v>
          </cell>
        </row>
        <row r="357">
          <cell r="A357" t="str">
            <v>2.1.2.2</v>
          </cell>
          <cell r="B357" t="str">
            <v>งบเพิ่มประสิทธิผลกลยุทธ์ของ สพฐ. 1,500,000 บาท</v>
          </cell>
          <cell r="C357" t="str">
            <v>ศธ04002/ว4881 ลว.27 ต.ค.65 โอนครั้งที่ 16  3,000,000</v>
          </cell>
        </row>
        <row r="394">
          <cell r="D394"/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6">
          <cell r="G396"/>
          <cell r="H396"/>
          <cell r="I396"/>
          <cell r="J396"/>
        </row>
        <row r="397"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F406">
            <v>0</v>
          </cell>
          <cell r="K406">
            <v>0</v>
          </cell>
          <cell r="L406">
            <v>0</v>
          </cell>
        </row>
        <row r="407">
          <cell r="F407">
            <v>0</v>
          </cell>
          <cell r="K407">
            <v>0</v>
          </cell>
          <cell r="L407">
            <v>0</v>
          </cell>
        </row>
        <row r="408">
          <cell r="F408">
            <v>0</v>
          </cell>
          <cell r="K408">
            <v>0</v>
          </cell>
          <cell r="L408">
            <v>0</v>
          </cell>
        </row>
        <row r="409">
          <cell r="F409">
            <v>0</v>
          </cell>
          <cell r="K409">
            <v>0</v>
          </cell>
          <cell r="L409">
            <v>0</v>
          </cell>
        </row>
        <row r="410">
          <cell r="F410">
            <v>0</v>
          </cell>
          <cell r="K410">
            <v>0</v>
          </cell>
          <cell r="L410">
            <v>0</v>
          </cell>
        </row>
        <row r="411">
          <cell r="F411">
            <v>0</v>
          </cell>
          <cell r="K411">
            <v>0</v>
          </cell>
          <cell r="L411">
            <v>0</v>
          </cell>
        </row>
        <row r="412">
          <cell r="F412">
            <v>0</v>
          </cell>
          <cell r="K412">
            <v>0</v>
          </cell>
          <cell r="L412">
            <v>0</v>
          </cell>
        </row>
        <row r="420">
          <cell r="D420">
            <v>0</v>
          </cell>
        </row>
        <row r="421">
          <cell r="D421">
            <v>0</v>
          </cell>
        </row>
        <row r="422">
          <cell r="D422"/>
        </row>
        <row r="424">
          <cell r="D424"/>
        </row>
        <row r="425">
          <cell r="D425">
            <v>0</v>
          </cell>
        </row>
        <row r="426">
          <cell r="D426">
            <v>0</v>
          </cell>
        </row>
        <row r="427">
          <cell r="D427">
            <v>0</v>
          </cell>
        </row>
        <row r="428">
          <cell r="D428"/>
        </row>
        <row r="429">
          <cell r="D429"/>
        </row>
        <row r="430">
          <cell r="D430">
            <v>0</v>
          </cell>
        </row>
        <row r="431">
          <cell r="D431"/>
        </row>
        <row r="432">
          <cell r="D432"/>
        </row>
        <row r="433">
          <cell r="D433">
            <v>0</v>
          </cell>
        </row>
        <row r="434">
          <cell r="D434"/>
        </row>
        <row r="435">
          <cell r="D435">
            <v>0</v>
          </cell>
        </row>
        <row r="890">
          <cell r="C890" t="str">
            <v>20004 66 5201500000</v>
          </cell>
        </row>
        <row r="909"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B910" t="str">
            <v xml:space="preserve">กิจกรรมช่วยเหลือกลุ่มเป้าหมายทางสังคม  </v>
          </cell>
          <cell r="C910" t="str">
            <v>20004 66 62408 00000</v>
          </cell>
        </row>
        <row r="918">
          <cell r="G918"/>
          <cell r="H918"/>
          <cell r="I918"/>
          <cell r="J918"/>
        </row>
        <row r="1063">
          <cell r="B1063" t="str">
            <v xml:space="preserve">กิจกรรมการขับเคลื่อนหลักสูตรแกนกลางการศึกษาขั้นพื้นฐาน </v>
          </cell>
          <cell r="C1063" t="str">
            <v>20004 65 00092 00000</v>
          </cell>
        </row>
        <row r="1064">
          <cell r="C1064" t="str">
            <v>20004 35000200 200000</v>
          </cell>
        </row>
        <row r="1065">
          <cell r="B1065" t="str">
            <v>ค่าใช้จ่ายในการดำเนินโครงการบ้านนักวิทยาศาสตร์น้อยประเทศไทย ระดับประถมศึกษา</v>
          </cell>
          <cell r="C1065" t="str">
            <v>ศธ 04002/ว3006 ลว 5 ส.ค.65 ครั้งที่ 727</v>
          </cell>
          <cell r="D1065"/>
          <cell r="K1065">
            <v>0</v>
          </cell>
          <cell r="L1065">
            <v>0</v>
          </cell>
        </row>
        <row r="1099">
          <cell r="B1099" t="str">
            <v xml:space="preserve"> การส่งเสริมการเรียนรู้เทคโนโลยีดิจิทัลและระบบอัจฉริยะในสถานศึกษาเพื่อความเป็นเลิศ</v>
          </cell>
          <cell r="C1099" t="str">
            <v>20004 66 00082 00000</v>
          </cell>
        </row>
        <row r="1100">
          <cell r="B1100" t="str">
            <v xml:space="preserve"> งบดำเนินงาน 66112xx</v>
          </cell>
          <cell r="C1100" t="str">
            <v>20004 35000700 2000000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B1101" t="str">
            <v xml:space="preserve">ค่าวัสดุ อุปกรณ์ สำหรับดำเนินโครงการบ้านนักวิทยาศาสตร์น้อยประเทศไทย ระดับประถมศึกษา </v>
          </cell>
          <cell r="C1101" t="str">
            <v>ศธ04002/ว3006 ลว.5 ส.ค.65 โอนครั้งที่ 727</v>
          </cell>
          <cell r="D1101"/>
        </row>
        <row r="1105">
          <cell r="C1105"/>
        </row>
        <row r="1107">
          <cell r="C1107" t="str">
            <v>20004 66 57455 00000</v>
          </cell>
        </row>
        <row r="1111">
          <cell r="A1111" t="str">
            <v>1.1.2</v>
          </cell>
          <cell r="B1111" t="str">
            <v>ค่าใช้จ่ายโครงการพัฒนาทักษะชีวิตเพื่อปรับเปลี่ยนพฤติกรรมนักเรียนกลุ่มเฝ้าระวัง  โรงเรียนละ 2,000.-บาท 21 ร.ร.</v>
          </cell>
          <cell r="C1111" t="str">
            <v>ศธ 04002/ว1970  ลว 25 พ.ค. 65 ครั้งที่ 479</v>
          </cell>
          <cell r="D1111"/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C1112" t="str">
            <v>20004 06003600</v>
          </cell>
        </row>
        <row r="1113">
          <cell r="A1113" t="str">
            <v>1.1.3</v>
          </cell>
          <cell r="B1113" t="str">
            <v xml:space="preserve">ค่าใช้จ่ายโครงการพัฒนาทักษะชีวิตเพื่อปรับเปลี่ยนพฤติกรรมนักเรียนกลุ่มเฝ้าระวัง  </v>
          </cell>
          <cell r="C1113" t="str">
            <v>ศธ 04002/ว2903  ลว 2 ส.ค. 65 ครั้งที่ 680</v>
          </cell>
          <cell r="D1113"/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C1114" t="str">
            <v>20004 06003600</v>
          </cell>
        </row>
        <row r="1115">
          <cell r="A1115" t="str">
            <v>1.1.4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9">
          <cell r="A1119" t="str">
            <v>ฉ</v>
          </cell>
          <cell r="B1119" t="str">
            <v>แผนงานบูรณาการ : ต่อต้านการทุจริตและประพฤติมิชอบ</v>
          </cell>
          <cell r="C1119" t="str">
            <v>20004 56003700</v>
          </cell>
        </row>
        <row r="1120">
          <cell r="A1120">
            <v>1</v>
          </cell>
          <cell r="B1120" t="str">
            <v>โครงการเสริมสร้างคุณธรรม จริยธรรม และธรรมาภิบาลในสถานศึกษา</v>
          </cell>
          <cell r="C1120" t="str">
            <v>20005 56003700</v>
          </cell>
        </row>
        <row r="1123">
          <cell r="B1123" t="str">
            <v xml:space="preserve"> งบดำเนินงาน 66112xx</v>
          </cell>
        </row>
        <row r="1128">
          <cell r="A1128">
            <v>1.2</v>
          </cell>
          <cell r="B1128" t="str">
            <v>กิจกรรมการบูรณาการระบบการประเมินด้านคุณธรรมและความโปร่งใสในการดำเนินงานของหน่วยงาน</v>
          </cell>
          <cell r="C1128" t="str">
            <v>20004 66 00060 00000</v>
          </cell>
        </row>
        <row r="1129">
          <cell r="C1129" t="str">
            <v>20004 57003700 2000000</v>
          </cell>
        </row>
        <row r="1132">
          <cell r="A1132">
            <v>1.3</v>
          </cell>
          <cell r="B1132" t="str">
            <v>กิจกรรมเสริมสร้างธรรมาภิบาลเพื่อเพิ่มประสิทธิภาพในการบริหารจัดการ</v>
          </cell>
          <cell r="C1132" t="str">
            <v>20004 66 00068 00000</v>
          </cell>
          <cell r="F1132">
            <v>0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B1133" t="str">
            <v xml:space="preserve"> งบดำเนินงาน 66112xx</v>
          </cell>
          <cell r="C1133" t="str">
            <v>20004 57003700 200000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A1134" t="str">
            <v>1.3.1</v>
          </cell>
          <cell r="B1134" t="str">
            <v xml:space="preserve">ค่าใช้จ่ายในการดำเนินโครงการเสริมสร้างคุณธรรมจริยธรรมและธรรมาภิบาลในสถานศึกษา </v>
          </cell>
          <cell r="C1134" t="str">
            <v>ที่ ศธ 04002/ว1422 ลว. 11 เม.ย. 65 ครั้งที่ 342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A1135" t="str">
            <v>1.3.2</v>
          </cell>
          <cell r="B1135" t="str">
            <v xml:space="preserve">ค่าใช้จ่ายในการนิเทศ กำกับ ติดตาม แบบบูรณาการ และค่าใช้จ่ายในการดำเนินการอื่น ๆ </v>
          </cell>
          <cell r="C1135" t="str">
            <v>ศธ 04002/ว2730 ลว 19 ก.ค. 65  ครั้งที่ 639</v>
          </cell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รายงานเงินงวด"/>
      <sheetName val="คุมสิ่งก่อสร้าง64"/>
      <sheetName val="350B611ยุทธศาสตร์กศไม่เอา"/>
      <sheetName val="ทะเบียนคุมย่อย"/>
      <sheetName val="ยุธศาสตร์การเรียนร 32061  3206B"/>
      <sheetName val="3022ยุทธศาสตร์สร้างความเสมอภาค"/>
      <sheetName val="1408บุคลากรภาครัฐ"/>
      <sheetName val="ก่อนประถม"/>
      <sheetName val="ประถม มัธยมต้น"/>
      <sheetName val="ผลผลิตเด็กพิการ36004"/>
      <sheetName val="คุมงบ 36001 36002 ครุภัณฑ์"/>
      <sheetName val="ควบคุมสิ่งก่อสร้าง 36001 36002"/>
      <sheetName val="57037บูรณาการต่อต้านการทุจร "/>
      <sheetName val="งบประจำและงบกลยุทธ์"/>
      <sheetName val="ระบบการควบคุมฯ"/>
      <sheetName val="งบสพฐ"/>
      <sheetName val="มาตการ รวมงบบุคลากร"/>
      <sheetName val="งบลงทุน65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2">
          <cell r="B112" t="str">
            <v>แผนงานพื้นฐานด้านการพัฒนาและเสริมสร้างศักยภาพทรัพยากรมนุษย์</v>
          </cell>
        </row>
        <row r="113">
          <cell r="B113" t="str">
            <v xml:space="preserve">ผลผลิตผู้จบการศึกษาก่อนประถมศึกษา </v>
          </cell>
        </row>
        <row r="114">
          <cell r="B114" t="str">
            <v xml:space="preserve">กิจกรรมการจัดการศึกษาก่อนประถมศึกษา  </v>
          </cell>
        </row>
        <row r="115">
          <cell r="C115"/>
        </row>
        <row r="116">
          <cell r="B116" t="str">
            <v xml:space="preserve">งบประจำเพื่อการบริหารสำนักงาน </v>
          </cell>
        </row>
        <row r="117">
          <cell r="B117" t="str">
    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    </cell>
          <cell r="C117" t="str">
            <v xml:space="preserve">ศธ04002/ว4623 ลว.28 ต.ค.64 โอนครั้งที่ 10 </v>
          </cell>
        </row>
        <row r="118">
          <cell r="A118" t="str">
            <v>(1</v>
          </cell>
          <cell r="B118" t="str">
            <v xml:space="preserve">ค้าจ้างเหมาบริการ ลูกจ้างสพป.ปท.2 </v>
          </cell>
        </row>
        <row r="119">
          <cell r="B119" t="str">
            <v>15000x5คนx6 เดือน/9000x1คนx6 เดือน</v>
          </cell>
          <cell r="F119">
            <v>0</v>
          </cell>
        </row>
        <row r="120">
          <cell r="A120" t="str">
            <v>(2</v>
          </cell>
          <cell r="B120" t="str">
            <v xml:space="preserve">ค่าใช้จ่ายในการประชุมราชการ ค่าตอบแทนบุคคล </v>
          </cell>
        </row>
        <row r="121">
          <cell r="A121" t="str">
            <v>(3</v>
          </cell>
          <cell r="B121" t="str">
            <v>ค่าใช้จ่ายในการเดินทางไปราชการ</v>
          </cell>
        </row>
        <row r="122">
          <cell r="A122" t="str">
            <v>(4</v>
          </cell>
          <cell r="B122" t="str">
            <v xml:space="preserve">ค่าซ่อมแซมและบำรุงรักษาทรัพย์สิน </v>
          </cell>
          <cell r="I122">
            <v>0</v>
          </cell>
          <cell r="J122">
            <v>0</v>
          </cell>
        </row>
        <row r="123">
          <cell r="A123" t="str">
            <v>(5</v>
          </cell>
          <cell r="B123" t="str">
            <v xml:space="preserve">ค่าวัสดุสำนักงาน </v>
          </cell>
        </row>
        <row r="124">
          <cell r="A124" t="str">
            <v>(6</v>
          </cell>
          <cell r="B124" t="str">
            <v xml:space="preserve">ค่าน้ำมันเชื้อเพลิงและหล่อลื่น </v>
          </cell>
        </row>
        <row r="125">
          <cell r="A125" t="str">
            <v>(7</v>
          </cell>
          <cell r="B125" t="str">
            <v xml:space="preserve">ค่าสาธารณูปโภค </v>
          </cell>
        </row>
        <row r="126">
          <cell r="A126" t="str">
            <v>(8</v>
          </cell>
          <cell r="B126" t="str">
            <v xml:space="preserve">อื่นๆ (รายการนอกเหนือ(1-(7 และหรือถัวจ่ายให้รายการ (1 -(7 โดยเฉพาะรายการที่ (7 ) </v>
          </cell>
        </row>
        <row r="127">
          <cell r="A127" t="str">
            <v>(8.1</v>
          </cell>
          <cell r="B127" t="str">
            <v>ค่าทำการนอกเวลา</v>
          </cell>
        </row>
        <row r="129">
          <cell r="B129" t="str">
            <v>งบพัฒนาเพื่อพัฒนาคุณภาพการศึกษา 1,400,000 บาท</v>
          </cell>
          <cell r="C129" t="str">
            <v xml:space="preserve">ศธ04002/ว4623 ลว.28 ต.ค.64 โอนครั้งที่ 10 </v>
          </cell>
        </row>
        <row r="130">
          <cell r="B130" t="str">
            <v>งบกลยุทธ์ ของสพป.ปท.2 900,000 บาท</v>
          </cell>
        </row>
        <row r="131">
          <cell r="B131" t="str">
            <v xml:space="preserve">โครงการพัฒนาคุณภาพงานวิชาการ สู่ 4 smart </v>
          </cell>
        </row>
        <row r="132">
          <cell r="B132" t="str">
            <v xml:space="preserve">โครงการนิเทศการศึกษาวิถีใหม่ วิถีคุณภาพ </v>
          </cell>
        </row>
        <row r="133">
          <cell r="B133" t="str">
            <v xml:space="preserve">โครงการพัฒนาภาคีเครือข่ายการบริหารจัดกการการศึกษา </v>
          </cell>
        </row>
        <row r="134">
          <cell r="B134" t="str">
            <v xml:space="preserve">โครงการพัฒนาระบบบริหารจัดการประชากรวัยเรียน </v>
          </cell>
        </row>
        <row r="135">
          <cell r="B135" t="str">
            <v xml:space="preserve">โครงการระบบติดตามการปฏิบัติงานเพื่อการบริหารงานขององค์กร </v>
          </cell>
        </row>
        <row r="136">
          <cell r="B136" t="str">
            <v>โครงการเสริมสร้างศักยภาพทรัพยากรบุคคลให้มีทักษะที่จำเป็นในศตวรรษที่ 21</v>
          </cell>
        </row>
        <row r="137">
          <cell r="B137"/>
          <cell r="C137"/>
          <cell r="F137"/>
        </row>
        <row r="138">
          <cell r="B138"/>
          <cell r="C138"/>
          <cell r="F138"/>
        </row>
        <row r="139">
          <cell r="B139"/>
          <cell r="C139"/>
          <cell r="F139"/>
        </row>
        <row r="140">
          <cell r="B140" t="str">
            <v>งบเพิ่มประสิทธิผลกลยุทธ์ของ สพฐ.</v>
          </cell>
          <cell r="C140" t="str">
            <v xml:space="preserve">ศธ04002/ว4623 ลว.28 ต.ค.64 โอนครั้งที่ 10 </v>
          </cell>
        </row>
        <row r="141">
          <cell r="C141"/>
        </row>
        <row r="142">
          <cell r="B142" t="str">
            <v>โครงการสพป.ปท. 2: องค์กรคุณธรรมต้นแบบในวิถึชีวิตใหม่(New Normal)</v>
          </cell>
          <cell r="C142" t="str">
            <v>บันทึกกลุ่มนิเทศติดตามและประเมินผลฯ ลว. 6 ม.ค.65</v>
          </cell>
        </row>
        <row r="145">
          <cell r="C145" t="str">
            <v>ที่ ศธ04002/ว331/27 ม.ค.65 ครั้งที่ 172</v>
          </cell>
        </row>
        <row r="152">
          <cell r="C152"/>
        </row>
        <row r="190">
          <cell r="C190"/>
        </row>
        <row r="191">
          <cell r="C191"/>
        </row>
        <row r="192">
          <cell r="C192"/>
        </row>
        <row r="193">
          <cell r="C193"/>
        </row>
        <row r="195">
          <cell r="C195"/>
        </row>
        <row r="196">
          <cell r="C196"/>
        </row>
        <row r="197">
          <cell r="C197"/>
        </row>
        <row r="198">
          <cell r="C198"/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เด็กผู้มีความสามารถพิเศษ36007"/>
      <sheetName val="รายงานเงินงวด"/>
      <sheetName val="งบประจำและงบกลยุทธ์"/>
      <sheetName val="งบสพฐ"/>
      <sheetName val="ทะเบียนคุมย่อย"/>
      <sheetName val="3022ยุทธศาสตร์สร้างความเสมอภาค"/>
      <sheetName val="1408บุคลากรภาครัฐ"/>
      <sheetName val="ก่อนประถม"/>
      <sheetName val="ประถม มัธยมต้น"/>
      <sheetName val="ผลผลิตเด็กพิการ36004"/>
      <sheetName val="คุมงบ 36001 36002 ครุภัณฑ์"/>
      <sheetName val="งบลงทุน65"/>
      <sheetName val="ยุธศาสตร์การเรียนร 32061  3206B"/>
      <sheetName val="ระบบการควบคุมฯ"/>
      <sheetName val="ควบคุมสิ่งก่อสร้าง 36001 36002"/>
      <sheetName val="57037บูรณาการต่อต้านการทุจร "/>
      <sheetName val="มาตการ รวมงบบุคลากร"/>
      <sheetName val="06036บูรณาการป้องกัน ปราบปราม ฯ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5">
          <cell r="C25"/>
        </row>
        <row r="30">
          <cell r="A30" t="str">
            <v>ข</v>
          </cell>
          <cell r="B30" t="str">
            <v xml:space="preserve">แผนงานยุทธศาสตร์พัฒนาคุณภาพการศึกษาและการเรียนรู้ </v>
          </cell>
          <cell r="C30"/>
        </row>
        <row r="31">
          <cell r="A31">
            <v>1</v>
          </cell>
          <cell r="B31" t="str">
            <v>โครงการพัฒนาหลักสูตรกระบวนการเรียนการสอน การวัดและประเมินผล</v>
          </cell>
        </row>
        <row r="39">
          <cell r="A39">
            <v>2</v>
          </cell>
        </row>
        <row r="40">
          <cell r="A40">
            <v>2.1</v>
          </cell>
        </row>
        <row r="42">
          <cell r="I42">
            <v>0</v>
          </cell>
          <cell r="J42">
            <v>0</v>
          </cell>
        </row>
        <row r="62">
          <cell r="A62">
            <v>4</v>
          </cell>
          <cell r="B62" t="str">
            <v xml:space="preserve">โครงการเสริมสร้างระเบียบวินัย คุณธรรมและจริยธรรมและคุณลักษณะอันพึงประสงค์  </v>
          </cell>
        </row>
        <row r="63">
          <cell r="B63" t="str">
            <v xml:space="preserve">กิจกรรมส่งเสริมคุณธรรม จริยธรรมและคุณลักษณะอันพึงประสงค์และค่านิยมของชาติ            </v>
          </cell>
        </row>
        <row r="64">
          <cell r="B64" t="str">
            <v>งบรายจ่ายอื่น 6511500</v>
          </cell>
        </row>
        <row r="152">
          <cell r="A152" t="str">
            <v>ง</v>
          </cell>
          <cell r="B152" t="str">
            <v>แผนงานพื้นฐานด้านการพัฒนาและเสริมสร้างศักยภาพทรัพยากรมนุษย์</v>
          </cell>
        </row>
        <row r="153">
          <cell r="A153">
            <v>1</v>
          </cell>
        </row>
        <row r="220">
          <cell r="A220">
            <v>2</v>
          </cell>
          <cell r="B220" t="str">
            <v xml:space="preserve">ผลผลิตผู้จบการศึกษาภาคบังคับ  </v>
          </cell>
        </row>
        <row r="222">
          <cell r="B222" t="str">
            <v>กิจกรรมการจัดการศึกษาประถมศึกษาสำหรับโรงเรียนปกติ</v>
          </cell>
        </row>
        <row r="250"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72">
          <cell r="F272"/>
          <cell r="G272"/>
          <cell r="H272"/>
          <cell r="I272"/>
          <cell r="J272"/>
          <cell r="K272"/>
          <cell r="L272"/>
        </row>
        <row r="718">
          <cell r="A718">
            <v>2.2999999999999998</v>
          </cell>
          <cell r="B718" t="str">
    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    </cell>
        </row>
        <row r="727">
          <cell r="B727" t="str">
            <v>เงินสมทบกองทุนเงินทดแทนประจำปี 2565 (มกราคม 2565 ถึง ธันวาคม 2565) ครูธุรการ  จำนวน 34 อัตรา จำนวนเงิน 12,240 บาท /นักการภารโรง  จำนวน 20 อัตรา จำนวนเงิน 4,320 บาท/ครูรายเดือนแก้ไขปัญหาสถานศึกษาขาดแคลนครูขั้นวิกฤติ จำนวน 26 อัตรา จำนวนเงิน 9,360 บาท /บุคลากรสนับสนุนการปฏิบัติงานในสำนักงานเขตพื้นที่การศึกษา  จำนวน 3 อัตรา จำนวนเงิน 648 บาท</v>
          </cell>
          <cell r="C727" t="str">
            <v>ศธ 04002/ว135 ลว 12 ม.ค.65 โอนครั้งที่ 147</v>
          </cell>
        </row>
        <row r="895">
          <cell r="A895" t="str">
            <v>จ</v>
          </cell>
          <cell r="B895" t="str">
            <v xml:space="preserve">แผนงานบูรณาการ : ป้องกัน ปราบปราม และบำบัดรักษาผู้ติดยาเสพติด        </v>
          </cell>
        </row>
        <row r="896">
          <cell r="A896">
            <v>1</v>
          </cell>
        </row>
        <row r="901">
          <cell r="B901" t="str">
            <v>ค่าใช้จ่ายโครงการลูกเสือต้านยาเสพติด</v>
          </cell>
          <cell r="C901" t="str">
            <v xml:space="preserve">ศธ 04002/ว589 ลว 11 ก.พ. 65 ครั้งที่ 208 </v>
          </cell>
        </row>
        <row r="902">
          <cell r="C902" t="str">
            <v>2000406036700002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ยงานแผนผล(2)67 (2)"/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งบกลาง รายการเงินสำรอง"/>
      <sheetName val="เด็กผู้มีความสามารถพิเศษ36007"/>
      <sheetName val="Sheet1"/>
      <sheetName val="ผลผลิตเด็กพิการ36004"/>
      <sheetName val="Sheet5"/>
      <sheetName val="Sheet6"/>
      <sheetName val="คุมงบ 36001 36002 ครุภัณฑ์"/>
      <sheetName val="ยุทธศาสตร์เสริมสร้าง 31006200"/>
      <sheetName val="06036บูรณาการป้องกัน ปราบปราม ฯ"/>
      <sheetName val="มัธยมปลาย 35000300"/>
      <sheetName val="57037บูรณาการต่อต้านการทุจร "/>
      <sheetName val="ส่งเสริมสนับสนุน35002"/>
      <sheetName val="ยุธศาสตร์เรียนดีปร3100116003211"/>
      <sheetName val="รายงานแผนส่งคลัง66 แนบ 7"/>
      <sheetName val="รายงานคลัง (ติดตามแบบ 8)"/>
      <sheetName val="ควบคุมสิ่งก่อสร้าง 36001 36002"/>
      <sheetName val="งบลงทุน66"/>
      <sheetName val="ของบ"/>
      <sheetName val="1408บุคลากรภาครัฐ"/>
      <sheetName val="มาตการ รวมงบบุคลากร"/>
      <sheetName val="รายงานผล67 ทำก่อน"/>
      <sheetName val="มัธยม350002"/>
      <sheetName val="3022ยุทธศาสตร์สร้างความเสมอภาค"/>
      <sheetName val="35002  ช่วยเหลือกลุ่ม  ขับเคลื่"/>
      <sheetName val="ก่อนประถม"/>
      <sheetName val="รายงานแผนผล1 67 "/>
      <sheetName val="ประถม 350002"/>
      <sheetName val="ทะเบียนคุมย่อย"/>
      <sheetName val="รายงานเงินงวด"/>
      <sheetName val="ยุธศาสตร์การเรียนร310011 310061"/>
      <sheetName val="ระบบการควบคุมฯ"/>
      <sheetName val="งบประจำและงบกลยุทธ์"/>
      <sheetName val="งบสพฐ"/>
      <sheetName val="Sheet3"/>
      <sheetName val="รายงานผล"/>
      <sheetName val="Sheet2"/>
      <sheetName val="GPP"/>
      <sheetName val="สรุปยอดก.ค.ศ"/>
      <sheetName val="ทำงบ50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30">
          <cell r="I30">
            <v>0</v>
          </cell>
        </row>
      </sheetData>
      <sheetData sheetId="28">
        <row r="57">
          <cell r="I57">
            <v>0</v>
          </cell>
        </row>
      </sheetData>
      <sheetData sheetId="29"/>
      <sheetData sheetId="30">
        <row r="27">
          <cell r="I27">
            <v>0</v>
          </cell>
        </row>
      </sheetData>
      <sheetData sheetId="31"/>
      <sheetData sheetId="32"/>
      <sheetData sheetId="33">
        <row r="16">
          <cell r="I16">
            <v>0</v>
          </cell>
        </row>
      </sheetData>
      <sheetData sheetId="34">
        <row r="19">
          <cell r="I19">
            <v>0</v>
          </cell>
        </row>
      </sheetData>
      <sheetData sheetId="35">
        <row r="43">
          <cell r="I43">
            <v>0</v>
          </cell>
        </row>
      </sheetData>
      <sheetData sheetId="36">
        <row r="23">
          <cell r="I23">
            <v>0</v>
          </cell>
        </row>
      </sheetData>
      <sheetData sheetId="37">
        <row r="48">
          <cell r="I48">
            <v>0</v>
          </cell>
        </row>
      </sheetData>
      <sheetData sheetId="38">
        <row r="75">
          <cell r="I75">
            <v>0</v>
          </cell>
        </row>
      </sheetData>
      <sheetData sheetId="39">
        <row r="59">
          <cell r="I59">
            <v>0</v>
          </cell>
        </row>
      </sheetData>
      <sheetData sheetId="40"/>
      <sheetData sheetId="41"/>
      <sheetData sheetId="42">
        <row r="18">
          <cell r="I18">
            <v>0</v>
          </cell>
        </row>
      </sheetData>
      <sheetData sheetId="43"/>
      <sheetData sheetId="44"/>
      <sheetData sheetId="45">
        <row r="88">
          <cell r="I88">
            <v>0</v>
          </cell>
        </row>
      </sheetData>
      <sheetData sheetId="46">
        <row r="19">
          <cell r="H19">
            <v>0</v>
          </cell>
          <cell r="I19">
            <v>0</v>
          </cell>
          <cell r="J19"/>
          <cell r="K19">
            <v>0</v>
          </cell>
          <cell r="L19"/>
        </row>
      </sheetData>
      <sheetData sheetId="47"/>
      <sheetData sheetId="48">
        <row r="32">
          <cell r="I32">
            <v>0</v>
          </cell>
        </row>
      </sheetData>
      <sheetData sheetId="49">
        <row r="11">
          <cell r="F11">
            <v>50759126</v>
          </cell>
        </row>
      </sheetData>
      <sheetData sheetId="50">
        <row r="24">
          <cell r="G24">
            <v>0</v>
          </cell>
        </row>
      </sheetData>
      <sheetData sheetId="51">
        <row r="34">
          <cell r="I34"/>
        </row>
      </sheetData>
      <sheetData sheetId="52"/>
      <sheetData sheetId="53">
        <row r="408">
          <cell r="I408">
            <v>0</v>
          </cell>
        </row>
      </sheetData>
      <sheetData sheetId="54"/>
      <sheetData sheetId="55"/>
      <sheetData sheetId="56">
        <row r="21">
          <cell r="I21">
            <v>0</v>
          </cell>
        </row>
      </sheetData>
      <sheetData sheetId="57">
        <row r="543">
          <cell r="K543">
            <v>152400</v>
          </cell>
        </row>
      </sheetData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ยงานแผนผล1 67  งบประจำ"/>
      <sheetName val="ประถม 350002ประถม (2)"/>
      <sheetName val="รายงานแผนผล(2)67 (2)"/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งบกลาง รายการเงินสำรอง"/>
      <sheetName val="เด็กผู้มีความสามารถพิเศษ36007"/>
      <sheetName val="Sheet1"/>
      <sheetName val="ผลผลิตเด็กพิการ36004"/>
      <sheetName val="Sheet5"/>
      <sheetName val="Sheet6"/>
      <sheetName val="ยุทธศาสตร์เสริมสร้าง 31006200"/>
      <sheetName val="06036บูรณาการป้องกัน ปราบปราม ฯ"/>
      <sheetName val="รายงานแผนส่งคลัง66 แนบ 7"/>
      <sheetName val="รายงานคลัง (ติดตามแบบ 8)"/>
      <sheetName val="ของบ"/>
      <sheetName val="รายงานผล67 ทำก่อน"/>
      <sheetName val="Sheet3"/>
      <sheetName val="35002  ช่วยเหลือกลุ่ม  ขับเคลื่"/>
      <sheetName val="รายงานแผนผล1 67 "/>
      <sheetName val="1408บุคลากรภาครัฐ"/>
      <sheetName val="ยุทธศาสตร์ โครการพัฒนาหลักสูตร "/>
      <sheetName val="ก่อนประถม"/>
      <sheetName val="มัธยมปลาย 35000300"/>
      <sheetName val="โครงการเรียนดีประจำตำบล"/>
      <sheetName val="ส่งเสริมสนับสนุน35002"/>
      <sheetName val="มัธยม350002"/>
      <sheetName val="ควบคุมสิ่งก่อสร้าง 36001 36002"/>
      <sheetName val="ยุทศาสตร์ โครงการยั่งยืน310061"/>
      <sheetName val="ยุทธ โครการศตวรรษที่ 21 310045 "/>
      <sheetName val="ทะเบียนคุมย่อย"/>
      <sheetName val="3022ยุทธศาสตร์สร้างความเสมอภาค"/>
      <sheetName val="57037บูรณาการต่อต้านการทุจร "/>
      <sheetName val="ประถม 350002ประถม"/>
      <sheetName val="คุมงบ 36001 36002 ครุภัณฑ์"/>
      <sheetName val="ยุธศาสตร์เรียนดีปร3100116003211"/>
      <sheetName val="รายงานเงินงวด"/>
      <sheetName val="งบลงทุน67"/>
      <sheetName val="งบลงทุน รายงานแผนผล 67"/>
      <sheetName val="งบลงทุน รายงานแผนผล 67 แบบ1 (2)"/>
      <sheetName val="งบลงทุน รายงานแผนผล 67 แบบ2"/>
      <sheetName val="มาตการ รวมงบบุคลากร"/>
      <sheetName val="ระบบการควบคุมฯ"/>
      <sheetName val="งบประจำและงบกลยุทธ์"/>
      <sheetName val="งบสพฐ"/>
      <sheetName val="รายงานผล"/>
      <sheetName val="Sheet2"/>
      <sheetName val="GPP"/>
      <sheetName val="สรุปยอดก.ค.ศ"/>
      <sheetName val="ทำงบ50"/>
      <sheetName val="ติดตามงบพัฒนา"/>
      <sheetName val="ติดตามงบดำเนินงา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>
        <row r="37">
          <cell r="I37">
            <v>0</v>
          </cell>
          <cell r="J37">
            <v>0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41">
          <cell r="K41">
            <v>0</v>
          </cell>
          <cell r="L41">
            <v>0</v>
          </cell>
        </row>
        <row r="83">
          <cell r="K83">
            <v>0</v>
          </cell>
          <cell r="L83">
            <v>0</v>
          </cell>
        </row>
        <row r="162">
          <cell r="K162">
            <v>0</v>
          </cell>
        </row>
      </sheetData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>
        <row r="942">
          <cell r="I942">
            <v>0</v>
          </cell>
          <cell r="J942">
            <v>0</v>
          </cell>
          <cell r="K942">
            <v>0</v>
          </cell>
          <cell r="L942">
            <v>0</v>
          </cell>
        </row>
        <row r="972">
          <cell r="I972">
            <v>0</v>
          </cell>
          <cell r="J972">
            <v>0</v>
          </cell>
          <cell r="K972">
            <v>0</v>
          </cell>
          <cell r="L972">
            <v>0</v>
          </cell>
          <cell r="M972">
            <v>0</v>
          </cell>
          <cell r="N972">
            <v>0</v>
          </cell>
        </row>
      </sheetData>
      <sheetData sheetId="58" refreshError="1"/>
      <sheetData sheetId="59">
        <row r="52">
          <cell r="E52" t="str">
            <v>ผูกพัน ครบ 20 กค 67</v>
          </cell>
        </row>
        <row r="129">
          <cell r="E129" t="str">
            <v>ผูกพัน ครบ 23 มิย 67</v>
          </cell>
        </row>
        <row r="140">
          <cell r="E140" t="str">
            <v>ทำสัญญา 20 มค 66 ครบ 20 เมย 66</v>
          </cell>
        </row>
        <row r="150">
          <cell r="E150" t="str">
            <v>ทำสัญญา 8 มีค 66 ครบ 7 พค 66</v>
          </cell>
        </row>
        <row r="171">
          <cell r="D171" t="str">
            <v>ทำสัญญา 6 ธค 65 ครบ 05 มค 66</v>
          </cell>
        </row>
        <row r="179">
          <cell r="D179" t="str">
            <v>ทำสัญญา 29 ธค 65 ครบ 28 มค 66</v>
          </cell>
        </row>
        <row r="186">
          <cell r="D186" t="str">
            <v>ทำสัญญา 12 มค 66 ครบ 26 กพ66</v>
          </cell>
        </row>
        <row r="233">
          <cell r="D233" t="str">
            <v>ทำสัญญา 19 ธค 65 ครบ 16 มีค 66</v>
          </cell>
        </row>
        <row r="282">
          <cell r="E282" t="str">
            <v>ทำสัญญญา  9 มค 66 ครบ 25 มีค 66</v>
          </cell>
        </row>
      </sheetData>
      <sheetData sheetId="60" refreshError="1"/>
      <sheetData sheetId="61">
        <row r="179">
          <cell r="B179" t="str">
            <v>ค่าที่ดินและสิ่งก่อสร้าง 6711320</v>
          </cell>
        </row>
      </sheetData>
      <sheetData sheetId="62" refreshError="1"/>
      <sheetData sheetId="63" refreshError="1"/>
      <sheetData sheetId="64" refreshError="1"/>
      <sheetData sheetId="65"/>
      <sheetData sheetId="66">
        <row r="5">
          <cell r="A5" t="str">
            <v>ประจำเดือนพฤษภาคม 2567</v>
          </cell>
        </row>
        <row r="8">
          <cell r="A8" t="str">
            <v>ก</v>
          </cell>
          <cell r="B8" t="str">
            <v xml:space="preserve">แผนงานบุคลากรภาครัฐ </v>
          </cell>
        </row>
        <row r="9">
          <cell r="A9">
            <v>1</v>
          </cell>
          <cell r="B9" t="str">
            <v>ผลผลิตรายการค่าใช้จ่ายบุคลากรภาครัฐ ยกระดับคุณภาพการศึกษาและการเรียนรู้ตลอดชีวิต</v>
          </cell>
        </row>
        <row r="10">
          <cell r="C10" t="str">
            <v>20004 14000870</v>
          </cell>
        </row>
        <row r="12">
          <cell r="A12">
            <v>1.1000000000000001</v>
          </cell>
          <cell r="B12" t="str">
            <v>กิจกรรมค่าใช้จ่ายบุคลากรภาครัฐของสำนักงานคณะกรรมการการศึกษาขั้นพื้นฐาน</v>
          </cell>
          <cell r="C12" t="str">
            <v>20004 66 79456 00000</v>
          </cell>
        </row>
        <row r="14">
          <cell r="B14" t="str">
            <v xml:space="preserve"> งบบุคลากร 6711150</v>
          </cell>
          <cell r="C14" t="str">
            <v>20004 14000870 1000000</v>
          </cell>
        </row>
        <row r="16">
          <cell r="A16" t="str">
            <v>1.1.1</v>
          </cell>
          <cell r="B16" t="str">
            <v>ค่าตอบแทนพนักงานราชการ 28 อัตรา (ต.ค.66 - มีค 67) 3,682,000 บาท</v>
          </cell>
          <cell r="C16" t="str">
            <v>ศธ 04002/ว4851 ลว.25 ต.ค.66 โอนครั้งที่ 1</v>
          </cell>
          <cell r="D16">
            <v>4409000</v>
          </cell>
          <cell r="G16">
            <v>0</v>
          </cell>
          <cell r="H16">
            <v>0</v>
          </cell>
          <cell r="K16">
            <v>324270</v>
          </cell>
          <cell r="L16">
            <v>3535412.77</v>
          </cell>
          <cell r="M16">
            <v>549317.23</v>
          </cell>
          <cell r="Q16">
            <v>2372317.23</v>
          </cell>
          <cell r="R16">
            <v>0</v>
          </cell>
          <cell r="S16">
            <v>0</v>
          </cell>
          <cell r="V16">
            <v>56610</v>
          </cell>
          <cell r="W16">
            <v>526259.36</v>
          </cell>
        </row>
        <row r="17">
          <cell r="A17" t="str">
            <v>1.1.1.1</v>
          </cell>
          <cell r="B17" t="str">
            <v>ค่าตอบแทนพนักงานราชการ 27 อัตรา (เมย 67) 607,600 บาท เงินเลื่อนค่าตอบแทนพนักงานราชการ 6 เดือน (ตค 66 -มีค 67) 119,400</v>
          </cell>
          <cell r="C17" t="str">
            <v>ศธ 04002/ว1016 ลว.8 มีค 67 โอนครั้งที่ 210</v>
          </cell>
        </row>
        <row r="18">
          <cell r="A18" t="str">
            <v>1.1.1.2</v>
          </cell>
          <cell r="B18" t="str">
            <v>ค่าตอบแทนพนักงานราชการ  อัตรา   3 เดือน (พฤษภาคม 2567 - กรกฎาคม 2567) 1823,000 บาท</v>
          </cell>
          <cell r="C18" t="str">
            <v>ศธ 04002/ว1775 ลว.3 พค 67 โอนครั้งที่ 3</v>
          </cell>
        </row>
        <row r="24">
          <cell r="B24" t="str">
            <v xml:space="preserve"> งบดำเนินงาน 6711220</v>
          </cell>
          <cell r="C24" t="str">
            <v>20004 14000870 2000000</v>
          </cell>
        </row>
        <row r="26">
          <cell r="A26" t="str">
            <v>1.1.2</v>
          </cell>
          <cell r="B26" t="str">
            <v>เงินสมทบกองทุนประกันสังคมพนักงานราชการ 28 อัตรา (ต.ค.66 - มีค 67)126,000 บาท/สมทบกองทุนทดแทน 12 เดือน (มค66 - ธค 67) จำนวนเงิน 15,000 บาท</v>
          </cell>
          <cell r="C26" t="str">
            <v>ศธ 04002/ว4851 ลว.25 ต.ค.66 โอนครั้งที่ 1</v>
          </cell>
          <cell r="D26">
            <v>161300</v>
          </cell>
          <cell r="K26">
            <v>10500</v>
          </cell>
          <cell r="L26">
            <v>115023</v>
          </cell>
          <cell r="M26">
            <v>35777</v>
          </cell>
          <cell r="Q26">
            <v>96777</v>
          </cell>
          <cell r="V26">
            <v>2250</v>
          </cell>
          <cell r="W26">
            <v>17281</v>
          </cell>
        </row>
        <row r="27">
          <cell r="A27" t="str">
            <v>1.1.2.1</v>
          </cell>
          <cell r="B27" t="str">
            <v>เงินสมทบกองทุนประกันสังคม จำนวน 6 เดือน  (ตุลาคม 2566 - มีนาคม 2567) 20,300</v>
          </cell>
          <cell r="C27" t="str">
            <v>ศธ 04002/ว1016 ลว.8 มีค 67 โอนครั้งที่ 210</v>
          </cell>
          <cell r="M27">
            <v>0</v>
          </cell>
          <cell r="Q27">
            <v>0</v>
          </cell>
        </row>
        <row r="28">
          <cell r="A28" t="str">
            <v>1.1.2.2</v>
          </cell>
          <cell r="B28" t="str">
            <v>เงินสมทบกองทุนประกันสังคม จำนวน 3 เดือน  (พฤษภาคม 2567 - กรกฎาคม 2567) 61,000 บาท</v>
          </cell>
          <cell r="C28" t="str">
            <v>ศธ 04002/ว1775 ลว.3 พค 67 โอนครั้งที่ 3</v>
          </cell>
          <cell r="Q28">
            <v>0</v>
          </cell>
        </row>
        <row r="34">
          <cell r="A34" t="str">
            <v>1.1.3</v>
          </cell>
          <cell r="B34" t="str">
            <v xml:space="preserve">ค่าเช่าบ้าน  (ตุลาคม  2566 - มีนาคม 2567) ครั้งที่ 1 888,500 บาท </v>
          </cell>
          <cell r="C34" t="str">
            <v>ศธ 04002/ว5415 ลว.29/11/2023 โอนครั้งที่ 70</v>
          </cell>
          <cell r="D34">
            <v>888500</v>
          </cell>
          <cell r="G34">
            <v>0</v>
          </cell>
          <cell r="H34">
            <v>0</v>
          </cell>
          <cell r="K34">
            <v>768700</v>
          </cell>
          <cell r="L34">
            <v>111324.19</v>
          </cell>
          <cell r="M34">
            <v>8475.81</v>
          </cell>
          <cell r="Q34">
            <v>596475.81000000006</v>
          </cell>
          <cell r="R34">
            <v>0</v>
          </cell>
          <cell r="S34">
            <v>0</v>
          </cell>
          <cell r="V34">
            <v>96670.97</v>
          </cell>
          <cell r="W34">
            <v>39290.32</v>
          </cell>
        </row>
        <row r="35">
          <cell r="A35" t="str">
            <v>1.1.3.1</v>
          </cell>
          <cell r="B35" t="str">
            <v>ค่าเช่าบ้านครั้งที่ 2 (เมย - กค 67) จำนวนเงิน 588,000 บาท</v>
          </cell>
          <cell r="C35" t="str">
            <v>ศธ 04002/ว1767 ลว. 3 พค 67 ครั้งที่ 4</v>
          </cell>
        </row>
        <row r="36">
          <cell r="A36" t="str">
            <v>1.1.3.2</v>
          </cell>
          <cell r="B36" t="str">
            <v>ค่าเช่าบ้านครั้งที่ 3 635,000 บาท มิย - สค 66</v>
          </cell>
          <cell r="C36" t="str">
            <v>ศธ 04002/ว2424 ลว. 16 มิย 66</v>
          </cell>
        </row>
        <row r="39">
          <cell r="A39" t="str">
            <v>ข</v>
          </cell>
          <cell r="B39" t="str">
            <v xml:space="preserve">แผนงานยุทธศาสตร์พัฒนาคุณภาพการศึกษาและการเรียนรู้ </v>
          </cell>
        </row>
        <row r="43">
          <cell r="B43" t="str">
            <v>ครุภัณฑ์ 6711310</v>
          </cell>
        </row>
        <row r="44">
          <cell r="B44" t="str">
            <v>สิ่งก่อสร้าง 6711320</v>
          </cell>
        </row>
        <row r="45">
          <cell r="C45" t="str">
            <v>20004 31003170</v>
          </cell>
        </row>
        <row r="48">
          <cell r="A48">
            <v>1.1000000000000001</v>
          </cell>
          <cell r="B48" t="str">
            <v xml:space="preserve">กิจกรรมพัฒนาคลังเครื่องมือมาตรฐานเพื่อยกระดับคุณภาพผู้เรียนในศตวรรษที่ 21  </v>
          </cell>
          <cell r="C48" t="str">
            <v>20004 66 00039 00000</v>
          </cell>
        </row>
        <row r="49">
          <cell r="B49" t="str">
            <v>งบรายจ่ายอื่น   6711500</v>
          </cell>
          <cell r="C49" t="str">
            <v>20004 31003170 5000003</v>
          </cell>
        </row>
        <row r="50">
          <cell r="A50" t="str">
            <v>1.1.1</v>
          </cell>
          <cell r="B50" t="str">
            <v xml:space="preserve">ค่าใช้จ่ายเข้าร่วมประชุมปฏิบัติการสร้างและพัฒนาเครื่องมือวัดความสามารถด้านการอ่าน (Reading Test : RT) ชั้นประถมศึกษาปีที่ 1 เครื่องมือวัดความสามารถพื้นฐาน      ด้านภาษาไทย และด้านคณิตศาสตร์ของผู้เรียน (National Test : NT) ชั้นประถมศึกษา  ปีที่ 3 และเครื่องมือมาตรฐานเพื่อให้บริการในระบบคลังข้อสอบมาตรฐาน (SIBS) ปีการศึกษา 2566 ระหว่างวันที่ 27 มีนาคม –       1 เมษายน 2566 ณ โรงแรมแกรนด์จอมเทียนพาเลซ อำเภอบางละมุง จังหวัดชลบุรี </v>
          </cell>
          <cell r="C50" t="str">
            <v>ศธ 04002/ว1463  ลว. 11 เมย 66 โอนครั้งที่ 466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B51" t="str">
            <v xml:space="preserve">เข้าร่วมประชุมเชิงปฏิบัติการปรับปรุงและพัฒนาเครื่องมือ   วัดผลสัมฤทธิ์ทางการเรียน 5 กลุ่มสาระการเรียนรู้ และรายวิชาพื้นฐานประวัติศาสตร์  เพื่อการบริการ ระยะที่ 1 ระหว่างวันที่ 5 – 9 สิงหาคม 2566  ณ โรงแรมแกรนด์ราชพฤกษ์ ตำบลบางพลับ อำเภอปากเกร็ด จังหวัดนนทบุรี  </v>
          </cell>
          <cell r="C51" t="str">
            <v>ศธ 04002/ว3117  ลว. 3 สิงหาคม 66 โอนครั้งที่ 723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4">
          <cell r="A54">
            <v>1.2</v>
          </cell>
          <cell r="B54" t="str">
            <v>กิจกรรมการยกระดับผลการทดสอบทางการศึกษาระดับชาติที่สอดคล้องกับบริบทพื้นที่</v>
          </cell>
          <cell r="C54" t="str">
            <v>20004 66 00040 00000</v>
          </cell>
        </row>
        <row r="56">
          <cell r="B56" t="str">
            <v>งบรายจ่ายอื่น   6711500</v>
          </cell>
          <cell r="C56" t="str">
            <v>20004 31003170 5000004</v>
          </cell>
        </row>
        <row r="58">
          <cell r="A58" t="str">
            <v>1.2.1</v>
          </cell>
          <cell r="B58" t="str">
            <v xml:space="preserve">ค่าใช้จ่ายในการเข้าร่วมประชุมชี้แจงศูนย์สอบในการดำเนินการประเมินความสามารถด้านการอ่านของผู้เรียน (RT) ชั้นประถมศึกษาปีที่ 1 และการประเมินคุณภาพผู้เรียน (NT) ชั้นประถมศึกษาปีที่ 3 ปีการศึกษา 2566  ระหว่างวันที่ 6 – 8 พฤศจิกายน 2566 ณ โรงแรมริเวอร์ไซด์ กรุงเทพมหานคร </v>
          </cell>
          <cell r="C58" t="str">
            <v>ศธ 04002/ว5005  ลว. 3 พ.ย. 65 โอนครั้งที่ 42</v>
          </cell>
          <cell r="F58">
            <v>800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800</v>
          </cell>
          <cell r="L58">
            <v>0</v>
          </cell>
        </row>
        <row r="59">
          <cell r="A59" t="str">
            <v>1.2.2</v>
          </cell>
          <cell r="B59" t="str">
            <v>ค่าใช้จ่ายในการดำเนินโครงการประเมินความสามารถด้านการอ่านของผู้เรียน (RT) ชั้นประถมศึกษาปีที่ 1 ปีการศึกษา 2566  จำนวนเงิน 18,440.-บาท  (หนึ่งหมื่นแปดพันสี่ร้อยสี่สิบบาทถ้วน)    ให้กลุ่มนิเทศติดตามและประเมินผลการจัดการศึกษา และตามบันทึกกลุ่มนโยบายและแผน(ที่ ศธ 04087/128 ลงวันที่ 17 มกราคม 2567) แจ้งการจัดสรรงบประมาณ เป็นค่าใช้จ่ายดำเนินโครงการประเมินคุณภาพผู้เรียน (NT) ชั้นประถมศึกษาปีที่ 3 ปีการศึกษา 2566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สยามบรมราชกุมารีและโรงเรียนทั่วไป จำนวนเงิน 18,640.-บาท  (หนึ่งหมื่นแปดพันหกร้อยสี่สิบบาทถ้วน) ให้กลุ่มนิเทศ</v>
          </cell>
          <cell r="C59" t="str">
            <v>ศธ 04002/ว2439 ลว. 17 มค 67 โอนครั้งที่ 139</v>
          </cell>
          <cell r="F59">
            <v>37080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25680</v>
          </cell>
          <cell r="L59">
            <v>0</v>
          </cell>
          <cell r="V59">
            <v>3794</v>
          </cell>
          <cell r="W59">
            <v>0</v>
          </cell>
        </row>
        <row r="63">
          <cell r="A63">
            <v>1.3</v>
          </cell>
          <cell r="B63" t="str">
            <v>กิจกรรมการขับเคลื่อนการจัดการเรียนรู้วิทยาการคำนวณและการออกแบบเทคโนโลยี</v>
          </cell>
          <cell r="C63" t="str">
            <v>20004 66 00075 00000</v>
          </cell>
        </row>
        <row r="64">
          <cell r="B64" t="str">
            <v>งบรายจ่ายอื่น   6711500</v>
          </cell>
        </row>
        <row r="65">
          <cell r="A65" t="str">
            <v>1.3.1</v>
          </cell>
          <cell r="B65" t="str">
            <v>ค่าใช้จ่ายในการจัดนิทรรศการ “สร้างภูมิคุ้มกันด้วยวิทยาศาสตร์และ CODING” ในการประชุมคณะรัฐมนตรี วันอังคารที่ 7 มีนาคม 2566 ณ ตึกสันติไมตรี (หลังนอก) ทำเนียบรัฐบาล ร.ร.ร่วมจิตประสาท</v>
          </cell>
          <cell r="C65" t="str">
            <v>ศธ 04002/ว897 ลว.7 มี.ค.66 โอนครั้งที่ 366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A66" t="str">
            <v>1.3.2</v>
          </cell>
          <cell r="B66" t="str">
            <v>ค่าใช้จ่ายในการนิเทศ กำกับ ติดตามการจัดการเรียนรู้วิทยาการคำนวณและการออกแบบเทคโนโลยี (CODING)</v>
          </cell>
          <cell r="C66" t="str">
            <v>ศธ 04002/ว2543 ลว.28 มิ.ย.66 โอนครั้งที่ 616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A67">
            <v>1.4</v>
          </cell>
          <cell r="B67" t="str">
            <v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</v>
          </cell>
          <cell r="C67" t="str">
            <v>20004 66 00101 00000</v>
          </cell>
        </row>
        <row r="68">
          <cell r="B68" t="str">
            <v>งบรายจ่ายอื่น   6711500</v>
          </cell>
          <cell r="C68" t="str">
            <v>20004 31003100 5000007</v>
          </cell>
        </row>
        <row r="69">
          <cell r="A69" t="str">
            <v>1.4.1</v>
          </cell>
          <cell r="B69" t="str">
            <v xml:space="preserve">ค่าใช้จ่ายในการประชุมเชิงปฏิบัติการพัฒนาศักยภาพศึกษานิเทศก์พร้อมรับการประเมิน PISA 2025 ระหว่างวันที่ 1- 4 กันยายน  2566 ณ โรงแรมเอวาน่า เขตบางนา กรุงเทพมหานคร </v>
          </cell>
          <cell r="C69" t="str">
            <v>ศธ 04002/ว2988  ลว. 20 ก.ค. 66 โอนครั้งที่ 688 งบ 10800 บาท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A70" t="str">
            <v>1.4.2</v>
          </cell>
          <cell r="B70" t="str">
            <v xml:space="preserve">ค่าใช้จ่ายดำเนินงานโครงการยกระดับสมรรถนะความฉลาดรู้ของผู้เรียนตามกรอบการประเมิน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 </v>
          </cell>
          <cell r="C70" t="str">
            <v xml:space="preserve">ศธ 04002/ว3528  ลว. 22 ส.ค. 66 โอนครั้งที่ 797 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A72">
            <v>1.5</v>
          </cell>
          <cell r="B72" t="str">
            <v>กิจกรรมการพัฒนาเด็กปฐมวัยอย่างมีคุณภาพ</v>
          </cell>
        </row>
        <row r="74">
          <cell r="B74" t="str">
            <v>งบรายจ่ายอื่น   6711500</v>
          </cell>
          <cell r="C74" t="str">
            <v>20004 31003170 5000011</v>
          </cell>
        </row>
        <row r="76">
          <cell r="A76" t="str">
            <v>1.5.1</v>
          </cell>
          <cell r="B76" t="str">
            <v xml:space="preserve">ค่าใช้จ่ายในการเดินทางเข้าร่วมการประชุมเชิงปฏิบัติการขับเคลื่อนการพัฒนาหลักสูตรและส่งเสริมการศึกษาปฐมวัย  ระหว่างวันที่ 29 มกราคม - 2 กุมภาพันธ์ 2567 ณ โรงแรมรอยัลริเวอร์ไซด์ กรุงเทพมหานคร </v>
          </cell>
          <cell r="C76" t="str">
            <v>ศธ 04002/ว244 ลว.17 มค 67 โอนครั้งที่ 138</v>
          </cell>
          <cell r="F76">
            <v>800</v>
          </cell>
          <cell r="G76">
            <v>0</v>
          </cell>
          <cell r="H76">
            <v>0</v>
          </cell>
          <cell r="J76">
            <v>0</v>
          </cell>
          <cell r="K76">
            <v>0</v>
          </cell>
          <cell r="L76">
            <v>800</v>
          </cell>
        </row>
        <row r="77">
          <cell r="A77" t="str">
            <v>1.5.1</v>
          </cell>
          <cell r="B77" t="str">
            <v xml:space="preserve">ค่าใช้จ่ายในการเดินทางเข้าร่วมประชุมเชิงปฏิบัติการบรรณาธิการกิจเอกสารประกอบการขับเคลื่อนการพัฒนาหลักสูตรและส่งเสริมการศึกษาปฐมวัย ครั้งที่ 1 ระหว่างวันที่ 12 – 15 มีนาคม 2567  ณ โรงแรมรอยัลริเวอร์ กรุงเทพมหานคร </v>
          </cell>
          <cell r="C77" t="str">
            <v>ศธ 04002/ว244 ลว.17 มค 67 โอนครั้งที่ 195</v>
          </cell>
          <cell r="F77">
            <v>800</v>
          </cell>
          <cell r="G77">
            <v>0</v>
          </cell>
          <cell r="H77">
            <v>0</v>
          </cell>
          <cell r="J77">
            <v>0</v>
          </cell>
          <cell r="K77">
            <v>0</v>
          </cell>
          <cell r="L77">
            <v>800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1">
          <cell r="A81">
            <v>1.6</v>
          </cell>
          <cell r="B81" t="str">
            <v>กิจกรรมการพัฒนามาตรฐานระบบการประเมินมาตรฐานและการประกันคุณภาพการศึกษา</v>
          </cell>
          <cell r="C81" t="str">
            <v>20004 67 86181 00000</v>
          </cell>
        </row>
        <row r="82">
          <cell r="B82" t="str">
            <v>งบรายจ่ายอื่น   6711500</v>
          </cell>
          <cell r="C82" t="str">
            <v>20004 31003170 5000012</v>
          </cell>
        </row>
        <row r="83">
          <cell r="A83" t="str">
            <v>1.6.1</v>
          </cell>
          <cell r="B83" t="str">
            <v xml:space="preserve">ค่าใช้จ่ายในการเดินทางเข้าร่วมประชุมสัมมนาเชิงปฏิบัติการเพื่อเสริมสร้างศักยภาพด้านการประกันคุณภาพการศึกษาขั้นพื้นฐาน ให้กับศึกษานิเทศก์และสถานศึกษาสังกัดสพฐ. ด้วยรูปแบบผสมผสาน (online และ face to face) รุ่นที่ 1  ระหว่างวันที่ 18 - 24 ธันวาคม 2565 ณ โรงแรมเอวาน่า กรุงเทพมหานคร </v>
          </cell>
          <cell r="C83" t="str">
            <v>ศธ 04002/ว5470 ลว.1 ธ.ค.65 โอนครั้งที่ 102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7">
          <cell r="B87" t="str">
            <v xml:space="preserve">กิจกรรมพัฒนาการจัดการเรียนการสอนภาษาอังกฤษ </v>
          </cell>
        </row>
        <row r="91">
          <cell r="B91" t="str">
            <v>งบดำเนินงาน   67112xx</v>
          </cell>
        </row>
        <row r="93">
          <cell r="A93">
            <v>2.2999999999999998</v>
          </cell>
          <cell r="B93" t="str">
            <v xml:space="preserve">กิจกรรมพัฒนาศูนย์ HCEC </v>
          </cell>
          <cell r="C93" t="str">
            <v>20004 67 00103 00000</v>
          </cell>
        </row>
        <row r="94">
          <cell r="B94" t="str">
            <v>งบดำเนินงาน   67112xx</v>
          </cell>
          <cell r="C94" t="str">
            <v>20004 31004500 2000000</v>
          </cell>
        </row>
        <row r="95">
          <cell r="A95" t="str">
            <v>2.3.1</v>
          </cell>
          <cell r="B95" t="str">
            <v xml:space="preserve">ค่าพาหนะในการเดินทางให้กับผู้อำนวยการกลุ่มพัฒนาครูและบุคลากรทางการศึกษา หลังเสร็จสิ้นการประชุมเชิงปฏิบัติการจัดทำแผนการดำเนินงานและการใช้งบประมาณของศูนย์พัฒนาศักยภาพบุคคลเพื่อความเป็นเลิศ (HCEC) รุ่นที่ 2 ภาคกลาง ภาคตะวันออก ระหว่างวันที่ 19 – 20  มกราคม 2566 ณ โรงแรมชลจันทร์ พัทยา บีช รีสอร์ท จังหวัดชลบุรี </v>
          </cell>
          <cell r="C95" t="str">
            <v>ศธ 04002/ว512 ลว. 10 กพ 66 โอนครั้งที่ 296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7">
          <cell r="A97">
            <v>2.4</v>
          </cell>
          <cell r="B97" t="str">
            <v xml:space="preserve">กิจกรรมพัฒนาครูเพื่อการจัดการเรียนรู้สู่ฐานสมรรถนะ  </v>
          </cell>
          <cell r="C97" t="str">
            <v>20004 67 00104 00000</v>
          </cell>
        </row>
        <row r="98">
          <cell r="B98" t="str">
            <v>งบดำเนินงาน   67112xx</v>
          </cell>
          <cell r="C98" t="str">
            <v>20004 31004500 2000000</v>
          </cell>
        </row>
        <row r="99">
          <cell r="A99" t="str">
            <v>2.4.1</v>
          </cell>
          <cell r="B99" t="str">
            <v xml:space="preserve">ค่าใช้จ่ายในการเดินทางเข้าร่วมโครงการพัฒนาศึกษานิเทศก์ ประจำปีงบประมาณ 2567 ระยะระหว่างการพัฒนา (On-site Training ระหว่างวันที่ 12 – 16 พฤษภาคม 2567      ณ โรงแรมอิงธาร รีสอร์ท จังหวัดนครนายก </v>
          </cell>
          <cell r="C99" t="str">
            <v>ศธ 04002/ว2072 ลว. 27 พค 67 โอนครั้งที่ 59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Q99">
            <v>10000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Y99">
            <v>0</v>
          </cell>
          <cell r="Z99">
            <v>0</v>
          </cell>
        </row>
        <row r="103">
          <cell r="A103">
            <v>3</v>
          </cell>
          <cell r="B103" t="str">
            <v>โครงการขับเคลื่อนการพัฒนาการศึกษาที่ยั่งยืน</v>
          </cell>
        </row>
        <row r="104">
          <cell r="C104" t="str">
            <v xml:space="preserve">20004 31006100 </v>
          </cell>
        </row>
        <row r="111">
          <cell r="A111">
            <v>3.1</v>
          </cell>
          <cell r="B111" t="str">
            <v xml:space="preserve">กิจกรรมสานความร่วมมือภาคีเครือข่ายด้านการจัดการศึกษา </v>
          </cell>
          <cell r="C111" t="str">
            <v>20004 66 00078 00000</v>
          </cell>
        </row>
        <row r="112">
          <cell r="A112">
            <v>1</v>
          </cell>
          <cell r="B112" t="str">
            <v>งบรายจ่ายอื่น   6711500</v>
          </cell>
          <cell r="C112" t="str">
            <v>20004 31006170 5000004</v>
          </cell>
        </row>
        <row r="114">
          <cell r="A114" t="str">
            <v>3.1.1.1</v>
          </cell>
          <cell r="B114" t="str">
            <v xml:space="preserve">ค่าใช้จ่ายในการเดินทางเข้าร่วมการอบรมเชิงปฏิบัติการส่งเสริมและพัฒนาการจัดการเรียนรู้เพื่อสิ่งแวดล้อมที่ยั่งยืน ตามหลักเศรษฐกิจหมุนเวียน รุ่นที่ 1 ระหว่างวันที่ 24 – 28 เมษายน 2566 ณ โรงแรมเดอะ ลอฟท์ รีสอร์ท กรุงเทพมหานคร </v>
          </cell>
          <cell r="C114" t="str">
            <v>ศธ 04002/ว1915 ลว.  11 พค 66 โอนครั้งที่ 515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A115" t="str">
            <v>3.1.1</v>
          </cell>
          <cell r="B115" t="str">
            <v>ค่าใช้จ่ายในการเดินทางเข้าร่วมพิธีมอบเกียรติบัตรให้กับครูผู้เป็นบุคคลที่มีความกล้าหาญ ปกป้องนักเรียนให้พ้นจากอันตราย 29 พย 66 ณ อาคารราชวัลลภ ห้องประชุมจันทรเกษม ชั้น 1</v>
          </cell>
          <cell r="C115" t="str">
            <v xml:space="preserve">ศธ 04002/ว5680 ลว.  27 ธค  66 โอนครั้งที่ 110 </v>
          </cell>
          <cell r="F115">
            <v>810</v>
          </cell>
          <cell r="R115">
            <v>0</v>
          </cell>
          <cell r="S115">
            <v>0</v>
          </cell>
          <cell r="V115">
            <v>0</v>
          </cell>
          <cell r="W115">
            <v>0</v>
          </cell>
        </row>
        <row r="117">
          <cell r="A117">
            <v>3.2</v>
          </cell>
          <cell r="B117" t="str">
            <v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v>
          </cell>
          <cell r="C117" t="str">
            <v>20004 66 00085 00000</v>
          </cell>
        </row>
        <row r="118">
          <cell r="A118" t="str">
            <v>3.2.1</v>
          </cell>
          <cell r="C118" t="str">
            <v>20004 31006170 5000008</v>
          </cell>
        </row>
        <row r="119">
          <cell r="A119" t="str">
            <v>3.2.1.1</v>
          </cell>
          <cell r="B119" t="str">
            <v xml:space="preserve">ค่าใช้จ่ายในการดำเนินงานโครงการการป้องกันและลดปัญหาการออกกลางคันของผู้เรียนระดับการศึกษาขั้นพื้นฐาน(โครงการพาน้องกลับมาเรียน)  </v>
          </cell>
          <cell r="C119" t="str">
            <v>ศธ 04002/ว1036 ลว.  13 มีค 66 โอนครั้งที่ 389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4">
          <cell r="A124">
            <v>3.3</v>
          </cell>
          <cell r="B124" t="str">
            <v>กิจกรรมการยกระดับคุณภาพด้านวิทยาศาสตร์ศึกษาเพื่อความเป็นเลิศ</v>
          </cell>
          <cell r="C124" t="str">
            <v>20004 66 00093 00000</v>
          </cell>
        </row>
        <row r="126">
          <cell r="B126" t="str">
            <v>งบรายจ่ายอื่น   6711500</v>
          </cell>
          <cell r="C126" t="str">
            <v>20004 31006170 5000009</v>
          </cell>
        </row>
        <row r="128">
          <cell r="A128" t="str">
            <v>3.3.1</v>
          </cell>
          <cell r="B128" t="str">
            <v xml:space="preserve">1.จัดสรรวัดเขียนเขต จำนวน 20,000.-บาท 1.1 ค่าขยายผลการพัฒนาศักยภาพครู โรงเรียนเครือข่ายโครงการวิทยาศาสตร์พลังสิบ 
ระดับประถมศึกษา ตามหลักสูตร ป. 5 ภาคเรียนที่ 1 จำนวนเงิน 10,000.-บาท 1.2  ค่าใช้จ่ายในการดำเนินงานของโรงเรียนศูนย์วิทยาศาสตร์พลังสิบ ระดับประถมศึกษา 
จำนวนเงิน 10,000.-บาท 2.จัดสรรให้กับโรงเรียนเครือข่ายโครงการวิทยาศาสตร์พลังสิบ ระดับประถมศึกษา จำนวนเงิน
40,000.-บาท  จำนวน 10 โรงเรียน  โรงเรียนละ 4,000.-บาท </v>
          </cell>
          <cell r="C128" t="str">
            <v xml:space="preserve">ศธ 04002/ว204 ลว.  15 มค 67 โอนครั้งที่ 136 </v>
          </cell>
          <cell r="F128">
            <v>60000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40000</v>
          </cell>
          <cell r="R128">
            <v>0</v>
          </cell>
          <cell r="S128">
            <v>0</v>
          </cell>
          <cell r="V128">
            <v>0</v>
          </cell>
          <cell r="W128">
            <v>20000</v>
          </cell>
        </row>
        <row r="129">
          <cell r="A129" t="str">
            <v>3.3.2</v>
          </cell>
          <cell r="B129" t="str">
            <v>ค่าใช้จ่ายในการเดินทางเข้าร่วมการอบรมพัฒนาศักยภาพครูโรงเรียนศูนย์โครงการวิทยาศาสตร์พลังสิบ ระดับประถมศึกษา หลักสูตรประถมศึกษาปีที่ 6 ระหว่างวันที่ 30 พค - 4 มิย 67 โรงแรมรอยัล ริเวอร์ กรุงเทพมหานคร</v>
          </cell>
          <cell r="C129" t="str">
            <v>ศธ 04002/ว1994 ลว.  23 พค 67  โอนครั้งที่ 43</v>
          </cell>
          <cell r="G129">
            <v>0</v>
          </cell>
          <cell r="H129">
            <v>0</v>
          </cell>
          <cell r="K129">
            <v>0</v>
          </cell>
          <cell r="L129">
            <v>0</v>
          </cell>
          <cell r="R129">
            <v>0</v>
          </cell>
          <cell r="S129">
            <v>0</v>
          </cell>
          <cell r="V129">
            <v>0</v>
          </cell>
          <cell r="W129">
            <v>0</v>
          </cell>
          <cell r="AB129">
            <v>1200</v>
          </cell>
        </row>
        <row r="130">
          <cell r="A130" t="str">
            <v>3.3.3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A131" t="str">
            <v>3.3.4</v>
          </cell>
          <cell r="F131">
            <v>0</v>
          </cell>
        </row>
        <row r="132">
          <cell r="A132" t="str">
            <v>3.3.5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A133" t="str">
            <v>3.3.6</v>
          </cell>
          <cell r="B133" t="str">
            <v xml:space="preserve">ค่าใช้จ่ายในการดำเนินงานโครงการวิทยาศาสตร์พลังสิบระดับประถมศึกษา ดำเนินการเตรียมความพร้อมทางด้านบุคลากร สำหรับเข้ารับการพัฒนาศักยภาพด้านหลักสูตร ด้านการรับนักเรียน ด้านการเรียนรู้  วิทยาศาสตร์ คณิตศาสตร์ และเทคโนโลยีตามบทบาทของโรงเรียนเครือข่าย  จำนวน 10 ร.ร.ๆละ 3,000 บาท                 </v>
          </cell>
          <cell r="C133" t="str">
            <v>ศธ 04002/ว3389 ลว.  16 สค 66 โอนครั้งที่ 764 ยอด 75,000 บาท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A134">
            <v>3.4</v>
          </cell>
        </row>
        <row r="135">
          <cell r="C135" t="str">
            <v>20004 31006170 5000009</v>
          </cell>
        </row>
        <row r="136">
          <cell r="A136" t="str">
            <v>3.4.1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A137">
            <v>3.5</v>
          </cell>
          <cell r="B137" t="str">
            <v>กิจกรรมหลักบ้านวิทยาศาสตร์น้อยประเทศไทย ระดับประถมศึกษา</v>
          </cell>
          <cell r="C137" t="str">
            <v>20004 67 00108 00000</v>
          </cell>
        </row>
        <row r="139">
          <cell r="A139">
            <v>1</v>
          </cell>
          <cell r="B139" t="str">
            <v>งบรายจ่ายอื่น   6711500</v>
          </cell>
          <cell r="C139" t="str">
            <v>20004 31006170 5000012</v>
          </cell>
        </row>
        <row r="141">
          <cell r="A141" t="str">
            <v>3.5.1</v>
          </cell>
          <cell r="B141" t="str">
            <v xml:space="preserve">ค่าใช้จ่ายดำเนินงานโครงการบ้านนักวิทยาศาสตร์น้อย ประเทศไทย ระดับประถมศึกษา 1.ค่าใช้จ่ายในการนิเทศ ติดตาม และประเมินผล จำนวนเงิน 5,000.00 บาท 2. เพื่อประเมินขอรับตราพระราชทาน จำนวนเงิน 5,000.00 บาท                </v>
          </cell>
          <cell r="C141" t="str">
            <v xml:space="preserve">ศธ 04002/ว5680 ลว.  20 ธค  66 โอนครั้งที่ 100 </v>
          </cell>
          <cell r="F141">
            <v>10000</v>
          </cell>
          <cell r="R141">
            <v>0</v>
          </cell>
          <cell r="S141">
            <v>0</v>
          </cell>
          <cell r="V141">
            <v>0</v>
          </cell>
          <cell r="W141">
            <v>0</v>
          </cell>
        </row>
        <row r="142">
          <cell r="A142" t="str">
            <v>3.5.2</v>
          </cell>
          <cell r="B142" t="str">
            <v xml:space="preserve">ค่าใช้จ่ายในการเดินทางของเข้าร่วมการอบรมเชิงปฏิบัติการขั้นเฉพาะทาง สำหรับผู้นำเครือข่ายท้องถิ่น (Local Network; LN) และวิทยากรเครือข่ายท้องถิ่น (Local Trainer; LT) โครงการบ้านนักวิทยาศาสตร์น้อยประเทศไทย ระดับปฐมวัยและระดับประถมศึกษา ปีงบประมาณ พ.ศ. 2567  ระหว่างวันที่ 17 – 30 มีนาคม 2567   ณ โรงแรมบางกอกพาเลส กรุงเทพมหานคร </v>
          </cell>
          <cell r="C142" t="str">
            <v>ศธ 04002/ว920 ลว.  4 มีนาคม 67 โอนครั้งที่ 202</v>
          </cell>
          <cell r="F142">
            <v>2000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R142">
            <v>0</v>
          </cell>
          <cell r="S142">
            <v>0</v>
          </cell>
          <cell r="V142">
            <v>0</v>
          </cell>
          <cell r="W142">
            <v>0</v>
          </cell>
        </row>
        <row r="143">
          <cell r="A143" t="str">
            <v>3.5.3</v>
          </cell>
          <cell r="B143" t="str">
            <v xml:space="preserve">ค่าใช้จ่ายในการขยายผลการฝึกอบรมเชิงปฏิบัติการขั้นเฉพาะทางในหัวข้อ Mathematics Number , Counting และ Arithmetic ระดับปฐมวัย จำนวนเงิน 10,000.-บาท ระดับประถมศึกษา จำนวนเงิน 10,000.-บาท </v>
          </cell>
          <cell r="C143" t="str">
            <v>ที่ ศธ 04002/ว2151/31 พค 67</v>
          </cell>
          <cell r="I143">
            <v>0</v>
          </cell>
          <cell r="J143">
            <v>0</v>
          </cell>
          <cell r="Q143">
            <v>20000</v>
          </cell>
          <cell r="R143">
            <v>0</v>
          </cell>
          <cell r="S143">
            <v>0</v>
          </cell>
          <cell r="Y143">
            <v>0</v>
          </cell>
          <cell r="Z143">
            <v>0</v>
          </cell>
        </row>
        <row r="144">
          <cell r="A144" t="str">
            <v>3.5.3</v>
          </cell>
          <cell r="B144" t="str">
            <v xml:space="preserve">ค่าใช้จ่ายในการฝึกอบรมเนื้อหาระดับประถมศึกษาปีที่ 1 ให้กับโรงเรียนในโครงการฯ และการประเมินเพื่อรับตราพระราชทานโครงการบ้านวิทยาศาสตร์น้อย ประเทศไทยระดับประถมศึกษา </v>
          </cell>
          <cell r="C144" t="str">
            <v xml:space="preserve">ศธ 04002/ว248 ลว.  27 มกราคม 66 โอนครั้งที่ 248 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A145" t="str">
            <v>3.5.4</v>
          </cell>
          <cell r="B145" t="str">
            <v xml:space="preserve">ค่าใช้จ่ายดำเนินงานโครงการบ้านวิทยาศาสตร์น้อยประเทศไทย ระดับประถมศึกษา กิจกรรมสร้างความตระหนักและความรู้ ทักษะเชื่อมโยงกับสังคม สิ่งแวดล้อม และเศรษฐกิจ เพื่อการพัฒนาที่ยังยืนตามแนวทางการศึกษาเพื่อการพัฒนาที่ยั่งยืน (ESD : Education for Sustainable Development) </v>
          </cell>
          <cell r="C145" t="str">
            <v>ที่ ศธ 04002/ว1282 ลว 29 มีค 66 โอนครั้งที่ 438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A146" t="str">
            <v>3.5.5</v>
          </cell>
          <cell r="B146" t="str">
            <v xml:space="preserve">ค่าใช้จ่ายในการขยายผลการฝึกอบรมเนื้อหา ระดับประถมศึกษาปีที่ 2 ให้กับโรงเรียนในโครงการบ้านนักวิทยาศาสตร์น้อยประเทศไทย ระดับประถมศึกษา </v>
          </cell>
          <cell r="C146" t="str">
            <v>ที่ ศธ 04002/ว1479 ลว 12 เมย 66 โอนครั้งที่ 472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A147" t="str">
            <v>3.5.6</v>
          </cell>
          <cell r="B147" t="str">
            <v xml:space="preserve">ค่าใช้จ่ายพิธีรับตราพระราชทน “บ้านนักวิทยาศาสตร์น้อย ประเทศไทย” ประจำปีการศึกษา 2565 ระหว่างวันที่ 8 – 23 กรกฎาคม 2566 ณ ห้องแสงเดือน แสงเทียน ชั้น 2 อาคารพิพิธภัณฑ์พระรามเก้า องค์การพิพิธภัณฑ์วิทยาศาสตร์แห่งชาติ ตำบลคลองห้า อำเภอคลองหลวง </v>
          </cell>
          <cell r="C147" t="str">
            <v>ที่ ศธ04002/ว 2955 ลว. 18 กค 66 ครั้งที่ 683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A148" t="str">
            <v>3.5.5</v>
          </cell>
          <cell r="B148" t="str">
            <v xml:space="preserve">ค่าใช้จ่ายในการดำเนินการจัดการเรียนรู้ตามแนวทางองโครงการบ้านนักวิทยาศาสตร์น้อยประเทศไทย ระดับประถมศึกษา โรงเรียนละ 3,000.-บาท  </v>
          </cell>
          <cell r="C148" t="str">
            <v>ที่ ศธ 04002/ว3310 ลว 15 สค 66 โอนครั้งที่ 748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A149" t="str">
            <v>3.5.6</v>
          </cell>
          <cell r="B149" t="str">
            <v>ค่าใช้จ่ายดำเนินงานโครงการบ้านนักวิทยาศาสตร์น้อย ประเทศไทย ระดับประถมศึกษา 1. ค่าใช้จ่ายในการดำเนินงานของโรงเรียนศูนย์วิทยาศาสตร์พลังสิบ ระดับประถมศึกษา  วัดเขียนเขต 10,000 บาท 2. ค่าใช้จ่าย   ในการดำเนินงานของโรงเรียนเครือข่ายโครงการวิทยาศาสตร์พลังสิบ ระดับประถมศึกษา ร.ร.ละ 3,000 บาท จำนวน 10 ร.ร.</v>
          </cell>
          <cell r="C149" t="str">
            <v>ศธ 04002/ว3389 ลว.  16 สค 66 โอนครั้งที่ 764 ยอด 75,000 บาท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A150">
            <v>3.6</v>
          </cell>
          <cell r="B150" t="str">
            <v>กิจกรรมยกระดับคุณภาพผู้เรียนด้านศักยภาพการเรียนรู้เชิงกระบวนการสู่ความทัดเทียมนานาชาติ</v>
          </cell>
          <cell r="C150" t="str">
            <v>20004 66 86177 00000</v>
          </cell>
        </row>
        <row r="158">
          <cell r="B158" t="str">
            <v>งบลงทุน 6711310</v>
          </cell>
          <cell r="C158" t="str">
            <v>20004 31006170 31100xx</v>
          </cell>
        </row>
        <row r="159">
          <cell r="B159" t="str">
            <v>ครุภัณฑ์สำนักงาน 120601</v>
          </cell>
          <cell r="C159" t="str">
            <v>โอนเปลี่ยนแปลงครั้งที่ 1/66 บท.กลุ่มนโยบายและแผน  ที่ ศธ 04087/1957 ลว. 28 กย 66</v>
          </cell>
        </row>
        <row r="160">
          <cell r="A160" t="str">
            <v>3.6.2.1</v>
          </cell>
          <cell r="B160" t="str">
            <v xml:space="preserve">เครื่องปรับอากาศแบบตั้งพื้นหรือแขวน (ระบบ INVERTER) ขนาด 20,000 บีทียู       </v>
          </cell>
          <cell r="C160" t="str">
            <v>20004 31006100 3110010</v>
          </cell>
        </row>
        <row r="161">
          <cell r="A161" t="str">
            <v>1)</v>
          </cell>
          <cell r="B161" t="str">
            <v>สพป.ปท.2</v>
          </cell>
          <cell r="C161" t="str">
            <v>20004 31006100 3110010</v>
          </cell>
          <cell r="F161">
            <v>0</v>
          </cell>
          <cell r="G161">
            <v>0</v>
          </cell>
        </row>
        <row r="162">
          <cell r="A162" t="str">
            <v>3.6.2.2</v>
          </cell>
          <cell r="B162" t="str">
            <v xml:space="preserve">เครื่องปรับอากาศแบบติดผนัง (ระบบ INVERTER) ขนาด 18,000 บีทียู       </v>
          </cell>
          <cell r="C162" t="str">
            <v>20005 31006100 3110011</v>
          </cell>
        </row>
        <row r="163">
          <cell r="A163" t="str">
            <v>2)</v>
          </cell>
          <cell r="B163" t="str">
            <v>สพป.ปท.2</v>
          </cell>
          <cell r="C163" t="str">
            <v>20005 31006100 3110011</v>
          </cell>
          <cell r="F163">
            <v>0</v>
          </cell>
          <cell r="G163">
            <v>0</v>
          </cell>
        </row>
        <row r="164">
          <cell r="A164" t="str">
            <v>3.6.2.3</v>
          </cell>
          <cell r="B164" t="str">
            <v xml:space="preserve">โพเดียม </v>
          </cell>
          <cell r="C164" t="str">
            <v>20008 31006100 3110014</v>
          </cell>
        </row>
        <row r="165">
          <cell r="A165" t="str">
            <v>3)</v>
          </cell>
          <cell r="B165" t="str">
            <v>สพป.ปท.2</v>
          </cell>
          <cell r="C165" t="str">
            <v>20008 31006100 3110014</v>
          </cell>
          <cell r="F165">
            <v>0</v>
          </cell>
          <cell r="G165">
            <v>0</v>
          </cell>
        </row>
        <row r="166">
          <cell r="B166" t="str">
            <v>ครุภัณฑ์โฆษณาและเผยแพร่ 120601</v>
          </cell>
          <cell r="C166" t="str">
            <v>โอนเปลี่ยนแปลงครั้งที่ 1/66 บท.กลุ่มนโยบายและแผน  ที่ ศธ 04087/1957 ลว. 28 กย 66</v>
          </cell>
        </row>
        <row r="167">
          <cell r="A167" t="str">
            <v>3.6.2.4</v>
          </cell>
          <cell r="B167" t="str">
            <v xml:space="preserve">โทรทัศน์สีแอล อี ดี (LED TV) แบบ Smart TV ระดับความละเอียดจอภาพ 3840 x 2160 พิกเซล ขนาด 75 นิ้ว </v>
          </cell>
          <cell r="C167" t="str">
            <v>20007 31006100 3110012</v>
          </cell>
        </row>
        <row r="168">
          <cell r="A168" t="str">
            <v>1)</v>
          </cell>
          <cell r="B168" t="str">
            <v>สพป.ปท.2</v>
          </cell>
          <cell r="F168">
            <v>0</v>
          </cell>
          <cell r="G168">
            <v>0</v>
          </cell>
        </row>
        <row r="169">
          <cell r="A169" t="str">
            <v>3.6.2.5</v>
          </cell>
          <cell r="B169" t="str">
            <v xml:space="preserve">ไมโครโฟนไร้สาย </v>
          </cell>
          <cell r="C169" t="str">
            <v>20008 31006100 3110013</v>
          </cell>
        </row>
        <row r="170">
          <cell r="A170" t="str">
            <v>2)</v>
          </cell>
          <cell r="B170" t="str">
            <v>สพป.ปท.2</v>
          </cell>
          <cell r="F170">
            <v>0</v>
          </cell>
        </row>
        <row r="171">
          <cell r="A171" t="str">
            <v>3.6.2.6</v>
          </cell>
          <cell r="B171" t="str">
            <v xml:space="preserve">เครื่องมัลติมีเดีย โปรเจคเตอร์ ระดับ XGA ขนาด 5000 ANSI Lumens  </v>
          </cell>
          <cell r="C171" t="str">
            <v>20009 31006100 3110015</v>
          </cell>
        </row>
        <row r="172">
          <cell r="A172" t="str">
            <v>3)</v>
          </cell>
          <cell r="B172" t="str">
            <v>สพป.ปท.2</v>
          </cell>
          <cell r="F172">
            <v>0</v>
          </cell>
        </row>
        <row r="173">
          <cell r="B173" t="str">
            <v xml:space="preserve"> งบรายจ่ายอื่น 6711500</v>
          </cell>
          <cell r="C173" t="str">
            <v>20004 31006170 5000021</v>
          </cell>
        </row>
        <row r="174">
          <cell r="A174" t="str">
            <v>3.6.1</v>
          </cell>
          <cell r="B174" t="str">
            <v xml:space="preserve">ค่าใช้จ่ายดำเนินงานโครงการการยกระดับคุณภาพผู้เรียนด้านศักยภาพการเรียนรู้เชิงกระบวนการสู่ความทัดเทียมนานาชาติ เพื่อเป็นค่าใช้จ่ายในการเดินทางเข้าร่วมประชุมปฏิบัติการจัดทำเกณฑ์และคู่มือการคัดเลือกสถานศึกษาและครูผู้สอนต้นแบบการจัดการเรียนรู้เชิงรุก (Active Learning) ระหว่างวันที่ 19 - 23 ธันวาคม 2565 ณ โรงแรมบียอนด์ สวีท   บางพลัด กรุงเทพมหานคร </v>
          </cell>
          <cell r="C174" t="str">
            <v>ศธ 04002/ว5834 ลว.26/12/2022 โอนครั้งที่ 158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</row>
        <row r="175">
          <cell r="A175">
            <v>3.7</v>
          </cell>
          <cell r="B175" t="str">
            <v>กิจกรรมการบริหารจัดการโรงเรียนขนาดเล็ก</v>
          </cell>
          <cell r="C175" t="str">
            <v>20004 66 5201 000000</v>
          </cell>
        </row>
        <row r="176">
          <cell r="B176" t="str">
            <v xml:space="preserve"> งบรายจ่ายอื่น 6711500</v>
          </cell>
          <cell r="C176" t="str">
            <v>20004 31006100 5000020</v>
          </cell>
        </row>
        <row r="177">
          <cell r="A177" t="str">
            <v>3.7.1</v>
          </cell>
          <cell r="B177" t="str">
            <v>บริหารจัดการสำนักงาน ค่าสาธารณูปโภค ค่าใช้จ่ายในการบริหารจัดการโรงเรียนในสังกัดตามภาระงาน</v>
          </cell>
          <cell r="C177" t="str">
            <v>โอนเปลี่ยนแปลงครั้งที่  บท.กลุ่มนโยบายและแผน  ที่ ศธ 04087/1957 ลว. 29 กย 66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9">
          <cell r="A179">
            <v>3.1</v>
          </cell>
          <cell r="B179" t="str">
            <v xml:space="preserve">กิจกรรมการจัดการศึกษาเพื่อการมีงานทำ  </v>
          </cell>
          <cell r="C179" t="str">
            <v>20004 66 86178 00000</v>
          </cell>
        </row>
        <row r="180">
          <cell r="B180" t="str">
            <v xml:space="preserve"> งบรายจ่ายอื่น 6711500</v>
          </cell>
          <cell r="C180" t="str">
            <v>20004 31006170 50000xx</v>
          </cell>
        </row>
        <row r="184">
          <cell r="A184">
            <v>3.6</v>
          </cell>
          <cell r="B184" t="str">
            <v xml:space="preserve">กิจกรรมครูผู้ทรงคุณค่าแห่งแผ่นดิน </v>
          </cell>
          <cell r="C184" t="str">
            <v>20004 66 86190 00000</v>
          </cell>
        </row>
        <row r="186">
          <cell r="B186" t="str">
            <v xml:space="preserve"> งบรายจ่ายอื่น 6711500</v>
          </cell>
          <cell r="C186" t="str">
            <v>20004 31006170 5000023</v>
          </cell>
        </row>
        <row r="188">
          <cell r="A188" t="str">
            <v>3.6.1</v>
          </cell>
          <cell r="B188" t="str">
            <v>ค่าตอบแทนการจ้างอัตราจ้างครูผู้ทรงคุณค่าแห่งแผ่นดิน งวดที่ 1 ระยะเวลา 5 เดือน (พฤศจิกายน 2566 – มีนาคม 2567) 170,000 บาท</v>
          </cell>
          <cell r="C188" t="str">
            <v>ศธ 04002/ว5108 ลว.2/11/2023 โอนครั้งที่ 26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150166.66</v>
          </cell>
          <cell r="R188">
            <v>0</v>
          </cell>
          <cell r="S188">
            <v>0</v>
          </cell>
          <cell r="V188">
            <v>0</v>
          </cell>
          <cell r="W188">
            <v>0</v>
          </cell>
          <cell r="AB188">
            <v>246500</v>
          </cell>
        </row>
        <row r="189">
          <cell r="A189" t="str">
            <v>3.3.1.1</v>
          </cell>
          <cell r="B189" t="str">
            <v>ค่าตอบแทนการจ้างอัตราจ้างครูผู้ทรงคุณค่าแห่งแผ่นดิน งวดที่ 2 ระยะเวลา 4 เดือน 15 วัน (พฤษภาคม 2567 (15 วัน) – มิถุนายน 2567)  จำนวนเงิน 76,500.-บาท</v>
          </cell>
          <cell r="C189" t="str">
            <v>ศธ 04002/ว1954 ลว.21/5/2024 โอนครั้งที่ 39</v>
          </cell>
        </row>
        <row r="190">
          <cell r="A190" t="str">
            <v>3.3.1.2</v>
          </cell>
          <cell r="B190" t="str">
            <v>ค่าตอบแทนการจ้างอัตราจ้างครูผู้ทรงคุณค่าแห่งแผ่นดิน โอนกลับส่วนกลาง งวดที่ 1-2  23,500 บาท</v>
          </cell>
          <cell r="C190" t="str">
            <v>ศธ 04002/ว2665 ลว.5/7/2023 โอนครั้งที่ 636</v>
          </cell>
        </row>
        <row r="191">
          <cell r="A191" t="str">
            <v>3.3.1.3</v>
          </cell>
          <cell r="B191" t="str">
            <v>ค่าตอบแทนการจ้างอัตราจ้างครูผู้ทรงคุณค่าแห่งแผ่นดิน งวดที่ 3 ระยะเวลา 3 เดือน (กค  – กันยายน 2566) 102,000 บาท</v>
          </cell>
          <cell r="C191" t="str">
            <v>ศธ 04002/ว2666 ลว.5/7/2023 โอนครั้งที่ 640</v>
          </cell>
        </row>
        <row r="194">
          <cell r="A194">
            <v>3.7</v>
          </cell>
          <cell r="B194" t="str">
            <v>กิจกรรมจัดหาบุคลากรสนับสนุนการปฏิบัติงานให้ราชการ (คืนครูสำหรับเด็กพิการ)</v>
          </cell>
          <cell r="C194" t="str">
            <v>20004 66 00117 00111</v>
          </cell>
        </row>
        <row r="196">
          <cell r="B196" t="str">
            <v xml:space="preserve"> งบรายจ่ายอื่น 6711500</v>
          </cell>
          <cell r="C196" t="str">
            <v>20004 31006170 5000014</v>
          </cell>
        </row>
        <row r="198">
          <cell r="A198" t="str">
            <v>3.7.1</v>
          </cell>
          <cell r="B198" t="str">
            <v>พี่เลี้ยงเด็กพิการอัตราจ้างชั่วคราวรายเดือน จำนวน 18 อัตรา ครั้งที่ 1 ตุลาคม 66 -เมย 67) ค่าจ้าง1,134,000 บาท ประกันสังคม 56,700 บาท สมทบกองทุนประกันสังคม 216บาท/อัตรา 3,888 บาท</v>
          </cell>
          <cell r="C198" t="str">
            <v>ศธ 04002/ว4997 ลว 25 ตค 66 ครั้งที่ 9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1117045.1599999999</v>
          </cell>
          <cell r="R198">
            <v>0</v>
          </cell>
          <cell r="S198">
            <v>0</v>
          </cell>
          <cell r="V198">
            <v>0</v>
          </cell>
          <cell r="W198">
            <v>159750</v>
          </cell>
          <cell r="AB198">
            <v>1799388</v>
          </cell>
        </row>
        <row r="199">
          <cell r="A199" t="str">
            <v>3.7.1.1</v>
          </cell>
          <cell r="B199" t="str">
            <v>พี่เลี้ยงเด็กพิการอัตราจ้างชั่วคราวรายเดือน จำนวน 16 อัตรา ครั้งที่ 2 (พค - สค 67) ค่าจ้าง 576,000 ค่าจ้าง  ประกัน 28,800 บาท</v>
          </cell>
        </row>
        <row r="201">
          <cell r="A201" t="str">
            <v>3.7.2</v>
          </cell>
          <cell r="B201" t="str">
            <v>ค่าพี่เลี้ยงเด็กพิการจ้างเหมาบริการ จำนวน 15 อัตรา ครั้งที่ 1  ตุลาคม 66- เมย 2567) อัตราละ 9,000 บาท  945,000</v>
          </cell>
          <cell r="C201" t="str">
            <v>ศธ 04002/ว4997 ลว 25 ตค 66 ครั้งที่ 9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773106.02</v>
          </cell>
          <cell r="R201">
            <v>0</v>
          </cell>
          <cell r="S201">
            <v>0</v>
          </cell>
          <cell r="V201">
            <v>0</v>
          </cell>
          <cell r="W201">
            <v>129000</v>
          </cell>
          <cell r="AB201">
            <v>1557000</v>
          </cell>
        </row>
        <row r="202">
          <cell r="A202" t="str">
            <v>3.7.2.1</v>
          </cell>
          <cell r="B202" t="str">
            <v>พี่เลี้ยงเด็กพิการจ้างเหมาบริการจำนวน 17 อัตรา ครั้งที่ 2 (พค - สค 2567) อัตราละ 9,000 บาท 612,000 บาท</v>
          </cell>
        </row>
        <row r="203">
          <cell r="A203" t="str">
            <v>3.7.2.2</v>
          </cell>
          <cell r="B203" t="str">
            <v>พี่เลี้ยงเด็กพิการจ้างเหมาบริการจำนวน 15 อัตรา ครั้งที่ 3  กค - กย 2566) อัตราละ 9,000 บาท  405,000 บาท อนุมัติครั้งนี้ 291,191 บาท</v>
          </cell>
        </row>
        <row r="205">
          <cell r="A205">
            <v>3.8</v>
          </cell>
          <cell r="B205" t="str">
            <v>กิจกรรมจัดหาบุคลากรสนับสนุนการปฏิบัติงานให้ราชการ (คืนครูสำหรับผู้จบการศึกษาภาคบังคับ)</v>
          </cell>
          <cell r="C205" t="str">
            <v>20004 66 00117 00114</v>
          </cell>
        </row>
        <row r="216">
          <cell r="B216" t="str">
            <v xml:space="preserve"> งบรายจ่ายอื่น 6711500</v>
          </cell>
          <cell r="C216" t="str">
            <v>20004 31006170 5000017</v>
          </cell>
        </row>
        <row r="218">
          <cell r="A218" t="str">
            <v>3.8.1</v>
          </cell>
          <cell r="B218" t="str">
            <v>ค่าจ้างบุคลากรปฏิบัติงานในสำนักงานเขตพื้นที่การศึกษาที่ขาดแคลน  จำนวน 4 อัตรา (รายเดิม 2 รวมประกัน/ จ้างเหมาบริการ 2)  ครั้งที่ 1  (ต.ค.66 - มค 67 ) จำนวนเงิน 147,600.-บาท</v>
          </cell>
          <cell r="C218" t="str">
            <v>ศธ 04002/ว4855 ลว.17/ต.ค./2023 โอนครั้งที่ 1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176699.34</v>
          </cell>
          <cell r="L218">
            <v>0</v>
          </cell>
          <cell r="R218">
            <v>0</v>
          </cell>
          <cell r="S218">
            <v>0</v>
          </cell>
          <cell r="V218">
            <v>27900</v>
          </cell>
          <cell r="W218">
            <v>0</v>
          </cell>
          <cell r="AB218">
            <v>369900</v>
          </cell>
        </row>
        <row r="219">
          <cell r="A219" t="str">
            <v>3.8.1.1</v>
          </cell>
          <cell r="B219" t="str">
            <v>ค่าจ้างบุคลากรปฏิบัติงานในสำนักงานเขตพื้นที่การศึกษาที่ขาดแคลน จำนวน 4 อัตรา   ครั้งที่ 2  (กพ - พค 67) จำนวนเงิน 111,600.-บาท</v>
          </cell>
          <cell r="C219" t="str">
            <v>ศธ 04002/ว507 ลว. 5 กพ 67 โอนครั้งที่ 166</v>
          </cell>
        </row>
        <row r="220">
          <cell r="A220" t="str">
            <v>3.8.1.2</v>
          </cell>
          <cell r="B220" t="str">
            <v>ค่าจ้างบุคลากรปฏิบัติงานในสำนักงานเขตพื้นที่การศึกษาที่ขาดแคลน จำนวน 4 อัตรา   ครั้งที่ 3  (มิย - สค 67) จำนวนเงิน 110,700.-บาท</v>
          </cell>
          <cell r="C220" t="str">
            <v>ศธ 04002/ว1830 ลว.9 พค 67 โอนครั้งที่ 9</v>
          </cell>
        </row>
        <row r="221">
          <cell r="A221" t="str">
            <v>3.8.1.3</v>
          </cell>
        </row>
        <row r="223">
          <cell r="A223" t="str">
            <v>3.8.2</v>
          </cell>
          <cell r="B223" t="str">
            <v>ค่าจ้างครูรายเดือนแก้ไขปัญหาสถานศึกษาขาดแคลนครูขั้นวิกฤต ค่าจ้าง 15,000บาท จำนวน 24 อัตรา ครั้งที่ 1(ต.ค.66 - มค 67)จำนวนเงิน 1,512,000.-บาท  รวมประกันสังคม</v>
          </cell>
          <cell r="C223" t="str">
            <v>ศธ 04002/ว4855 ลว.17/ต.ค./2023 โอนครั้งที่ 1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2475441.33</v>
          </cell>
          <cell r="R223">
            <v>0</v>
          </cell>
          <cell r="S223">
            <v>0</v>
          </cell>
          <cell r="V223">
            <v>0</v>
          </cell>
          <cell r="W223">
            <v>375750</v>
          </cell>
          <cell r="AB223">
            <v>4051500</v>
          </cell>
        </row>
        <row r="224">
          <cell r="A224" t="str">
            <v>3.8.2.1</v>
          </cell>
          <cell r="B224" t="str">
    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22 จ้างเหมา 2)ครั้งที่ 2  (กพ - พค 67) จำนวนเงิน 1,410,000.-บาท </v>
          </cell>
          <cell r="C224" t="str">
            <v>ศธ 04002/ว507 ลว. 5 กพ 67 โอนครั้งที่ 166</v>
          </cell>
        </row>
        <row r="225">
          <cell r="A225" t="str">
            <v>3.10.2.2</v>
          </cell>
          <cell r="B225" t="str">
    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22 จ้างเหมา 2)ครั้งที่ 2  (มิย - สค 67) จำนวนเงิน 1,129,500.-บาท </v>
          </cell>
          <cell r="C225" t="str">
            <v>ศธ 04002/ว1830 ลว.9 พค 67 โอนครั้งที่ 9</v>
          </cell>
        </row>
        <row r="226">
          <cell r="A226" t="str">
            <v>3.10.2.3</v>
          </cell>
        </row>
        <row r="228">
          <cell r="A228" t="str">
            <v>3.8.3</v>
          </cell>
          <cell r="B228" t="str">
            <v>ค่าจ้างนักการภารโรง ค่าจ้าง 9,000.-บาท จำนวน 17 อัตรา (รายเดิมรวมประกันสังคม 16 อัตรา/รายใหม่จ้างเหมา 1 อัตรา ครั้งที่ 1 (ต.ค.66 - มค 67) จำนวนเงิน 642,6000.-บาท</v>
          </cell>
          <cell r="C228" t="str">
            <v>ศธ 04002/ว4855 ลว.17/ต.ค./2023 โอนครั้งที่ 1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1058402.31</v>
          </cell>
          <cell r="R228">
            <v>0</v>
          </cell>
          <cell r="S228">
            <v>0</v>
          </cell>
          <cell r="V228">
            <v>0</v>
          </cell>
          <cell r="W228">
            <v>159300</v>
          </cell>
          <cell r="AB228">
            <v>1733100</v>
          </cell>
        </row>
        <row r="229">
          <cell r="A229" t="str">
            <v>3.8.3.1</v>
          </cell>
          <cell r="B229" t="str">
            <v>ค่าจ้างนักการภารโรง ค่าจ้าง 9,000.-บาท จำนวน 17 อัตรา (เดิม 14 จ้างเหมา 3) ครั้งที่ 2  (กพ - พค 67) จำนวนเงิน 612,600.-บาท</v>
          </cell>
          <cell r="C229" t="str">
            <v>ศธ 04002/ว507 ลว. 5 กพ 67 โอนครั้งที่ 166</v>
          </cell>
        </row>
        <row r="230">
          <cell r="A230" t="str">
            <v>3.8.3.2</v>
          </cell>
          <cell r="B230" t="str">
            <v>ค่าจ้างนักการภารโรง ค่าจ้าง 9,000.-บาท จำนวน 17 อัตรา (เดิม 14 จ้างเหมา 3) ครั้งที่ 2  (มิย- สค 67) จำนวนเงิน 477,900.-บาท</v>
          </cell>
          <cell r="C230" t="str">
            <v>ศธ 04002/ว1830 ลว.9 พค 67 โอนครั้งที่ 9</v>
          </cell>
        </row>
        <row r="231">
          <cell r="A231" t="str">
            <v>3.10.3.3</v>
          </cell>
        </row>
        <row r="233">
          <cell r="A233" t="str">
            <v>3.10.4</v>
          </cell>
          <cell r="B233" t="str">
            <v>เงินประกันสังคม จ้างครูธุรการ ครั้งที่ 1 (เพิ่มเติม) 7,425บาท /จัดสรร 7200 บาท</v>
          </cell>
          <cell r="C233" t="str">
            <v xml:space="preserve">ศธ 04002/ว4909 ลว.28/ต.ค./2022 โอนครั้งที่ 23 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</row>
        <row r="234">
          <cell r="A234" t="str">
            <v>3.8.4</v>
          </cell>
          <cell r="B234" t="str">
            <v>ค่าจ้างบุคลากรวิทยาศาสตร์และคณิตศาสตร์ ครั้งที่ 1 ระยะเวลา 8 เดือน (ตค 2566-พค 2567)  378,720</v>
          </cell>
          <cell r="C234" t="str">
            <v>ศธ 04002/ว5152 ลว.7/พ.ย./2023 โอนครั้งที่ 37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305589.78000000003</v>
          </cell>
          <cell r="R234">
            <v>0</v>
          </cell>
          <cell r="S234">
            <v>0</v>
          </cell>
          <cell r="V234">
            <v>0</v>
          </cell>
          <cell r="W234">
            <v>47250</v>
          </cell>
          <cell r="AB234">
            <v>568080</v>
          </cell>
        </row>
        <row r="235">
          <cell r="B235" t="str">
            <v xml:space="preserve">ค่าจ้างบุคลากรวิทยาศาสตร์และคณิตศาสตร์ ครั้งที่ 1 ระยะเวลา ครั้งที่ 2  ระยะเวลา 4 เดือน (มิถุนายน 2567 - กันยายน 2567) จำนวนเงิน 189,360.-บาท </v>
          </cell>
          <cell r="C235" t="str">
            <v>ศธ 04002/ว1963 ลว. 23 พค 67 โอนครั้งที่ 45</v>
          </cell>
        </row>
        <row r="236">
          <cell r="A236" t="str">
            <v>3.4.5.1</v>
          </cell>
        </row>
        <row r="239">
          <cell r="A239">
            <v>3.9</v>
          </cell>
          <cell r="B239" t="str">
            <v>กิจกรรมจัดหาบุคลากรสนับสนุนการปฏิบัติงานให้ราชการ (กิจกรรมย่อยคืนครูให้นักเรียนสำหรับโรงเรียนปกติ)</v>
          </cell>
          <cell r="C239" t="str">
            <v>20004 66 00117 87195</v>
          </cell>
        </row>
        <row r="241">
          <cell r="A241">
            <v>1</v>
          </cell>
          <cell r="B241" t="str">
            <v xml:space="preserve"> งบรายจ่ายอื่น 6711500</v>
          </cell>
          <cell r="C241" t="str">
            <v>20004 31006170 5000024</v>
          </cell>
        </row>
        <row r="243">
          <cell r="A243" t="str">
            <v>3.9.1</v>
          </cell>
          <cell r="B243" t="str">
            <v xml:space="preserve">ค่าจ้างธุรการโรงเรียนรายเดิมจ้างต่อเนื่อง  อัตราละ 15,000.00 บาท จำนวน 32 อัตรา (รายเดิมมีประกันสังคม 29 อัตรา จ้างเหมาบริการ 3 อัตรา) ครั้งที่ 1  (ต.ค.66 - มค 67) จำนวนเงิน 2,007,000.-บาท </v>
          </cell>
          <cell r="C243" t="str">
            <v>ศธ 04002/ว4855 ลว.17/ต.ค./2023 โอนครั้งที่ 1</v>
          </cell>
          <cell r="F243">
            <v>3984000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3309411.3</v>
          </cell>
          <cell r="M243">
            <v>674588.7</v>
          </cell>
          <cell r="Q243">
            <v>2173088.7000000002</v>
          </cell>
          <cell r="R243">
            <v>0</v>
          </cell>
          <cell r="S243">
            <v>0</v>
          </cell>
          <cell r="V243">
            <v>0</v>
          </cell>
          <cell r="W243">
            <v>483000</v>
          </cell>
        </row>
        <row r="244">
          <cell r="B244" t="str">
            <v xml:space="preserve">ค่าจ้างธุรการโรงเรียนรายเดิมจ้างต่อเนื่อง  ค่าจ้าง 15,000.00 บาท จำนวน 32 อัตรา (รายเดิม 26 จ้างเหมา 6)ครั้งที่ 2  (กพ - พค 67) จำนวนเงิน 1,977,000.-บาท </v>
          </cell>
          <cell r="C244" t="str">
            <v>ศธ 04002/ว507 ลว. 5 กพ 67 โอนครั้งที่ 166</v>
          </cell>
        </row>
        <row r="245">
          <cell r="A245" t="str">
            <v>3.9.3</v>
          </cell>
          <cell r="B245" t="str">
            <v xml:space="preserve">ค่าจ้างธุรการโรงเรียนรายเดิมจ้างต่อเนื่อง  ค่าจ้าง 15,000.00 บาท จำนวน 32 อัตรา(รายเดิม 26 จ้างเหมา 6)ครั้งที่ 3  (พค - สค 67) จำนวนเงิน 1,498,500.-บาท </v>
          </cell>
          <cell r="C245" t="str">
            <v>ศธ 04002/ว1830 ลว.9 พค 67 โอนครั้งที่ 9</v>
          </cell>
        </row>
        <row r="247">
          <cell r="A247" t="str">
            <v>3.9.2</v>
          </cell>
          <cell r="B247" t="str">
            <v>ค่าจ้างเหมาธุรการโรงเรียนรายเดิมจ้างต่อเนื่อง อัตราละ 9,000.-บาท  จำนวน 20 อัตรา ครั้งที่ 1  (ตค 66 -มค 67) จำนวนเงิน  720,000.-บาท</v>
          </cell>
          <cell r="C247" t="str">
            <v>ศธ 04002/ว4855 ลว.17/ต.ค./2023 โอนครั้งที่ 1</v>
          </cell>
          <cell r="F247">
            <v>1428700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1049225.81</v>
          </cell>
          <cell r="M247">
            <v>379474.19</v>
          </cell>
          <cell r="Q247">
            <v>919474.19</v>
          </cell>
          <cell r="R247">
            <v>0</v>
          </cell>
          <cell r="S247">
            <v>0</v>
          </cell>
          <cell r="V247">
            <v>0</v>
          </cell>
          <cell r="W247">
            <v>180000</v>
          </cell>
        </row>
        <row r="248">
          <cell r="B248" t="str">
            <v>ค่าจ้างเหมาธุรการโรงเรียนรายเดิมจ้างต่อเนื่อง ค่าจ้าง 9,000.-บาท  จำนวน 20 อัตรา (กพ - พค 67) จำนวนเงิน  708,700.-บาท</v>
          </cell>
          <cell r="C248" t="str">
            <v>ศธ 04002/ว507 ลว. 5 กพ 67 โอนครั้งที่ 166</v>
          </cell>
        </row>
        <row r="249">
          <cell r="B249" t="str">
            <v>ค่าจ้างเหมาธุรการโรงเรียนรายเดิมจ้างต่อเนื่อง ค่าจ้าง 9,000.-บาท  จำนวน 20 อัตรา ครั้งที่ 3  (พค - สค 67) จำนวนเงิน  540,000.-บาท</v>
          </cell>
          <cell r="C249" t="str">
            <v>ศธ 04002/ว1830 ลว.9 พค 67 โอนครั้งที่ 9</v>
          </cell>
        </row>
        <row r="251">
          <cell r="A251">
            <v>2</v>
          </cell>
          <cell r="B251" t="str">
            <v xml:space="preserve"> งบรายจ่ายอื่น 6611500</v>
          </cell>
          <cell r="C251" t="str">
            <v>20004 31006100 5000027</v>
          </cell>
        </row>
        <row r="252">
          <cell r="A252" t="str">
            <v>3.11.2.1</v>
          </cell>
          <cell r="B252" t="str">
            <v xml:space="preserve">ค่าใช้จ่ายในการดำเนินการออกข้อสอบ ตำแหน่งครูผู้ช่วย กรณีที่มีความจำเป็นหรือมีเหตุพิเศษ </v>
          </cell>
          <cell r="C252" t="str">
            <v>ศธ 04002/ว3430 ลว. 17 สค 66 โอนครั้งที่ 770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3">
          <cell r="A253" t="str">
            <v>3.11.2.2</v>
          </cell>
          <cell r="B253" t="str">
            <v xml:space="preserve">ค่าใช้จ่ายในการบริหารจัดการเกี่ยวกับการคัดเลือกครูผู้ช่วย รองผู้อำนวยการสถานศึกษา และผู้อำนวยการสถานศึกษา   ปี พ.ศ. 2566               </v>
          </cell>
          <cell r="C253" t="str">
            <v>ศธ 04002/ว3449 ลว. 17 สค 66 โอนครั้งที่ 777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</row>
        <row r="255">
          <cell r="A255">
            <v>3.12</v>
          </cell>
          <cell r="B255" t="str">
            <v xml:space="preserve">กิจกรรมการยกระดับคุณภาพการเรียนรู้ภาษาไทย  </v>
          </cell>
          <cell r="C255" t="str">
            <v>20004 66 96778 00000</v>
          </cell>
        </row>
        <row r="256">
          <cell r="B256" t="str">
            <v xml:space="preserve"> งบรายจ่ายอื่น 6711500</v>
          </cell>
          <cell r="C256" t="str">
            <v>20004 31006100 5000025</v>
          </cell>
        </row>
        <row r="257">
          <cell r="A257" t="str">
            <v>3.12.1</v>
          </cell>
          <cell r="B257" t="str">
            <v xml:space="preserve">ค่าใช้จ่ายในการเดินทางเข้าร่วมโครงการอบรมเชิงปฏิบัติการพัฒนาองค์ความรู้เพื่อเสริมสร้างศักยภาพการจัดการเรียนการสอนด้านการอ่านและการเขียนภาษาไทย ระหว่างวันที่ 20 -23 ตุลาคม 2565 ณ โรงแรมรอยัลริเวอร์ กรุงเทพมหานคร                             </v>
          </cell>
          <cell r="C257" t="str">
            <v>ศธ 04002/ว4953 ลว.31/ต.ค./2022 โอนครั้งที่ 19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66">
          <cell r="B266" t="str">
            <v>ค่าใช้จ่ายในการเดินทางสำหรับคณะทำงานและผู้เข้าร่วมการอบรมสัมมนาสภานักเรียน ระดับประเทศ ประจำปี 2566 "สภานักเรียน สพฐ. สานต่อแนวทางที่สร้างสรรค์เรียนรู้อย่างเท่าทัน มุ่งมันประชาธิปไตย"  ระหว่างวันที่ 9 – 14 มกราคม 2566 ณ โรงแรมเดอะพาลาสโซ กรุงเทพมหานคร</v>
          </cell>
          <cell r="C266" t="str">
            <v>ศธ 04002/ว5651 ลว.16/ธ.ค./2565 โอนครั้งที่ 124  รหัสงบป 20004 31006200 5000005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71">
          <cell r="A271" t="str">
            <v>4.2.1</v>
          </cell>
          <cell r="B271" t="str">
            <v xml:space="preserve">ค่าใช้จ่ายดำเนินงานโครงการโรงเรียนคุณธรรม สพฐ. เพื่อเป็นค่าใช้จ่ายในการเดินทางเข้าร่วมประชุมปฏิบัติการพัฒนาโรงเรียนในโครงการกองทุนพัฒนาเด็กและเยาวชนในถิ่นทุรกันดาร ตามพระราชดำริ สมเด็จพระกนิษฐาธิราชเจ้ากรมสมเด็จพระเทพรัตนราชสุดาฯ สยามบรมราชกุมารี ระหว่างวันที่ 11 - 13 ธันวาคม 2565 ณ โรงแรมเอเชียแอร์พอร์ต จังหวัดปทุมธานี       </v>
          </cell>
          <cell r="C271" t="str">
            <v>ศธ 04002/ว58 ลว. 9 มค 66 โอนครั้งที่ 176</v>
          </cell>
          <cell r="F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A272" t="str">
            <v>4.2.2</v>
          </cell>
          <cell r="B272" t="str">
            <v xml:space="preserve">ค่าใช้จ่ายในการเดินทางเข้าร่วมประชุมปฏิบัติการจัดทำแผนขับเคลื่อนโครงการโรงเรียนคุณธรรม สพฐ. สำหรับทีมเคลื่อนที่เร็ว (Rovig  Team : RT) ประจำปีงบประมาณ พ.ศ. 2566  ระหว่างวันที่ 14 - 16 กรกฎาคม  2566 ณ โรงแรมเอวาน่า กรุงเทพมหานคร </v>
          </cell>
          <cell r="C272" t="str">
            <v>ศธ 04002/ว3099 ลว. 3 สค 66 โอนครั้งที่ 719</v>
          </cell>
          <cell r="F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6">
          <cell r="A276">
            <v>5</v>
          </cell>
          <cell r="B276" t="str">
            <v>โครงการโรงเรียนคุณภาพประจำตำบล</v>
          </cell>
          <cell r="C276" t="str">
            <v>20004 3100B600</v>
          </cell>
        </row>
        <row r="281">
          <cell r="A281">
            <v>5.0999999999999996</v>
          </cell>
          <cell r="B281" t="str">
            <v>กิจกรรมโรงเรียนคุณภาพประจำตำบล(1 ตำบล 1 โรงเรียนคุณภาพ)</v>
          </cell>
          <cell r="C281" t="str">
            <v>20004 67 00036 00000</v>
          </cell>
        </row>
        <row r="282">
          <cell r="A282" t="str">
            <v>5.1.1</v>
          </cell>
          <cell r="B282" t="str">
            <v>งบรายจ่ายอื่น   6711500</v>
          </cell>
          <cell r="C282" t="str">
            <v>20004 3100B600 5000001</v>
          </cell>
        </row>
        <row r="283">
          <cell r="A283" t="str">
            <v>5.1.1.1</v>
          </cell>
          <cell r="B283" t="str">
            <v>ค่าใช้จ่ายดำเนินโครงการโรงเรียนคุณภาพตามนโยบาย “1 อำเภอ 1 โรงเรียนคุณภาพ” ระหว่างวันที่ 29 – 31 มีนาคม 2567 ณ โรงแรมริเวอร์ไซด์ กรุงเทพมหานคร</v>
          </cell>
          <cell r="C283" t="str">
            <v>ศธ 04002/ว1964 ลว.23 พค 67 โอนครั้งที่ 42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R283">
            <v>0</v>
          </cell>
          <cell r="S283">
            <v>0</v>
          </cell>
          <cell r="V283">
            <v>0</v>
          </cell>
          <cell r="W283">
            <v>0</v>
          </cell>
          <cell r="AB283">
            <v>1000</v>
          </cell>
        </row>
        <row r="286">
          <cell r="B286" t="str">
            <v>งบลงทุน ค่าครุภัณฑ์   6711310</v>
          </cell>
        </row>
        <row r="287">
          <cell r="B287" t="str">
            <v>ครุภัณฑ์โฆษณาและเผยแพร่ 120604</v>
          </cell>
        </row>
        <row r="288">
          <cell r="B288" t="str">
            <v xml:space="preserve">เครื่องฉายภาพ3มิติ </v>
          </cell>
          <cell r="C288" t="str">
            <v>ศธ 04002/ว5206 ลว.9/12/2021 โอนครั้งที่ 89</v>
          </cell>
        </row>
        <row r="289">
          <cell r="B289" t="str">
            <v>โรงเรียนธัญญสิทธิศิลป์ 30 เครื่อง</v>
          </cell>
          <cell r="C289" t="str">
            <v>20004 3100610 3110xxx</v>
          </cell>
          <cell r="F289">
            <v>0</v>
          </cell>
          <cell r="H289">
            <v>0</v>
          </cell>
          <cell r="J289">
            <v>0</v>
          </cell>
          <cell r="L289">
            <v>0</v>
          </cell>
        </row>
        <row r="290">
          <cell r="B290" t="str">
            <v>เครื่องมัลติมิเดียโปรเจคเตอร์ระดับXGAขนาด5000ANSILumens</v>
          </cell>
          <cell r="C290" t="str">
            <v>ศธ 04002/ว5206 ลว.9/12/2021 โอนครั้งที่ 89</v>
          </cell>
        </row>
        <row r="291">
          <cell r="B291" t="str">
            <v xml:space="preserve"> โรงเรียนชุมชนบึงบา</v>
          </cell>
          <cell r="C291" t="str">
            <v>20004 3100610 3110xxx</v>
          </cell>
          <cell r="F291">
            <v>0</v>
          </cell>
          <cell r="G291">
            <v>0</v>
          </cell>
          <cell r="H291">
            <v>0</v>
          </cell>
          <cell r="J291">
            <v>0</v>
          </cell>
          <cell r="L291">
            <v>0</v>
          </cell>
        </row>
        <row r="292">
          <cell r="B292" t="str">
            <v>ครุภัณฑ์การศึกษา 120611</v>
          </cell>
        </row>
        <row r="293">
          <cell r="B293" t="str">
            <v>เครื่องเล่นสนามระดับก่อนประถมศึกษาแบบ4</v>
          </cell>
          <cell r="C293" t="str">
            <v>ศธ04002/ว1802 ลว.8 พค 67 โอนครั้งที่ 7</v>
          </cell>
        </row>
        <row r="295">
          <cell r="A295" t="str">
            <v>1)</v>
          </cell>
          <cell r="B295" t="str">
            <v>โรงเรียนธัญญสิทธิศิลป์</v>
          </cell>
          <cell r="C295" t="str">
            <v>200043100B6003111305</v>
          </cell>
          <cell r="J295">
            <v>0</v>
          </cell>
          <cell r="R295">
            <v>0</v>
          </cell>
          <cell r="S295">
            <v>99000</v>
          </cell>
          <cell r="V295">
            <v>0</v>
          </cell>
          <cell r="W295">
            <v>0</v>
          </cell>
          <cell r="AB295">
            <v>100000</v>
          </cell>
        </row>
        <row r="297">
          <cell r="B297" t="str">
            <v>เครื่องเล่นสนามระดับก่อนประถมศึกษาแบบ2</v>
          </cell>
          <cell r="C297" t="str">
            <v>ศธ04002/ว1802 ลว.8 พค 67 โอนครั้งที่ 7</v>
          </cell>
        </row>
        <row r="298">
          <cell r="H298">
            <v>0</v>
          </cell>
          <cell r="J298">
            <v>0</v>
          </cell>
          <cell r="L298">
            <v>0</v>
          </cell>
          <cell r="AB298">
            <v>0</v>
          </cell>
        </row>
        <row r="299">
          <cell r="A299" t="str">
            <v>1)</v>
          </cell>
          <cell r="B299" t="str">
            <v>โรงเรียนวัดขุมแก้ว</v>
          </cell>
          <cell r="C299" t="str">
            <v>200043100B6003111306</v>
          </cell>
          <cell r="J299">
            <v>0</v>
          </cell>
          <cell r="R299">
            <v>0</v>
          </cell>
          <cell r="S299">
            <v>79500</v>
          </cell>
          <cell r="V299">
            <v>0</v>
          </cell>
          <cell r="W299">
            <v>0</v>
          </cell>
          <cell r="AB299">
            <v>80000</v>
          </cell>
        </row>
        <row r="300">
          <cell r="B300" t="str">
            <v>ผูกพัน ครบ 26 กค 67</v>
          </cell>
        </row>
        <row r="301">
          <cell r="A301" t="str">
            <v>2)</v>
          </cell>
          <cell r="B301" t="str">
            <v>โรงเรียนวัดสุวรรณ</v>
          </cell>
          <cell r="C301" t="str">
            <v>200043100B6003111309</v>
          </cell>
          <cell r="R301">
            <v>0</v>
          </cell>
          <cell r="S301">
            <v>79500</v>
          </cell>
          <cell r="V301">
            <v>0</v>
          </cell>
          <cell r="W301">
            <v>0</v>
          </cell>
          <cell r="AB301">
            <v>80000</v>
          </cell>
        </row>
        <row r="302">
          <cell r="B302" t="str">
            <v>ผูกพัน ครบ 16 กค 67</v>
          </cell>
        </row>
        <row r="303">
          <cell r="A303" t="str">
            <v>3)</v>
          </cell>
          <cell r="B303" t="str">
            <v>โรงเรียนชุมชนประชานิกรอํานวยเวทย์</v>
          </cell>
          <cell r="C303" t="str">
            <v>200043100B6003111310</v>
          </cell>
          <cell r="R303">
            <v>0</v>
          </cell>
          <cell r="S303">
            <v>77000</v>
          </cell>
          <cell r="V303">
            <v>0</v>
          </cell>
          <cell r="W303">
            <v>0</v>
          </cell>
          <cell r="AB303">
            <v>77000</v>
          </cell>
        </row>
        <row r="304">
          <cell r="B304" t="str">
            <v>ผูกพัน ครบ 28 มิย 67</v>
          </cell>
        </row>
        <row r="305">
          <cell r="A305" t="str">
            <v>4)</v>
          </cell>
          <cell r="B305" t="str">
            <v>โรงเรียนวัดจุฬาจินดาราม</v>
          </cell>
          <cell r="C305" t="str">
            <v>200043100B6003111313</v>
          </cell>
          <cell r="R305">
            <v>0</v>
          </cell>
          <cell r="S305">
            <v>77900</v>
          </cell>
          <cell r="V305">
            <v>0</v>
          </cell>
          <cell r="W305">
            <v>0</v>
          </cell>
          <cell r="AB305">
            <v>77900</v>
          </cell>
        </row>
        <row r="306">
          <cell r="B306" t="str">
            <v>ผูกพัน ครบ 16 กค 67</v>
          </cell>
        </row>
        <row r="307">
          <cell r="B307" t="str">
            <v>โต๊ะเก้าอี้นักเรียนระดับก่อนประถมศึกษา ชุดละ 1,400 บาท</v>
          </cell>
          <cell r="C307" t="str">
            <v>ศธ04002/ว1802 ลว.8 พค 67 โอนครั้งที่ 7</v>
          </cell>
        </row>
        <row r="309">
          <cell r="A309" t="str">
            <v>1)</v>
          </cell>
          <cell r="B309" t="str">
            <v>โรงเรียนวัดอัยยิการาม</v>
          </cell>
          <cell r="C309" t="str">
            <v>200043100B6003111308</v>
          </cell>
          <cell r="J309">
            <v>0</v>
          </cell>
          <cell r="R309">
            <v>0</v>
          </cell>
          <cell r="S309">
            <v>141750</v>
          </cell>
          <cell r="V309">
            <v>0</v>
          </cell>
          <cell r="W309">
            <v>0</v>
          </cell>
          <cell r="AB309">
            <v>147000</v>
          </cell>
        </row>
        <row r="310">
          <cell r="B310" t="str">
            <v>ผูกพัน ครบ 19 มิย 67</v>
          </cell>
          <cell r="C310">
            <v>4100385714</v>
          </cell>
        </row>
        <row r="311">
          <cell r="A311" t="str">
            <v>2)</v>
          </cell>
          <cell r="B311" t="str">
            <v>โรงเรียนชุมชนประชานิกรอํานวยเวทย์</v>
          </cell>
          <cell r="C311" t="str">
            <v>200043100B6003111311</v>
          </cell>
          <cell r="J311">
            <v>0</v>
          </cell>
          <cell r="R311">
            <v>0</v>
          </cell>
          <cell r="S311">
            <v>79800</v>
          </cell>
          <cell r="V311">
            <v>0</v>
          </cell>
          <cell r="W311">
            <v>0</v>
          </cell>
          <cell r="AB311">
            <v>79800</v>
          </cell>
        </row>
        <row r="312">
          <cell r="B312" t="str">
            <v>ผูกพัน ครบ 28 มิย 67</v>
          </cell>
          <cell r="C312">
            <v>4100398158</v>
          </cell>
        </row>
        <row r="313">
          <cell r="A313" t="str">
            <v>3)</v>
          </cell>
          <cell r="B313" t="str">
            <v>โรงเรียนนิกรราษฎร์บํารุงวิทย์</v>
          </cell>
          <cell r="C313" t="str">
            <v>200043100B6003111312</v>
          </cell>
          <cell r="R313">
            <v>0</v>
          </cell>
          <cell r="S313">
            <v>18900</v>
          </cell>
          <cell r="V313">
            <v>0</v>
          </cell>
          <cell r="W313">
            <v>0</v>
          </cell>
          <cell r="AB313">
            <v>19600</v>
          </cell>
        </row>
        <row r="314">
          <cell r="B314" t="str">
            <v>ผูกพัน ครบ 28 มิย 67</v>
          </cell>
          <cell r="C314">
            <v>4100397984</v>
          </cell>
        </row>
        <row r="315">
          <cell r="B315" t="str">
            <v xml:space="preserve">โต๊ะเก้าอี้นักเรียนระดับประถมศึกษา ชุดละ 1,500 บาท </v>
          </cell>
          <cell r="C315" t="str">
            <v>ศธ04002/ว1802 ลว.8 พค 67 โอนครั้งที่ 7</v>
          </cell>
        </row>
        <row r="317">
          <cell r="A317" t="str">
            <v>1)</v>
          </cell>
          <cell r="B317" t="str">
            <v>โรงเรียนวัดขุมแก้ว</v>
          </cell>
          <cell r="C317" t="str">
            <v>200043100B6003111307</v>
          </cell>
          <cell r="J317">
            <v>0</v>
          </cell>
          <cell r="R317">
            <v>0</v>
          </cell>
          <cell r="S317">
            <v>72500</v>
          </cell>
          <cell r="V317">
            <v>0</v>
          </cell>
          <cell r="W317">
            <v>0</v>
          </cell>
          <cell r="AB317">
            <v>75000</v>
          </cell>
        </row>
        <row r="318">
          <cell r="B318" t="str">
            <v>ผูกพัน ครบ 26 มิย 67</v>
          </cell>
        </row>
        <row r="319">
          <cell r="B319" t="str">
            <v xml:space="preserve">ครุภัณฑ์พัฒนาทักษะ ระดับก่อนประถมศึกษา แบบ 3 </v>
          </cell>
          <cell r="C319" t="str">
            <v>200043100B6003111311</v>
          </cell>
          <cell r="F319">
            <v>0</v>
          </cell>
          <cell r="H319">
            <v>0</v>
          </cell>
          <cell r="J319">
            <v>0</v>
          </cell>
          <cell r="L319">
            <v>0</v>
          </cell>
        </row>
        <row r="320">
          <cell r="A320" t="str">
            <v>1)</v>
          </cell>
          <cell r="B320" t="str">
            <v xml:space="preserve">โรงเรียนวัดคลองชัน </v>
          </cell>
          <cell r="C320" t="str">
            <v>20004310116003110798</v>
          </cell>
          <cell r="F320">
            <v>0</v>
          </cell>
          <cell r="H320">
            <v>0</v>
          </cell>
          <cell r="J320">
            <v>0</v>
          </cell>
          <cell r="L320">
            <v>0</v>
          </cell>
        </row>
        <row r="322">
          <cell r="B322" t="str">
            <v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v>
          </cell>
          <cell r="C322" t="str">
            <v>20004 66000 7700000</v>
          </cell>
        </row>
        <row r="324">
          <cell r="B324" t="str">
            <v>งบลงทุน  ค่าที่ดินและสิ่งก่อสร้าง 6711320</v>
          </cell>
        </row>
        <row r="325">
          <cell r="B325" t="str">
            <v>ปรับปรุงซ่อมแซมอาคารเรียนอาคารประกอบและสิ่งก่อสร้างอื่น 5 ร.ร.</v>
          </cell>
          <cell r="C325" t="str">
            <v>ศธ04002/ว1787 ลว.7 พค 67 โอนครั้งที่ 5</v>
          </cell>
        </row>
        <row r="328">
          <cell r="A328" t="str">
            <v>1)</v>
          </cell>
          <cell r="B328" t="str">
            <v>วัดโพสพผลเจริญ</v>
          </cell>
          <cell r="C328" t="str">
            <v>200043100B6003211499</v>
          </cell>
          <cell r="J328">
            <v>0</v>
          </cell>
          <cell r="R328">
            <v>0</v>
          </cell>
          <cell r="S328">
            <v>238000</v>
          </cell>
          <cell r="V328">
            <v>0</v>
          </cell>
          <cell r="W328">
            <v>0</v>
          </cell>
          <cell r="AB328">
            <v>238000</v>
          </cell>
        </row>
        <row r="330">
          <cell r="A330" t="str">
            <v>2)</v>
          </cell>
          <cell r="B330" t="str">
            <v>วัดมงคลรัตน์</v>
          </cell>
          <cell r="C330" t="str">
            <v>200043100B6003211500</v>
          </cell>
          <cell r="J330">
            <v>0</v>
          </cell>
          <cell r="R330">
            <v>0</v>
          </cell>
          <cell r="S330">
            <v>0</v>
          </cell>
          <cell r="V330">
            <v>0</v>
          </cell>
          <cell r="W330">
            <v>0</v>
          </cell>
          <cell r="AB330">
            <v>976000</v>
          </cell>
        </row>
        <row r="332">
          <cell r="A332" t="str">
            <v>3)</v>
          </cell>
          <cell r="B332" t="str">
            <v>วัดสุวรรณ</v>
          </cell>
          <cell r="C332" t="str">
            <v>200043100B6003211501</v>
          </cell>
          <cell r="J332">
            <v>0</v>
          </cell>
          <cell r="R332">
            <v>0</v>
          </cell>
          <cell r="S332">
            <v>0</v>
          </cell>
          <cell r="V332">
            <v>0</v>
          </cell>
          <cell r="W332">
            <v>0</v>
          </cell>
          <cell r="AB332">
            <v>977900</v>
          </cell>
        </row>
        <row r="334">
          <cell r="A334" t="str">
            <v>4)</v>
          </cell>
          <cell r="B334" t="str">
            <v>วัดจตุพิธวราวาส</v>
          </cell>
          <cell r="C334" t="str">
            <v>200043100B6003211502</v>
          </cell>
          <cell r="J334">
            <v>0</v>
          </cell>
          <cell r="R334">
            <v>0</v>
          </cell>
          <cell r="S334">
            <v>295000</v>
          </cell>
          <cell r="V334">
            <v>0</v>
          </cell>
          <cell r="W334">
            <v>0</v>
          </cell>
          <cell r="AB334">
            <v>295000</v>
          </cell>
        </row>
        <row r="335">
          <cell r="B335" t="str">
            <v>ผูกพัน ครบ 25 กค 67</v>
          </cell>
        </row>
        <row r="336">
          <cell r="A336" t="str">
            <v>5)</v>
          </cell>
          <cell r="B336" t="str">
            <v>วัดจุฬาจินดาราม</v>
          </cell>
          <cell r="C336" t="str">
            <v>200043100B6003211503</v>
          </cell>
          <cell r="J336">
            <v>0</v>
          </cell>
          <cell r="R336">
            <v>0</v>
          </cell>
          <cell r="S336">
            <v>53300</v>
          </cell>
          <cell r="V336">
            <v>0</v>
          </cell>
          <cell r="W336">
            <v>0</v>
          </cell>
          <cell r="AB336">
            <v>53400</v>
          </cell>
        </row>
        <row r="337">
          <cell r="B337" t="str">
            <v>ผูกพัน ครบ 26 มิย 67</v>
          </cell>
        </row>
        <row r="338">
          <cell r="F338">
            <v>0</v>
          </cell>
          <cell r="H338">
            <v>0</v>
          </cell>
          <cell r="J338">
            <v>0</v>
          </cell>
          <cell r="L338">
            <v>0</v>
          </cell>
        </row>
        <row r="339">
          <cell r="F339">
            <v>0</v>
          </cell>
          <cell r="H339">
            <v>0</v>
          </cell>
          <cell r="J339">
            <v>0</v>
          </cell>
          <cell r="L339">
            <v>0</v>
          </cell>
        </row>
        <row r="341">
          <cell r="A341" t="str">
            <v>8)</v>
          </cell>
          <cell r="B341" t="str">
            <v>วัดศรีคัคณางค์</v>
          </cell>
          <cell r="C341" t="str">
            <v>20004310116003211922</v>
          </cell>
          <cell r="F341">
            <v>0</v>
          </cell>
          <cell r="H341">
            <v>0</v>
          </cell>
          <cell r="J341">
            <v>0</v>
          </cell>
          <cell r="L341">
            <v>0</v>
          </cell>
        </row>
        <row r="343">
          <cell r="B343" t="str">
            <v xml:space="preserve">อาคารเรียนอนุบาล ขนาด 2 ห้องเรียน </v>
          </cell>
          <cell r="C343" t="str">
            <v>ศธ04002/ว1787 ลว.7 พค 67 โอนครั้งที่ 5</v>
          </cell>
        </row>
        <row r="344">
          <cell r="A344" t="str">
            <v>1)</v>
          </cell>
          <cell r="B344" t="str">
            <v>โรงเรียนนิกรราษฎร์บํารุงวิทย์</v>
          </cell>
          <cell r="C344" t="str">
            <v>200043100B6003211498</v>
          </cell>
          <cell r="R344">
            <v>0</v>
          </cell>
          <cell r="S344">
            <v>0</v>
          </cell>
          <cell r="V344">
            <v>0</v>
          </cell>
          <cell r="W344">
            <v>0</v>
          </cell>
          <cell r="AB344">
            <v>3008000</v>
          </cell>
        </row>
        <row r="347">
          <cell r="B347" t="str">
            <v xml:space="preserve">อาคาร สพฐ. 4 (ห้องส้วม 4 ห้อง) </v>
          </cell>
          <cell r="C347" t="str">
            <v>ศธ 04002/ว5190 ลว.14/11/2022 โอนครั้งที่ 64</v>
          </cell>
        </row>
        <row r="348">
          <cell r="A348" t="str">
            <v>1)</v>
          </cell>
          <cell r="F348">
            <v>0</v>
          </cell>
          <cell r="H348">
            <v>0</v>
          </cell>
          <cell r="J348">
            <v>0</v>
          </cell>
          <cell r="L348">
            <v>0</v>
          </cell>
        </row>
        <row r="349">
          <cell r="A349" t="str">
            <v>5.2.4</v>
          </cell>
          <cell r="B349" t="str">
            <v>ปรับปรุงซ่อมแซมอาคารเรียนและสิ่งก่ออสร้างอื่นที่ชำรุด</v>
          </cell>
          <cell r="C349" t="str">
            <v>ศธ 04002/ว2729 ลว.7/7/2022 โอนครั้งที่ 648</v>
          </cell>
        </row>
        <row r="350">
          <cell r="A350" t="str">
            <v>1)</v>
          </cell>
          <cell r="B350" t="str">
            <v>วัดลาดสนุ่น</v>
          </cell>
          <cell r="C350" t="str">
            <v>2000431011600321ZZZZ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2">
          <cell r="A352">
            <v>5.3</v>
          </cell>
          <cell r="B352" t="str">
    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    </cell>
          <cell r="C352" t="str">
            <v>20004 67 00079 00000</v>
          </cell>
        </row>
        <row r="353">
          <cell r="B353" t="str">
            <v>งบลงทุน  ค่าครุภัณฑ์ 6711310</v>
          </cell>
        </row>
        <row r="354">
          <cell r="B354" t="str">
            <v>ครุภัณฑ์การศึกษา 120611</v>
          </cell>
        </row>
        <row r="355">
          <cell r="B355" t="str">
            <v xml:space="preserve">โต๊ะเก้าอี้นักเรียนระดับประถมศึกษา ชุดละ 1,500 บาท </v>
          </cell>
          <cell r="C355" t="str">
            <v>ศธ04002/ว1802 ลว.8 พค 67 โอนครั้งที่ 7</v>
          </cell>
        </row>
        <row r="356">
          <cell r="B356" t="str">
            <v xml:space="preserve">โรงเรียนชุมชนบึงบา </v>
          </cell>
          <cell r="C356" t="str">
            <v>200043100B6003113826</v>
          </cell>
          <cell r="R356">
            <v>0</v>
          </cell>
          <cell r="S356">
            <v>174000</v>
          </cell>
          <cell r="V356">
            <v>0</v>
          </cell>
          <cell r="W356">
            <v>0</v>
          </cell>
          <cell r="AB356">
            <v>180000</v>
          </cell>
        </row>
        <row r="357">
          <cell r="B357" t="str">
            <v>ผูกพันครบ 19 มิย 67</v>
          </cell>
          <cell r="C357">
            <v>4100392644</v>
          </cell>
        </row>
        <row r="359">
          <cell r="B359" t="str">
            <v xml:space="preserve">ปรับปรุงซ่อมแซมอาคารเรียน อาคารประกอบและสิ่งก่อสร้างอื่น </v>
          </cell>
          <cell r="C359" t="str">
            <v>ศธ 04002/ว5190 ลว.14 พ.ย. 2565 โอนครั้งที่ 64</v>
          </cell>
        </row>
        <row r="360">
          <cell r="A360" t="str">
            <v>1)</v>
          </cell>
          <cell r="B360" t="str">
            <v xml:space="preserve">โรงเรียนชุมชนบึงบา </v>
          </cell>
          <cell r="C360" t="str">
            <v>20004310116003215607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</row>
        <row r="361">
          <cell r="A361" t="str">
            <v>5.3.2.1</v>
          </cell>
          <cell r="B361" t="str">
            <v>งบรายจ่ายอื่น   6711500</v>
          </cell>
          <cell r="C361" t="str">
            <v>20004 31011670 5000003</v>
          </cell>
        </row>
        <row r="362">
          <cell r="A362" t="str">
            <v>5.3.2.1.1</v>
          </cell>
          <cell r="B362" t="str">
            <v xml:space="preserve">ค่าใช้จ่ายในการบริหารจัดการสอบและการพิมพ์แบบทดสอบการประเมินความสามารถด้านการอ่านของผู้เรียน (RT) ชั้นประถมศึกษาปีที่ 1 และการประเมินคุณภาพผู้เรียน (NT) ชั้นประถมศึกษาปีที่ 3 ปีการศึกษา 2566 ของโรงเรียนคุณภาพตามนโยบาย “1 อำเภอ 1 โรงเรียนคุณภาพ” </v>
          </cell>
          <cell r="C362" t="str">
            <v xml:space="preserve">ศธ 04002/ว518 ลว.5 กพ 67 โอนครั้งที่ 167 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12820</v>
          </cell>
          <cell r="L362">
            <v>0</v>
          </cell>
          <cell r="AB362">
            <v>12820</v>
          </cell>
        </row>
        <row r="367">
          <cell r="A367" t="str">
            <v>1)</v>
          </cell>
        </row>
        <row r="372">
          <cell r="J372">
            <v>0</v>
          </cell>
        </row>
        <row r="373">
          <cell r="J373">
            <v>0</v>
          </cell>
        </row>
        <row r="374">
          <cell r="A374">
            <v>1</v>
          </cell>
          <cell r="B374" t="str">
            <v>โครงการสนับสนุนค่าใช้จ่ายในการจัดการศึกษาตั้งแต่ระดับอนุบาลจนจบการศึกษาขั้นพื้นฐาน</v>
          </cell>
          <cell r="C374" t="str">
            <v>20004 42002270</v>
          </cell>
          <cell r="J374">
            <v>0</v>
          </cell>
        </row>
        <row r="376">
          <cell r="A376">
            <v>1.1000000000000001</v>
          </cell>
          <cell r="B376" t="str">
            <v xml:space="preserve">กิจกรรมการสนับสนุนค่าใช้จ่ายในการจัดการศึกษาขั้นพื้นฐาน </v>
          </cell>
          <cell r="C376" t="str">
            <v>20004 66 5199 300000</v>
          </cell>
          <cell r="J376">
            <v>0</v>
          </cell>
        </row>
        <row r="378">
          <cell r="B378" t="str">
            <v xml:space="preserve"> งบเงินอุดหนุน 6711410</v>
          </cell>
          <cell r="C378" t="str">
            <v>20004 42002200</v>
          </cell>
          <cell r="J378">
            <v>0</v>
          </cell>
        </row>
        <row r="379">
          <cell r="A379" t="str">
            <v>1.1.1</v>
          </cell>
          <cell r="B379" t="str">
            <v xml:space="preserve">เงินอุดหนุนทั่วไป รายการค่าใช้จ่ายในการจัดการศึกษาขั้นพื้นฐาน </v>
          </cell>
          <cell r="C379">
            <v>0</v>
          </cell>
          <cell r="J379">
            <v>0</v>
          </cell>
        </row>
        <row r="380">
          <cell r="A380" t="str">
            <v>1.1.1.1</v>
          </cell>
          <cell r="B380" t="str">
            <v>เงินอุดหนุนทั่วไป รายการค่าใช้จ่ายในการจัดการศึกษาขั้นพื้นฐาน ภาคเรียนที่ 1/2567 70%  รหัสเจ้าของบัญชีย่อย 2000400000  จำนวน28,163,200‬.00 บาท</v>
          </cell>
          <cell r="C380" t="str">
            <v>ศธ 04002/ว1018 ลว.8/3/2024โอนครั้งที่ 209</v>
          </cell>
          <cell r="J380">
            <v>0</v>
          </cell>
        </row>
        <row r="382">
          <cell r="A382" t="str">
            <v>1)</v>
          </cell>
          <cell r="B382" t="str">
            <v>ค่าหนังสือเรียน รหัสบัญชีย่อย 0022001/10,931,200</v>
          </cell>
          <cell r="C382" t="str">
            <v>20004 42002270 4100040</v>
          </cell>
          <cell r="F382">
            <v>10931200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10931200</v>
          </cell>
          <cell r="Q382">
            <v>2728059</v>
          </cell>
          <cell r="R382">
            <v>0</v>
          </cell>
          <cell r="S382">
            <v>0</v>
          </cell>
          <cell r="V382">
            <v>0</v>
          </cell>
          <cell r="W382">
            <v>2728059</v>
          </cell>
        </row>
        <row r="384">
          <cell r="A384" t="str">
            <v>2)</v>
          </cell>
          <cell r="B384" t="str">
            <v>ค่าอุปกรณ์การเรียน รหัสบัญชีย่อย 0022002/3,421,000</v>
          </cell>
          <cell r="C384" t="str">
            <v>20004 42002270 4100117</v>
          </cell>
          <cell r="F384">
            <v>3421000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3421000</v>
          </cell>
          <cell r="Q384">
            <v>0</v>
          </cell>
        </row>
        <row r="385">
          <cell r="A385" t="str">
            <v>3)</v>
          </cell>
          <cell r="B385" t="str">
            <v>ค่าเครื่องแบบนักเรียน รหัสบัญชีย่อย 0022003/6,461,500</v>
          </cell>
          <cell r="C385" t="str">
            <v>20004 42002270 4100194</v>
          </cell>
          <cell r="F385">
            <v>6461500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6461500</v>
          </cell>
          <cell r="Q385">
            <v>1612075</v>
          </cell>
          <cell r="R385">
            <v>0</v>
          </cell>
          <cell r="S385">
            <v>0</v>
          </cell>
          <cell r="V385">
            <v>0</v>
          </cell>
          <cell r="W385">
            <v>1612075</v>
          </cell>
        </row>
        <row r="387">
          <cell r="A387" t="str">
            <v>4)</v>
          </cell>
          <cell r="B387" t="str">
            <v>ค่ากิจกรรมพัฒนาคุณภาพผู้เรียน รหัสบัญชีย่อย 0022004/2,636,400</v>
          </cell>
          <cell r="C387" t="str">
            <v>20005 42002270 4100271</v>
          </cell>
          <cell r="F387">
            <v>2636400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2636400</v>
          </cell>
          <cell r="Q387">
            <v>3215427</v>
          </cell>
          <cell r="R387">
            <v>0</v>
          </cell>
          <cell r="S387">
            <v>0</v>
          </cell>
          <cell r="V387">
            <v>0</v>
          </cell>
          <cell r="W387">
            <v>3215427</v>
          </cell>
        </row>
        <row r="389">
          <cell r="A389" t="str">
            <v>5)</v>
          </cell>
          <cell r="B389" t="str">
            <v>ค่าจัดการเรียนการสอน รหัสบัญชีย่อย 0022005/4,713,100</v>
          </cell>
          <cell r="C389" t="str">
            <v>20006 42002270 4100348</v>
          </cell>
          <cell r="F389">
            <v>4713100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4713100</v>
          </cell>
          <cell r="Q389">
            <v>18834508</v>
          </cell>
          <cell r="R389">
            <v>0</v>
          </cell>
          <cell r="S389">
            <v>0</v>
          </cell>
          <cell r="V389">
            <v>0</v>
          </cell>
          <cell r="W389">
            <v>18834508</v>
          </cell>
        </row>
        <row r="391">
          <cell r="A391" t="str">
            <v>1.1.1.2</v>
          </cell>
          <cell r="B391" t="str">
            <v>เงินอุดหนุนทั่วไป รายการค่าใช้จ่ายในการจัดการศึกษาขั้นพื้นฐาน ภาคเรียนที่ 2/2566 70%  รหัสเจ้าของบัญชีย่อย 2000400000     จำนวน 33,852,460‬.00 บาท</v>
          </cell>
          <cell r="C391" t="str">
            <v>ศธ 04002/ว4832 ลว.25/10/2022 โอนครั้งที่ 23</v>
          </cell>
        </row>
        <row r="392">
          <cell r="A392" t="str">
            <v>1)</v>
          </cell>
          <cell r="B392" t="str">
            <v>ค่าจัดการเรียนการสอน รหัสบัญชีย่อย 0022005/23,667,084</v>
          </cell>
          <cell r="C392" t="str">
            <v>20006 42002270 4100348</v>
          </cell>
          <cell r="F392">
            <v>23667084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23667084</v>
          </cell>
        </row>
        <row r="393">
          <cell r="A393" t="str">
            <v>2)</v>
          </cell>
          <cell r="B393" t="str">
            <v>ค่าอุปกรณ์การเรียน รหัสบัญชีย่อย 0022002/4,301,870</v>
          </cell>
          <cell r="C393" t="str">
            <v>20004 42002270 4100117</v>
          </cell>
          <cell r="F393">
            <v>4301870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4301650</v>
          </cell>
        </row>
        <row r="395">
          <cell r="A395" t="str">
            <v>3)</v>
          </cell>
          <cell r="B395" t="str">
            <v>ค่ากิจกรรมพัฒนาคุณภาพผู้เรียน รหัสบัญชีย่อย 0022004/5,883,506</v>
          </cell>
          <cell r="C395" t="str">
            <v>20005 42002270 4100271</v>
          </cell>
          <cell r="F395">
            <v>5883506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5883506</v>
          </cell>
        </row>
        <row r="396">
          <cell r="A396" t="str">
            <v>1.1.1.3</v>
          </cell>
          <cell r="B396" t="str">
            <v xml:space="preserve">งบเงินอุดหนุน เงินอุดหนุนทั่วไป ค่าใช้จ่ายในการจัดการศึกษาขั้นพื้นฐาน ภาคเรียน      ที่ 2/2565 (30%) จำนวน 3 รายการ  จำนวนเงิน 13,680,740‬.00  บาท </v>
          </cell>
          <cell r="C396" t="str">
            <v xml:space="preserve">ศธ 04002/ว5681 ลว.20/12/2023 โอนครั้งที่ 99 จำนวน13,680,740‬.00บาท </v>
          </cell>
        </row>
        <row r="397">
          <cell r="A397" t="str">
            <v>1)</v>
          </cell>
          <cell r="B397" t="str">
            <v>ค่าอุปกรณ์การเรียน รหัสบัญชีย่อย 0022002/1745120</v>
          </cell>
          <cell r="C397" t="str">
            <v>20004 42002270 4100117</v>
          </cell>
          <cell r="F397">
            <v>1745120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1738600</v>
          </cell>
        </row>
        <row r="399">
          <cell r="A399" t="str">
            <v>2)</v>
          </cell>
          <cell r="B399" t="str">
            <v>ค่ากิจกรรมพัฒนาคุณภาพผู้เรียน รหัสบัญชีย่อย 0022004/2379548</v>
          </cell>
          <cell r="C399" t="str">
            <v>20005 42002270 4100271</v>
          </cell>
          <cell r="F399">
            <v>2379548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2379548</v>
          </cell>
        </row>
        <row r="400">
          <cell r="A400" t="str">
            <v>3)</v>
          </cell>
          <cell r="B400" t="str">
            <v>ค่าจัดการเรียนการสอน รหัสบัญชีย่อย 0022005/9556072</v>
          </cell>
          <cell r="C400" t="str">
            <v>20006 42002270 4100348</v>
          </cell>
          <cell r="F400">
            <v>9556072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9556072</v>
          </cell>
        </row>
        <row r="419">
          <cell r="A419" t="str">
            <v>1.1.2</v>
          </cell>
          <cell r="B419" t="str">
            <v>เงินอุดหนุนทั่วไป รายการค่าใช้จ่ายในการจัดการศึกษาขั้นพื้นฐาน สำหรับการจัดการศึกษาโดยครอบครัวและสถานประกอบการ  จำนวน 3 รายการ รหัสเจ้าของบัญชีย่อย 2000400000</v>
          </cell>
          <cell r="C419" t="str">
            <v>ศธ 04002/ว55552 ลว.12/12/2022 โอนครั้งที่ 83</v>
          </cell>
        </row>
        <row r="421">
          <cell r="A421" t="str">
            <v>1)</v>
          </cell>
          <cell r="B421" t="str">
            <v>ค่าอุปกรณ์การเรียน รหัสบัญชีย่อย 0022002</v>
          </cell>
          <cell r="C421" t="str">
            <v>20004 42002270 4100117</v>
          </cell>
          <cell r="F421">
            <v>121020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114750</v>
          </cell>
          <cell r="V421">
            <v>0</v>
          </cell>
          <cell r="W421">
            <v>-145</v>
          </cell>
        </row>
        <row r="423">
          <cell r="A423" t="str">
            <v>2)</v>
          </cell>
          <cell r="B423" t="str">
            <v>ค่ากิจกรรมพัฒนาคุณภาพผู้เรียน รหัสบัญชีย่อย 0022004</v>
          </cell>
          <cell r="C423" t="str">
            <v>20004 42002270 4100271</v>
          </cell>
          <cell r="F423">
            <v>227329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215066</v>
          </cell>
          <cell r="V423">
            <v>0</v>
          </cell>
          <cell r="W423">
            <v>-232</v>
          </cell>
        </row>
        <row r="425">
          <cell r="A425" t="str">
            <v>3)</v>
          </cell>
          <cell r="B425" t="str">
            <v>ค่าจัดกิจกรรมการเรียนการสอน รหัสบัญชีย่อย 0022005</v>
          </cell>
          <cell r="C425" t="str">
            <v>20004 42002270 4100348</v>
          </cell>
          <cell r="F425">
            <v>2877577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2724058</v>
          </cell>
          <cell r="V425">
            <v>0</v>
          </cell>
          <cell r="W425">
            <v>-3884</v>
          </cell>
        </row>
        <row r="433">
          <cell r="A433" t="str">
            <v>1.1.3</v>
          </cell>
          <cell r="B433" t="str">
            <v>เงินอุดหนุนทั่วไป รายการค่าใช้จ่ายในการจัดการศึกษาขั้นพื้นฐาน (ปัจจัยพื้นฐานสำหรับนักเรียนยากจน)</v>
          </cell>
          <cell r="C433" t="str">
            <v xml:space="preserve">20004 42002270 4100348  </v>
          </cell>
        </row>
        <row r="435">
          <cell r="A435" t="str">
            <v>1.1.3.1</v>
          </cell>
          <cell r="B435" t="str">
            <v xml:space="preserve">รายการค่าจัดการเรียนการสอน (ปัจจัยพื้นฐานนักเรียนยากจน) รหัสเจ้าของบัญชีย่อย 2000400000 บัญย่อย 0022005 ระดับประถมศึกษา รายละ 500.-บาท จำนวน 514 ราย จำนวนเงิน 257,000.00 บาท ระดับมัธยมศึกษาตอนต้น รายละ 1,500.-บาท จำนวน 139 ราย จำนวนเงิน 208,500.00 บาท </v>
          </cell>
          <cell r="C435" t="str">
            <v>ศธ 04002/ว417 ลว.30/1/2023 โอนครั้งที่ 159</v>
          </cell>
          <cell r="F435">
            <v>465500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458000</v>
          </cell>
        </row>
        <row r="460">
          <cell r="A460">
            <v>2</v>
          </cell>
          <cell r="B460" t="str">
            <v xml:space="preserve">โครงการพัฒนาสื่อและเทคโนโลยีสารสนเทศเพื่อการศึกษา </v>
          </cell>
          <cell r="C460" t="str">
            <v xml:space="preserve">20004 42004700 </v>
          </cell>
        </row>
        <row r="461">
          <cell r="B461" t="str">
            <v xml:space="preserve"> งบดำเนินงาน 67112xx</v>
          </cell>
        </row>
        <row r="463">
          <cell r="A463">
            <v>2.1</v>
          </cell>
          <cell r="B463" t="str">
            <v xml:space="preserve">กิจกรรมการส่งเสริมการจัดการศึกษาทางไกล </v>
          </cell>
          <cell r="C463" t="str">
            <v xml:space="preserve">20004 66 86184 00000  </v>
          </cell>
        </row>
        <row r="464">
          <cell r="A464" t="str">
            <v>2.1.1</v>
          </cell>
          <cell r="B464" t="str">
            <v xml:space="preserve"> งบดำเนินงาน 67112xx</v>
          </cell>
          <cell r="C464" t="str">
            <v xml:space="preserve">20004 42004770 2000000 </v>
          </cell>
        </row>
        <row r="465">
          <cell r="A465" t="str">
            <v>2.1.1.1</v>
          </cell>
          <cell r="B465" t="str">
            <v xml:space="preserve">ค่าใช้จ่ายสำหรับผู้อำนวยการโรงเรียนและครู เข้าร่วมการอบรมผู้บริหาร ครู และบุคลากรทางการศึกษาในการจัดการศึกษาทางไกลผ่านดาวเทียม (DLTV) ระหว่างวันที่ 19 – 20 สิงหาคม 2566 ณ โรงแรมริเวอร์ไซด์ กรุงเทพมหานคร   วัดนิเทศน์ ,แสนจำหน่ายวิทยา, วัดนพรัตนาราม, ศาลาลอย ,วัดจตุพิธวราวาส  แสนชื่นปานนุกูล ,คลอง 11 ศาลาครุ และวัดอดิศร </v>
          </cell>
          <cell r="C465" t="str">
            <v>ศธ 04002/ว3600 ลว.24 ส.ค. 2566 โอนครั้งที่ 805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</row>
        <row r="468">
          <cell r="B468" t="str">
            <v xml:space="preserve"> งบลงทุน ค่าครุภัณฑ์ 6711310</v>
          </cell>
          <cell r="C468" t="str">
            <v>20004 42004770 3110000</v>
          </cell>
        </row>
        <row r="470">
          <cell r="B470" t="str">
            <v>ครุภัณฑ์การศึกษา 120611</v>
          </cell>
        </row>
        <row r="471">
          <cell r="A471" t="str">
            <v>2.2.1</v>
          </cell>
          <cell r="B471" t="str">
            <v xml:space="preserve">ครุภัณฑ์ทดแทนห้องเรียน DLTV สำหรับโรงเรียน Stan Alone      </v>
          </cell>
          <cell r="C471" t="str">
            <v>ศธ 04002/ว2350 ลว. 10/ก.ค./2566 โอนครั้งที่ 663</v>
          </cell>
        </row>
        <row r="472">
          <cell r="A472" t="str">
            <v>2.2.1.1</v>
          </cell>
          <cell r="B472" t="str">
            <v>แสนชื่นปานนุกูล</v>
          </cell>
          <cell r="C472" t="str">
            <v>20004420047003113338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</row>
        <row r="473">
          <cell r="A473" t="str">
            <v>2.2.1.2</v>
          </cell>
          <cell r="B473" t="str">
            <v>วัดจตุพิธวราวาส</v>
          </cell>
          <cell r="C473" t="str">
            <v>20004420047003113340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</row>
        <row r="474">
          <cell r="A474" t="str">
            <v>2.2.1.3</v>
          </cell>
          <cell r="B474" t="str">
            <v>ศาลาลอย</v>
          </cell>
          <cell r="C474" t="str">
            <v>20004420047003113342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</row>
        <row r="475">
          <cell r="A475" t="str">
            <v>2.2.1.4</v>
          </cell>
          <cell r="B475" t="str">
            <v>วัดแสงมณี</v>
          </cell>
          <cell r="C475" t="str">
            <v>20004420047003113344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</row>
        <row r="476">
          <cell r="A476" t="str">
            <v>2.2.1.5</v>
          </cell>
          <cell r="B476" t="str">
            <v>วัดอดิศร</v>
          </cell>
          <cell r="C476" t="str">
            <v>20004420047003113346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</row>
        <row r="477">
          <cell r="A477" t="str">
            <v>2.2.1.6</v>
          </cell>
          <cell r="B477" t="str">
            <v>วัดนพรัตนาราม</v>
          </cell>
          <cell r="C477" t="str">
            <v>20004420047003113349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</row>
        <row r="478">
          <cell r="A478" t="str">
            <v>2.2.1.7</v>
          </cell>
          <cell r="B478" t="str">
            <v>วัดธรรมราษฎร์เจริญผล</v>
          </cell>
          <cell r="C478" t="str">
            <v>20004420047003113350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</row>
        <row r="479">
          <cell r="A479" t="str">
            <v>2.2.1.8</v>
          </cell>
          <cell r="B479" t="str">
            <v>นิกรราษฎร์บูรณะ(เหราบัตย์อุทิศ)</v>
          </cell>
          <cell r="C479" t="str">
            <v>20004420047003113353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</row>
        <row r="480">
          <cell r="A480" t="str">
            <v>2.2.2</v>
          </cell>
          <cell r="B480" t="str">
            <v xml:space="preserve">ครุภัณฑ์ทดแทนห้องเรียน DLTV สำหรับโรงเรียน Stan Alone      </v>
          </cell>
          <cell r="C480" t="str">
            <v>ศธ 04002/ว3517 ลว. 22/สค./2566 โอนครั้งที่ 794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</row>
        <row r="481">
          <cell r="A481" t="str">
            <v>2.2.1.9</v>
          </cell>
          <cell r="B481" t="str">
            <v>คลอง 11 ศาลาครุ</v>
          </cell>
          <cell r="C481" t="str">
            <v>200044200470031113337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</row>
        <row r="482">
          <cell r="A482" t="str">
            <v>2.2.1.10</v>
          </cell>
          <cell r="B482" t="str">
            <v>แสนจำหน่ายวิทยา</v>
          </cell>
          <cell r="C482" t="str">
            <v>200044200470031113339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</row>
        <row r="484">
          <cell r="A484">
            <v>3</v>
          </cell>
          <cell r="B484" t="str">
            <v>โครงการสร้างโอกาสและลดความเหลื่อมล้ำทางการศึกษาในระดับพื้นที่</v>
          </cell>
          <cell r="C484" t="str">
            <v>20004 42006700 2000000</v>
          </cell>
        </row>
        <row r="485">
          <cell r="A485">
            <v>3.1</v>
          </cell>
          <cell r="B485" t="str">
            <v xml:space="preserve">กิจกรรมการยกระดับคุณภาพโรงเรียนขยายโอกาส </v>
          </cell>
          <cell r="C485" t="str">
            <v xml:space="preserve">20004 67 00106 00000 </v>
          </cell>
        </row>
        <row r="486">
          <cell r="B486" t="str">
            <v xml:space="preserve"> งบดำเนินงาน 67112xx</v>
          </cell>
          <cell r="C486" t="str">
            <v>20004 42006770 2000000</v>
          </cell>
        </row>
        <row r="488">
          <cell r="A488" t="str">
            <v>3.1.1.1</v>
          </cell>
          <cell r="B488" t="str">
            <v xml:space="preserve">ค่าใช้จ่ายเข้าอบรมเชิงปฏิบัติการพัฒนาศักยภาพจัดการเรียนรู้ในการส่งเสริมสมรรถนะและความฉลาดรู้ของผู้เรียน ตามแนวทางการประเมินระดับนานาชาติ (PISA) ระหว่างวันที่ 28 -30 เมษายน 2567  ณ โรงแรมเอวาน่า กรุงเทพมหานคร   </v>
          </cell>
          <cell r="C488" t="str">
            <v>ศธ 04002/ว2048 ลว.24 พค 67 โอนครั้งที่ 53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R488">
            <v>0</v>
          </cell>
          <cell r="S488">
            <v>0</v>
          </cell>
          <cell r="V488">
            <v>0</v>
          </cell>
          <cell r="W488">
            <v>0</v>
          </cell>
          <cell r="AB488">
            <v>4000</v>
          </cell>
        </row>
        <row r="489">
          <cell r="A489">
            <v>4</v>
          </cell>
          <cell r="B489" t="str">
            <v>กิจกรรมพัฒนาการจัดการศึกษาโรงเรียนที่ตั้งในพื้นที่ลักษณะพิเศษ</v>
          </cell>
          <cell r="C489" t="str">
            <v>20004 67 00017 00000</v>
          </cell>
        </row>
        <row r="490">
          <cell r="B490" t="str">
            <v xml:space="preserve"> งบดำเนินงาน 67112xx</v>
          </cell>
          <cell r="C490" t="str">
            <v xml:space="preserve">20004 42006700 2000000 </v>
          </cell>
        </row>
        <row r="491">
          <cell r="A491">
            <v>4.0999999999999996</v>
          </cell>
          <cell r="B491" t="str">
            <v>ค่าใช้จ่ายการเดินทางเข้าร่วมประชุมเชิงปฏิบัติการพัฒนาบุคลากรด้านระบบสารสนเทศ เพื่อการส่งเสริมการจัดการศึกษา วางแผนและสนับสนุนการบริหารงบประมาณปีการศึกษา 2567 ระหว่างวันที่ 20-24 พฤษภาคม 2567 ณ โรงแรมริเวอร์ไซต์ กรุงเทพมหานคร</v>
          </cell>
          <cell r="C491" t="str">
            <v>ศธ 04002/ว2091 ลว.28 พค 67 โอนครั้งที่ 60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R491">
            <v>0</v>
          </cell>
          <cell r="S491">
            <v>0</v>
          </cell>
          <cell r="V491">
            <v>0</v>
          </cell>
          <cell r="W491">
            <v>0</v>
          </cell>
          <cell r="AB491">
            <v>1600</v>
          </cell>
        </row>
        <row r="492">
          <cell r="I492">
            <v>0</v>
          </cell>
          <cell r="J492">
            <v>0</v>
          </cell>
        </row>
        <row r="495">
          <cell r="A495" t="str">
            <v>ง</v>
          </cell>
          <cell r="B495" t="str">
            <v>แผนงานพื้นฐานด้านการพัฒนาและเสริมสร้างศักยภาพทรัพยากรมนุษย์</v>
          </cell>
          <cell r="D495">
            <v>2465521</v>
          </cell>
          <cell r="E495">
            <v>3000000</v>
          </cell>
          <cell r="F495">
            <v>5465521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2317736.65</v>
          </cell>
          <cell r="L495">
            <v>1132963.5</v>
          </cell>
          <cell r="M495">
            <v>2014820.85</v>
          </cell>
          <cell r="N495" t="e">
            <v>#REF!</v>
          </cell>
          <cell r="O495">
            <v>20554337.5</v>
          </cell>
          <cell r="P495">
            <v>1449233.35</v>
          </cell>
          <cell r="Q495">
            <v>22003570.850000001</v>
          </cell>
          <cell r="R495">
            <v>0</v>
          </cell>
          <cell r="S495">
            <v>9637587</v>
          </cell>
          <cell r="T495">
            <v>0</v>
          </cell>
          <cell r="U495">
            <v>0</v>
          </cell>
          <cell r="V495">
            <v>294661.64</v>
          </cell>
          <cell r="W495">
            <v>297447.09999999998</v>
          </cell>
          <cell r="X495">
            <v>11773875.109999999</v>
          </cell>
          <cell r="Y495">
            <v>2612398.29</v>
          </cell>
          <cell r="Z495">
            <v>1430410.6</v>
          </cell>
          <cell r="AA495">
            <v>4042808.89</v>
          </cell>
          <cell r="AB495">
            <v>25454271</v>
          </cell>
          <cell r="AC495">
            <v>30919792</v>
          </cell>
          <cell r="AD495">
            <v>4042808.89</v>
          </cell>
        </row>
        <row r="496">
          <cell r="B496" t="str">
            <v xml:space="preserve"> งบดำเนินงาน 67112xx</v>
          </cell>
          <cell r="C496" t="str">
            <v>20004 35000100 200000</v>
          </cell>
        </row>
        <row r="497">
          <cell r="A497">
            <v>1</v>
          </cell>
          <cell r="B497" t="str">
            <v xml:space="preserve">ผลผลิตผู้จบการศึกษาก่อนประถมศึกษา </v>
          </cell>
          <cell r="C497" t="str">
            <v>20004 35000170 2000000</v>
          </cell>
        </row>
        <row r="499">
          <cell r="C499" t="str">
            <v>20004 35000100 2000000</v>
          </cell>
        </row>
        <row r="501">
          <cell r="B501" t="str">
            <v>ค่าครุภัณฑ์ 6711310</v>
          </cell>
        </row>
        <row r="503">
          <cell r="A503">
            <v>1.1000000000000001</v>
          </cell>
          <cell r="B503" t="str">
            <v xml:space="preserve">กิจกรรมการจัดการศึกษาก่อนประถมศึกษา  </v>
          </cell>
          <cell r="C503" t="str">
            <v>20004 66 05162 00000</v>
          </cell>
        </row>
        <row r="505">
          <cell r="B505" t="str">
            <v xml:space="preserve"> งบดำเนินงาน 67112xx</v>
          </cell>
        </row>
        <row r="542">
          <cell r="A542">
            <v>1</v>
          </cell>
          <cell r="B542" t="str">
            <v>งบสพฐ.</v>
          </cell>
        </row>
        <row r="543"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60">
          <cell r="B560" t="str">
            <v>ครุภัณฑ์การศึกษา 120611</v>
          </cell>
        </row>
        <row r="561">
          <cell r="B561" t="str">
            <v>เครื่องเล่นสนามระดับก่อนประถมศึกษาแบบ 2</v>
          </cell>
          <cell r="C561" t="str">
            <v>ศธ04002/ว1802 ลว.8 พค 67 โอนครั้งที่ 7</v>
          </cell>
        </row>
        <row r="562">
          <cell r="A562" t="str">
            <v>1)</v>
          </cell>
          <cell r="B562" t="str">
            <v>โรงเรียนทองพูลอุทิศ</v>
          </cell>
          <cell r="C562" t="str">
            <v>20004350001003110490</v>
          </cell>
          <cell r="R562">
            <v>0</v>
          </cell>
          <cell r="S562">
            <v>79500</v>
          </cell>
          <cell r="V562">
            <v>0</v>
          </cell>
          <cell r="W562">
            <v>0</v>
          </cell>
          <cell r="AB562">
            <v>80000</v>
          </cell>
        </row>
        <row r="563">
          <cell r="B563" t="str">
            <v>ผูกพัน ครบ 16 กค 67</v>
          </cell>
          <cell r="C563">
            <v>4100385427</v>
          </cell>
        </row>
        <row r="564">
          <cell r="A564" t="str">
            <v>2)</v>
          </cell>
          <cell r="B564" t="str">
            <v>โรงเรียนวัดชัยมังคลาราม</v>
          </cell>
          <cell r="C564" t="str">
            <v>20004350001003110491</v>
          </cell>
          <cell r="R564">
            <v>0</v>
          </cell>
          <cell r="S564">
            <v>79500</v>
          </cell>
          <cell r="V564">
            <v>0</v>
          </cell>
          <cell r="W564">
            <v>0</v>
          </cell>
          <cell r="AB564">
            <v>80000</v>
          </cell>
        </row>
        <row r="565">
          <cell r="B565" t="str">
            <v>ผูกพัน ครบ 16 กค 67</v>
          </cell>
          <cell r="C565">
            <v>4100398102</v>
          </cell>
        </row>
        <row r="566">
          <cell r="A566" t="str">
            <v>3)</v>
          </cell>
          <cell r="B566" t="str">
            <v>โรงเรียนวัดดอนใหญ่</v>
          </cell>
          <cell r="C566" t="str">
            <v>20004350001003110492</v>
          </cell>
          <cell r="R566">
            <v>0</v>
          </cell>
          <cell r="S566">
            <v>76500</v>
          </cell>
          <cell r="V566">
            <v>0</v>
          </cell>
          <cell r="W566">
            <v>0</v>
          </cell>
          <cell r="AB566">
            <v>76500</v>
          </cell>
        </row>
        <row r="567">
          <cell r="B567" t="str">
            <v>ผูกพัน ครบ 19 กค 67</v>
          </cell>
          <cell r="C567">
            <v>410034351</v>
          </cell>
          <cell r="AB567">
            <v>0</v>
          </cell>
        </row>
        <row r="568">
          <cell r="AB568">
            <v>0</v>
          </cell>
        </row>
        <row r="569">
          <cell r="AB569">
            <v>0</v>
          </cell>
        </row>
        <row r="570">
          <cell r="AB570">
            <v>0</v>
          </cell>
        </row>
        <row r="574">
          <cell r="A574" t="str">
            <v>1.1.2</v>
          </cell>
          <cell r="B574" t="str">
            <v xml:space="preserve">เครื่องเล่นสนามระดับก่อนประถมศึกษา แบบ 1 </v>
          </cell>
          <cell r="C574" t="str">
            <v>ศธ04002/ว1802 ลว.8 พค 67 โอนครั้งที่ 7</v>
          </cell>
        </row>
        <row r="575">
          <cell r="A575" t="str">
            <v>1)</v>
          </cell>
          <cell r="B575" t="str">
            <v>โรงเรียนวัดแสงมณี</v>
          </cell>
          <cell r="C575" t="str">
            <v>20004350001003110493</v>
          </cell>
          <cell r="R575">
            <v>0</v>
          </cell>
          <cell r="S575">
            <v>70000</v>
          </cell>
          <cell r="V575">
            <v>0</v>
          </cell>
          <cell r="W575">
            <v>0</v>
          </cell>
          <cell r="AB575">
            <v>70000</v>
          </cell>
        </row>
        <row r="576">
          <cell r="B576" t="str">
            <v>ผูกพัน ครบ 9 กค 67</v>
          </cell>
          <cell r="C576">
            <v>4100394811</v>
          </cell>
        </row>
        <row r="581">
          <cell r="A581">
            <v>1.2</v>
          </cell>
          <cell r="B581" t="str">
            <v xml:space="preserve">กิจกรรมการยกระดับคุณภาพการศึกษาตามแนวทางโครงการบ้านนักวิทยาศาสตร์น้อย  ประเทศไทย </v>
          </cell>
          <cell r="C581" t="str">
            <v>20004 66 00080  00000</v>
          </cell>
        </row>
        <row r="582">
          <cell r="B582" t="str">
            <v xml:space="preserve"> งบดำเนินงาน 67112xx</v>
          </cell>
          <cell r="C582" t="str">
            <v>20004 35000170 200000</v>
          </cell>
        </row>
        <row r="583">
          <cell r="A583" t="str">
            <v>1.2.1</v>
          </cell>
          <cell r="B583" t="str">
            <v>ค่าใช้จ่ายในการนิเทศ ติดตาม และประเมินผล 5,000 บาท เพื่อขอรับตราพระราชทาน “บ้านนักวิทยาศาสตร์น้อย ประเทศไทย” ระดับปฐมวัย โครงการบ้านนักวิทยาศาสตร์น้อย ประเทศไทย ระดับปฐมวัยและระดับประถมศึกษา  5,000 บาท</v>
          </cell>
          <cell r="C583" t="str">
            <v>ที่ ศธ04002/ว5680 ลว 20 ธค 66 ครั้งที่ 100</v>
          </cell>
          <cell r="D583">
            <v>10000</v>
          </cell>
          <cell r="R583">
            <v>0</v>
          </cell>
          <cell r="S583">
            <v>0</v>
          </cell>
          <cell r="V583">
            <v>0</v>
          </cell>
          <cell r="W583">
            <v>0</v>
          </cell>
        </row>
        <row r="589">
          <cell r="A589">
            <v>2</v>
          </cell>
          <cell r="B589" t="str">
            <v xml:space="preserve">ผลผลิตผู้จบการศึกษาภาคบังคับ  </v>
          </cell>
          <cell r="C589" t="str">
            <v>20004 35000270 2000000</v>
          </cell>
        </row>
        <row r="590">
          <cell r="B590" t="str">
            <v xml:space="preserve"> รวมงบดำเนินงาน 67112xx</v>
          </cell>
          <cell r="C590" t="str">
            <v>20004 35000270 2000000</v>
          </cell>
        </row>
        <row r="591">
          <cell r="C591" t="str">
            <v>20004 35000200 2000000</v>
          </cell>
        </row>
        <row r="593">
          <cell r="B593" t="str">
            <v>งบลงทุน ครุภัณฑ์ 6711310</v>
          </cell>
        </row>
        <row r="594">
          <cell r="B594" t="str">
            <v>งบลงทุน สิ่งก่อสร้าง 6711320</v>
          </cell>
        </row>
        <row r="595">
          <cell r="A595">
            <v>2.1</v>
          </cell>
          <cell r="B595" t="str">
            <v>กิจกรรมการจัดการศึกษาประถมศึกษาสำหรับโรงเรียนปกติ</v>
          </cell>
        </row>
        <row r="596">
          <cell r="C596" t="str">
            <v>20005 67 05164 00000</v>
          </cell>
        </row>
        <row r="597">
          <cell r="B597" t="str">
            <v xml:space="preserve"> งบดำเนินงาน 67112xx </v>
          </cell>
        </row>
        <row r="603">
          <cell r="A603">
            <v>1</v>
          </cell>
          <cell r="F603">
            <v>0</v>
          </cell>
        </row>
        <row r="604">
          <cell r="A604" t="str">
            <v>1)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585942.76</v>
          </cell>
          <cell r="L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99500</v>
          </cell>
          <cell r="W604">
            <v>0</v>
          </cell>
          <cell r="AB604">
            <v>900000</v>
          </cell>
        </row>
        <row r="605">
          <cell r="A605" t="str">
            <v>2)</v>
          </cell>
          <cell r="C605" t="str">
            <v>ศธ04002/ว4850 ลว.17 ต.ค.66 โอนครั้งที่ 3  /ศธ04002/ว817 ลว.22 กพ 67 โอนครั้งที่ 191</v>
          </cell>
          <cell r="G605">
            <v>0</v>
          </cell>
          <cell r="I605">
            <v>0</v>
          </cell>
          <cell r="J605">
            <v>0</v>
          </cell>
          <cell r="K605">
            <v>178549</v>
          </cell>
          <cell r="L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16150</v>
          </cell>
          <cell r="W605">
            <v>0</v>
          </cell>
          <cell r="AB605">
            <v>290000</v>
          </cell>
        </row>
        <row r="606">
          <cell r="A606" t="str">
            <v>3)</v>
          </cell>
          <cell r="B606" t="str">
            <v>ค่าใช้จ่ายในการประชุม อ.ก.ค.ศ. เขตพื้นที่การศึกษา 150,000 บาท</v>
          </cell>
          <cell r="G606">
            <v>0</v>
          </cell>
          <cell r="I606">
            <v>0</v>
          </cell>
          <cell r="J606">
            <v>0</v>
          </cell>
          <cell r="K606">
            <v>50326</v>
          </cell>
          <cell r="L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15129</v>
          </cell>
          <cell r="W606">
            <v>0</v>
          </cell>
          <cell r="AB606">
            <v>150000</v>
          </cell>
        </row>
        <row r="607">
          <cell r="A607" t="str">
            <v>4)</v>
          </cell>
          <cell r="C607" t="str">
            <v xml:space="preserve">ศธ04002/ว4850 ลว.17 ต.ค.66 โอนครั้งที่ 3  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39355.370000000003</v>
          </cell>
          <cell r="L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2255</v>
          </cell>
          <cell r="W607">
            <v>0</v>
          </cell>
          <cell r="AB607">
            <v>100000</v>
          </cell>
        </row>
        <row r="608">
          <cell r="A608" t="str">
            <v>5)</v>
          </cell>
          <cell r="C608" t="str">
            <v xml:space="preserve">ศธ04002/ว4850 ลว.17 ต.ค.66 โอนครั้งที่ 3  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127572.83</v>
          </cell>
          <cell r="L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AB608">
            <v>220000</v>
          </cell>
        </row>
        <row r="609">
          <cell r="A609" t="str">
            <v>6)</v>
          </cell>
          <cell r="C609" t="str">
            <v xml:space="preserve">ศธ04002/ว4850 ลว.17 ต.ค.66 โอนครั้งที่ 3  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245859.84</v>
          </cell>
          <cell r="L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1326.8</v>
          </cell>
          <cell r="W609">
            <v>0</v>
          </cell>
          <cell r="AB609">
            <v>380000</v>
          </cell>
        </row>
        <row r="610">
          <cell r="A610" t="str">
            <v>7)</v>
          </cell>
          <cell r="C610" t="str">
            <v xml:space="preserve">ศธ04002/ว4850 ลว.17 ต.ค.66 โอนครั้งที่ 3  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122448.1</v>
          </cell>
          <cell r="L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8000</v>
          </cell>
          <cell r="W610">
            <v>0</v>
          </cell>
          <cell r="AB610">
            <v>185000</v>
          </cell>
        </row>
        <row r="611">
          <cell r="A611" t="str">
            <v>8)</v>
          </cell>
          <cell r="C611" t="str">
            <v>ศธ04002/ว4850 ลว.17 ต.ค.66 โอนครั้งที่ 3  /ศธ04002/ว817 ลว.22 กพ 67 โอนครั้งที่ 191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553502.75</v>
          </cell>
          <cell r="L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90606.84</v>
          </cell>
          <cell r="W611">
            <v>0</v>
          </cell>
          <cell r="AB611">
            <v>830000</v>
          </cell>
        </row>
        <row r="612">
          <cell r="A612" t="str">
            <v>9)</v>
          </cell>
          <cell r="C612" t="str">
            <v>ที่ ศธ04002/ว2531/26 มิย 66 ครั้ง 619 180000+อบรมครูเหลือ55000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</row>
        <row r="613">
          <cell r="A613" t="str">
            <v>10)</v>
          </cell>
          <cell r="B613" t="str">
            <v>งบกลางรอจัดสรร</v>
          </cell>
          <cell r="C613" t="str">
            <v>ที่ ศธ04002/ว1509/2 พค 67 ครั้งที่ 2 จำนวน 1,000,000 บาท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</row>
        <row r="614"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</row>
        <row r="618">
          <cell r="A618" t="str">
            <v>2.1.3</v>
          </cell>
          <cell r="B618" t="str">
            <v>งบพัฒนาเพื่อพัฒนาคุณภาพการศึกษา 1,500,000 บาท</v>
          </cell>
          <cell r="C618" t="str">
            <v>ศธ04002/ว4850 ลว.17 ต.ค.66 ครั้งที่ 1 โอนครั้งที่ 3  2,000,000</v>
          </cell>
        </row>
        <row r="620">
          <cell r="A620" t="str">
            <v>2.1.3.1</v>
          </cell>
          <cell r="B620" t="str">
            <v>งบกลยุทธ์ ของสพป.ปท.2 500,000 บาท</v>
          </cell>
        </row>
        <row r="621">
          <cell r="A621" t="str">
            <v>1)</v>
          </cell>
          <cell r="B621" t="str">
            <v>โครงการพัฒนาระบบและกลไกในการดูแลความปลอดภัย 50,000</v>
          </cell>
          <cell r="E621">
            <v>50000</v>
          </cell>
          <cell r="F621">
            <v>50000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14880</v>
          </cell>
          <cell r="L621">
            <v>840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</row>
        <row r="622">
          <cell r="A622" t="str">
            <v>2)</v>
          </cell>
          <cell r="B622" t="str">
            <v>โครงการเพิ่มโอกาสความเสมอภาคทางการศึกษา 50,000 บาท</v>
          </cell>
          <cell r="E622">
            <v>50000</v>
          </cell>
          <cell r="F622">
            <v>50000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21760</v>
          </cell>
          <cell r="L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</row>
        <row r="623">
          <cell r="B623" t="str">
            <v>โครงการจัดการศึกษาให้ผู้เรียนมีทักษะความจำเป็นในศตวรรษที่ 21  150,000 บาท</v>
          </cell>
          <cell r="E623">
            <v>150000</v>
          </cell>
          <cell r="F623">
            <v>150000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15360</v>
          </cell>
          <cell r="L623">
            <v>0</v>
          </cell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17099</v>
          </cell>
          <cell r="W623">
            <v>0</v>
          </cell>
        </row>
        <row r="624">
          <cell r="B624" t="str">
            <v>โครงการพัฒนาครูและบุคลากรทางการศึกษาให้มีสมรรถนะ 100,000 บาท</v>
          </cell>
          <cell r="E624">
            <v>100000</v>
          </cell>
          <cell r="F624">
            <v>100000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100000</v>
          </cell>
          <cell r="L624">
            <v>0</v>
          </cell>
        </row>
        <row r="625">
          <cell r="A625" t="str">
            <v>5)</v>
          </cell>
          <cell r="B625" t="str">
            <v>โครงการขับเคลื่อนโรงเรียนคุณธรรม สพฐ. 50,000 บาท</v>
          </cell>
          <cell r="E625">
            <v>50000</v>
          </cell>
          <cell r="F625">
            <v>50000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</row>
        <row r="626">
          <cell r="A626" t="str">
            <v>6)</v>
          </cell>
          <cell r="B626" t="str">
            <v>โครงการเพิ่มประสิทธิภาพในการบริหารจัดการศึกษาด้วยเทคโนโลยีดิจิทัล 50,000 บาท</v>
          </cell>
          <cell r="E626">
            <v>50000</v>
          </cell>
          <cell r="F626">
            <v>50000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35700</v>
          </cell>
          <cell r="L626">
            <v>14300</v>
          </cell>
        </row>
        <row r="627">
          <cell r="A627" t="str">
            <v>7)</v>
          </cell>
          <cell r="B627" t="str">
            <v>โครงการเพิ่มประสิทธิภาพการประกันคุณภาพภายในสถานศึกษา 50,000 บาท</v>
          </cell>
          <cell r="E627">
            <v>50000</v>
          </cell>
          <cell r="F627">
            <v>50000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  <cell r="V627">
            <v>0</v>
          </cell>
          <cell r="W627">
            <v>0</v>
          </cell>
        </row>
        <row r="628">
          <cell r="F628">
            <v>0</v>
          </cell>
          <cell r="G628">
            <v>0</v>
          </cell>
          <cell r="H628">
            <v>0</v>
          </cell>
          <cell r="K628">
            <v>0</v>
          </cell>
          <cell r="L628">
            <v>0</v>
          </cell>
        </row>
        <row r="629">
          <cell r="H629">
            <v>0</v>
          </cell>
          <cell r="K629">
            <v>0</v>
          </cell>
          <cell r="L629">
            <v>0</v>
          </cell>
        </row>
        <row r="636">
          <cell r="A636" t="str">
            <v>1)</v>
          </cell>
          <cell r="B636" t="str">
            <v>โครงการงานศิลปหัตถกรรม 300000 บาท</v>
          </cell>
          <cell r="C636" t="str">
            <v>ศธ04002/ว4850 ลว.17 ต.ค.66 โอนครั้งที่ 3  /ศธ04002/ว817 ลว.22 กพ 67 โอนครั้งที่ 191</v>
          </cell>
          <cell r="D636">
            <v>0</v>
          </cell>
          <cell r="E636">
            <v>300000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10775</v>
          </cell>
          <cell r="L636">
            <v>288595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</row>
        <row r="637">
          <cell r="A637" t="str">
            <v>2)</v>
          </cell>
          <cell r="B637" t="str">
            <v>โครงการอบรมครูผู้ช่วย 200000 บาท เหลือ 55000</v>
          </cell>
          <cell r="C637" t="str">
            <v>ศธ04002/ว4850 ลว.17 ต.ค.66 ครั้งที่ 1 โอนครั้งที่ 3</v>
          </cell>
          <cell r="E637">
            <v>145000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145000</v>
          </cell>
          <cell r="L637">
            <v>0</v>
          </cell>
        </row>
        <row r="638">
          <cell r="A638" t="str">
            <v>3)</v>
          </cell>
          <cell r="K638">
            <v>0</v>
          </cell>
          <cell r="L638">
            <v>0</v>
          </cell>
        </row>
        <row r="639">
          <cell r="A639" t="str">
            <v>4)</v>
          </cell>
        </row>
        <row r="640">
          <cell r="A640" t="str">
            <v>5)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A641" t="str">
            <v>6)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A642" t="str">
            <v>6)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L642">
            <v>0</v>
          </cell>
        </row>
        <row r="643">
          <cell r="A643" t="str">
            <v>7)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A644" t="str">
            <v>8)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A645" t="str">
            <v>9)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A646" t="str">
            <v>10)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A647" t="str">
            <v>11)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A648" t="str">
            <v>12)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A649" t="str">
            <v>13)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A650" t="str">
            <v>14)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</row>
        <row r="651">
          <cell r="A651" t="str">
            <v>15)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</row>
        <row r="652">
          <cell r="A652" t="str">
            <v>16)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5">
          <cell r="A655" t="str">
            <v>2.1.4.1</v>
          </cell>
          <cell r="B655" t="str">
            <v>ค่าตอบแทนวิทยากร ภาค 2/2566  จำนวน 304,000 บาทร่วมใจ 48,000/ร่วมจิตประสาท 48,000/รวมราษฎร์สามัคคี 96,000/เจริญดีวิทยา 64,000/ราษฎร์สงเคราะห์วิทยา 48,000</v>
          </cell>
          <cell r="C655" t="str">
            <v>ศธ 04002/ว195 ลว 15 มค 67 โอนครั้งที่ 134</v>
          </cell>
          <cell r="F655">
            <v>304000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156000</v>
          </cell>
          <cell r="R655">
            <v>0</v>
          </cell>
          <cell r="S655">
            <v>0</v>
          </cell>
          <cell r="V655">
            <v>0</v>
          </cell>
          <cell r="W655">
            <v>64000</v>
          </cell>
        </row>
        <row r="656">
          <cell r="A656" t="str">
            <v>3.2)</v>
          </cell>
        </row>
        <row r="659">
          <cell r="A659" t="str">
            <v>2.1.4.2</v>
          </cell>
          <cell r="B659" t="str">
            <v xml:space="preserve">ค่าพาหนะในการเดินทางเข้าร่วมการประชุมคณะกรรมการพิจารณาคำขอรับการจัดสรรงบประมาณรายจ่าย ประจำปีงบประมาณ พ.ศ. 2567 งบดำเนินงาน รายการค่าปรับปรุงซ่อมแซมระบบไฟฟ้า ประปา ของสพฐ. ครั้งที่ 1/2567 ในวันที่ 21 มีนาคม 2567  </v>
          </cell>
          <cell r="C659" t="str">
            <v>ศธ 04002/ว1333 ลว 26 มีค 67 โอนครั้งที่ 239</v>
          </cell>
          <cell r="F659">
            <v>1000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R659">
            <v>0</v>
          </cell>
          <cell r="S659">
            <v>0</v>
          </cell>
          <cell r="V659">
            <v>0</v>
          </cell>
          <cell r="W659">
            <v>0</v>
          </cell>
        </row>
        <row r="665">
          <cell r="A665" t="str">
            <v>2)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</row>
        <row r="670">
          <cell r="A670" t="str">
            <v>2.1.5</v>
          </cell>
          <cell r="B670" t="str">
            <v>ค่าปรับปรุงซ่อมแซมระบบไฟฟ้า ประปา</v>
          </cell>
          <cell r="C670" t="str">
            <v>ศธ 04002/ว1353 ลว 28 มีค 67 โอนครั้งที่ 242</v>
          </cell>
        </row>
        <row r="671">
          <cell r="A671" t="str">
            <v>1)</v>
          </cell>
          <cell r="B671" t="str">
            <v xml:space="preserve">โรงเรียนวัดจุฬาจินดาราม </v>
          </cell>
          <cell r="F671">
            <v>104485</v>
          </cell>
          <cell r="R671">
            <v>0</v>
          </cell>
          <cell r="S671">
            <v>104481</v>
          </cell>
          <cell r="V671">
            <v>0</v>
          </cell>
          <cell r="W671">
            <v>0</v>
          </cell>
        </row>
        <row r="673">
          <cell r="A673" t="str">
            <v>2)</v>
          </cell>
          <cell r="B673" t="str">
            <v xml:space="preserve">โรงเรียนแสนจำหน่ายวิทยา </v>
          </cell>
          <cell r="F673">
            <v>392159</v>
          </cell>
          <cell r="R673">
            <v>0</v>
          </cell>
          <cell r="S673">
            <v>392159</v>
          </cell>
          <cell r="V673">
            <v>0</v>
          </cell>
          <cell r="W673">
            <v>0</v>
          </cell>
        </row>
        <row r="675">
          <cell r="A675" t="str">
            <v>3)</v>
          </cell>
          <cell r="B675" t="str">
            <v xml:space="preserve"> โรงเรียนวัดจตุพิธวราวาส </v>
          </cell>
          <cell r="F675">
            <v>198400</v>
          </cell>
          <cell r="R675">
            <v>0</v>
          </cell>
          <cell r="S675">
            <v>198400</v>
          </cell>
          <cell r="V675">
            <v>0</v>
          </cell>
          <cell r="W675">
            <v>0</v>
          </cell>
        </row>
        <row r="677">
          <cell r="A677" t="str">
            <v>4)</v>
          </cell>
          <cell r="B677" t="str">
            <v>โรงเรียนชุมชนประชานิกรณ์อำนวยเวท์</v>
          </cell>
          <cell r="F677">
            <v>260053</v>
          </cell>
          <cell r="R677">
            <v>0</v>
          </cell>
          <cell r="S677">
            <v>260053</v>
          </cell>
          <cell r="V677">
            <v>0</v>
          </cell>
          <cell r="W677">
            <v>0</v>
          </cell>
        </row>
        <row r="707">
          <cell r="B707" t="str">
            <v>งบลงทุน  ค่าครุภัณฑ์  6711310</v>
          </cell>
        </row>
        <row r="731">
          <cell r="A731" t="str">
            <v>2.1.6.2</v>
          </cell>
        </row>
        <row r="732">
          <cell r="A732" t="str">
            <v>2.1.6.2.1</v>
          </cell>
          <cell r="B732" t="str">
            <v>โทรทัศน์แอลอีดี(LEDTV)แบบSmartTVระดับความละเอียดจอภาพ3840x2160พิกเซล ขนาด 55 นิ้ว เครื่องละ 23,3000 บาท</v>
          </cell>
          <cell r="C732" t="str">
            <v>ศธ04002/ว1802 ลว.8 พค 67 โอนครั้งที่ 7</v>
          </cell>
          <cell r="J732">
            <v>0</v>
          </cell>
          <cell r="R732">
            <v>0</v>
          </cell>
          <cell r="S732">
            <v>296500</v>
          </cell>
          <cell r="V732">
            <v>0</v>
          </cell>
          <cell r="W732">
            <v>0</v>
          </cell>
          <cell r="AB732">
            <v>299000</v>
          </cell>
        </row>
        <row r="733">
          <cell r="A733" t="str">
            <v>1)</v>
          </cell>
          <cell r="B733" t="str">
            <v>โรงเรียนวัดทศทิศ</v>
          </cell>
          <cell r="C733" t="str">
            <v>20004350002003112042</v>
          </cell>
          <cell r="R733">
            <v>0</v>
          </cell>
          <cell r="S733">
            <v>67500</v>
          </cell>
          <cell r="V733">
            <v>0</v>
          </cell>
          <cell r="W733">
            <v>0</v>
          </cell>
          <cell r="AB733">
            <v>69000</v>
          </cell>
        </row>
        <row r="734">
          <cell r="B734" t="str">
            <v>ผูกพัน ครบ 26 มิย 67</v>
          </cell>
          <cell r="C734">
            <v>4100395240</v>
          </cell>
        </row>
        <row r="735">
          <cell r="A735" t="str">
            <v>2)</v>
          </cell>
          <cell r="B735" t="str">
            <v>โรงเรียนวัดนิเทศน์</v>
          </cell>
          <cell r="C735" t="str">
            <v>20004350002003112043</v>
          </cell>
          <cell r="R735">
            <v>0</v>
          </cell>
          <cell r="S735">
            <v>184000</v>
          </cell>
          <cell r="V735">
            <v>0</v>
          </cell>
          <cell r="W735">
            <v>0</v>
          </cell>
          <cell r="AB735">
            <v>184000</v>
          </cell>
        </row>
        <row r="736">
          <cell r="B736" t="str">
            <v>ผูกพัน ครบ 27 พค 67</v>
          </cell>
          <cell r="C736">
            <v>4100397975</v>
          </cell>
        </row>
        <row r="737">
          <cell r="A737" t="str">
            <v>3)</v>
          </cell>
          <cell r="B737" t="str">
            <v>โรงเรียนวัดสอนดีศรีเจริญ</v>
          </cell>
          <cell r="C737" t="str">
            <v>20004350002003112047</v>
          </cell>
          <cell r="R737">
            <v>0</v>
          </cell>
          <cell r="S737">
            <v>45000</v>
          </cell>
          <cell r="V737">
            <v>0</v>
          </cell>
          <cell r="W737">
            <v>0</v>
          </cell>
          <cell r="AB737">
            <v>46000</v>
          </cell>
        </row>
        <row r="738">
          <cell r="B738" t="str">
            <v>ผูกพัน ครบ 27 พค 67</v>
          </cell>
          <cell r="C738">
            <v>4100396028</v>
          </cell>
        </row>
        <row r="744">
          <cell r="A744" t="str">
            <v>1.2.3.1</v>
          </cell>
          <cell r="AB744">
            <v>0</v>
          </cell>
        </row>
        <row r="745">
          <cell r="A745" t="str">
            <v>1.2.3.2</v>
          </cell>
        </row>
        <row r="755">
          <cell r="A755" t="str">
            <v>2.1.6.3</v>
          </cell>
          <cell r="B755" t="str">
            <v>ครุภัณฑ์งานบ้านงานครัว 120605</v>
          </cell>
        </row>
        <row r="756">
          <cell r="A756" t="str">
            <v>2.1.6.3.1</v>
          </cell>
          <cell r="B756" t="str">
            <v>เครื่องสูบน้ำแบบท่อพญานาค เครื่องละ 105,0000 บาท</v>
          </cell>
          <cell r="C756" t="str">
            <v>ศธ04002/ว1802 ลว.8 พค 67 โอนครั้งที่ 7</v>
          </cell>
        </row>
        <row r="757">
          <cell r="A757" t="str">
            <v>1)</v>
          </cell>
          <cell r="B757" t="str">
            <v>โรงเรียนวัดแจ้งลําหิน</v>
          </cell>
          <cell r="C757" t="str">
            <v>20004350002003112041</v>
          </cell>
          <cell r="R757">
            <v>0</v>
          </cell>
          <cell r="S757">
            <v>105000</v>
          </cell>
          <cell r="V757">
            <v>0</v>
          </cell>
          <cell r="W757">
            <v>0</v>
          </cell>
          <cell r="AB757">
            <v>105000</v>
          </cell>
        </row>
        <row r="758">
          <cell r="B758" t="str">
            <v>ผูกพัน ครบ 29 มิย 67</v>
          </cell>
          <cell r="C758">
            <v>4100398975</v>
          </cell>
        </row>
        <row r="761">
          <cell r="A761" t="str">
            <v>2.1.6.3.2</v>
          </cell>
          <cell r="B761" t="str">
            <v>เครื่องสูบน้ำไฟฟ้าแบบจมใต้น้ำ(SubmersiblePump)มอเตอร์ขนาด3.0แรงม้า220V.AC เครื่องละ 65,500 บาท</v>
          </cell>
          <cell r="C761" t="str">
            <v>ศธ04002/ว1802 ลว.8 พค 67 โอนครั้งที่ 7</v>
          </cell>
        </row>
        <row r="762">
          <cell r="A762" t="str">
            <v>1)</v>
          </cell>
          <cell r="B762" t="str">
            <v>โรงเรียนวัดประยูรธรรมาราม</v>
          </cell>
          <cell r="C762" t="str">
            <v>20004350002003112044</v>
          </cell>
          <cell r="R762">
            <v>0</v>
          </cell>
          <cell r="S762">
            <v>65500</v>
          </cell>
          <cell r="V762">
            <v>0</v>
          </cell>
          <cell r="W762">
            <v>0</v>
          </cell>
          <cell r="AB762">
            <v>65500</v>
          </cell>
        </row>
        <row r="763">
          <cell r="B763" t="str">
            <v>ผูกพัน ครบ 29 กค 67</v>
          </cell>
          <cell r="C763">
            <v>4100398975</v>
          </cell>
        </row>
        <row r="797">
          <cell r="B797" t="str">
            <v>ครุภัณฑ์โฆษณาและเผยแพร่ 120604</v>
          </cell>
        </row>
        <row r="814">
          <cell r="B814" t="str">
            <v xml:space="preserve">ครุภัณฑ์การศึกษา 120611 </v>
          </cell>
        </row>
        <row r="815">
          <cell r="B815" t="str">
            <v>ครุภัณฑ์งานอาชีพระดับประถมศึกษา แบบ 2 จำนวน 1 ชุด</v>
          </cell>
          <cell r="C815" t="str">
            <v>ศธ04002/ว1802 ลว.8 พค 67 โอนครั้งที่ 7</v>
          </cell>
        </row>
        <row r="816">
          <cell r="A816" t="str">
            <v>1)</v>
          </cell>
          <cell r="B816" t="str">
            <v>โรงเรียนกลางคลองสิบ</v>
          </cell>
          <cell r="C816" t="str">
            <v>20004350002003112040</v>
          </cell>
          <cell r="J816">
            <v>0</v>
          </cell>
          <cell r="R816">
            <v>0</v>
          </cell>
          <cell r="S816">
            <v>120000</v>
          </cell>
          <cell r="V816">
            <v>0</v>
          </cell>
          <cell r="W816">
            <v>0</v>
          </cell>
          <cell r="AB816">
            <v>120000</v>
          </cell>
        </row>
        <row r="817">
          <cell r="B817" t="str">
            <v>ผูกพัน ครบ 16 มิย 67</v>
          </cell>
          <cell r="C817">
            <v>4100394375</v>
          </cell>
        </row>
        <row r="825">
          <cell r="B825" t="str">
            <v>โต๊ะเก้าอี้นักเรียน ระดับประถมศึกษา ชุดละ 1500 บาท</v>
          </cell>
          <cell r="C825" t="str">
            <v>ศธ04002/ว1802 ลว.8 พค 67 โอนครั้งที่ 7</v>
          </cell>
        </row>
        <row r="826">
          <cell r="A826" t="str">
            <v>1)</v>
          </cell>
          <cell r="B826" t="str">
            <v>โรงเรียนคลองสิบสามผิวศรีราษฏร์บำรุง</v>
          </cell>
          <cell r="C826" t="str">
            <v>20004350002003112045</v>
          </cell>
          <cell r="J826">
            <v>0</v>
          </cell>
          <cell r="R826">
            <v>0</v>
          </cell>
          <cell r="S826">
            <v>72500</v>
          </cell>
          <cell r="V826">
            <v>0</v>
          </cell>
          <cell r="W826">
            <v>0</v>
          </cell>
          <cell r="AB826">
            <v>75000</v>
          </cell>
        </row>
        <row r="827">
          <cell r="B827" t="str">
            <v>ผูกพัน ครบ 19 มิย 67</v>
          </cell>
          <cell r="C827">
            <v>4100395365</v>
          </cell>
        </row>
        <row r="828">
          <cell r="A828" t="str">
            <v>2)</v>
          </cell>
          <cell r="B828" t="str">
            <v>โรงเรียนวัดพวงแก้ว</v>
          </cell>
          <cell r="C828" t="str">
            <v>20004350002003112046</v>
          </cell>
          <cell r="J828">
            <v>0</v>
          </cell>
          <cell r="R828">
            <v>0</v>
          </cell>
          <cell r="S828">
            <v>120350</v>
          </cell>
          <cell r="V828">
            <v>0</v>
          </cell>
          <cell r="W828">
            <v>0</v>
          </cell>
          <cell r="AB828">
            <v>124500</v>
          </cell>
        </row>
        <row r="829">
          <cell r="B829" t="str">
            <v>ผูกพัน ครบ 26 มิย 67</v>
          </cell>
          <cell r="C829">
            <v>4100395151</v>
          </cell>
        </row>
        <row r="830">
          <cell r="A830" t="str">
            <v>3)</v>
          </cell>
          <cell r="B830" t="str">
            <v>โรงเรียนหิรัญพงษ์อนุสรณ์</v>
          </cell>
          <cell r="C830" t="str">
            <v>20004350002003112048</v>
          </cell>
          <cell r="J830">
            <v>0</v>
          </cell>
          <cell r="R830">
            <v>0</v>
          </cell>
          <cell r="S830">
            <v>33000</v>
          </cell>
          <cell r="V830">
            <v>0</v>
          </cell>
          <cell r="W830">
            <v>0</v>
          </cell>
          <cell r="AB830">
            <v>33000</v>
          </cell>
        </row>
        <row r="831">
          <cell r="B831" t="str">
            <v>ผูกพัน ครบ 7 มิย 67</v>
          </cell>
          <cell r="C831">
            <v>4100392574</v>
          </cell>
        </row>
        <row r="832">
          <cell r="A832" t="str">
            <v>2.1.1</v>
          </cell>
          <cell r="B832" t="str">
            <v xml:space="preserve">กิจกรรมรองการบริหารจัดการในเขตพื้นที่การศึกษาประถมศึกษาโดยใช้พื้นที่เป็นฐาน (Area-base) </v>
          </cell>
          <cell r="C832" t="str">
            <v>20004 67 05164 00034</v>
          </cell>
        </row>
        <row r="833">
          <cell r="B833" t="str">
            <v xml:space="preserve"> งบดำเนินงาน 67112xx </v>
          </cell>
          <cell r="C833" t="str">
            <v>20004 35000200 2000000</v>
          </cell>
        </row>
        <row r="834">
          <cell r="A834" t="str">
            <v>2.1.1.1</v>
          </cell>
          <cell r="B834" t="str">
            <v>ค่าใช้จ่ายในการออกบูทนิทรรศการ “สร้างภูมิคุ้มกันด้วยวิทยาศาสตร์และ CODING”      ระหว่างวันที่ 24 – 27 กุมภาพันธ์ 2566 ณ ลานกิจกรรม ชั้น G Avenue Zone A (ใต้ลาน Skywalk) MBK Center</v>
          </cell>
          <cell r="C834" t="str">
            <v>ศธ 04002/ว743 ลว 28 กพ 66 โอนครั้งที่ 343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</row>
        <row r="837">
          <cell r="A837" t="str">
            <v>2.1.1</v>
          </cell>
          <cell r="B837" t="str">
            <v xml:space="preserve">กิจกรรมรองเทคโนโลยีดิจิทัลเพื่อการศึกษาขั้นพื้นฐาน </v>
          </cell>
          <cell r="C837" t="str">
            <v>20004 67 05164 00063</v>
          </cell>
        </row>
        <row r="838">
          <cell r="B838" t="str">
            <v xml:space="preserve"> งบดำเนินงาน 67112xx</v>
          </cell>
          <cell r="C838" t="str">
            <v>20004 35000200 2000000</v>
          </cell>
        </row>
        <row r="839">
          <cell r="A839" t="str">
            <v>2.1.1.1</v>
          </cell>
          <cell r="B839" t="str">
            <v xml:space="preserve">ค่าใช้จ่ายในการดำเนินการกิจกรรมที่ 3 การพัฒนา ส่งเสริม สนับสนุน และขับเคลื่อนการใช้เทคโนโลยีดิจิทัลในการจัดการเรียนรู้ในการขับเคลื่อนระบบคลังสื่อเทคโนโลยีดิจิทัล ระดับการศึกษาขั้นพื้นฐาน (OBEC Content Center) </v>
          </cell>
          <cell r="C839" t="str">
            <v>ศธ 04002/ว1003 ลว 7 มีค 67โอนครั้งที่ 207</v>
          </cell>
          <cell r="F839">
            <v>15000</v>
          </cell>
          <cell r="R839">
            <v>0</v>
          </cell>
          <cell r="S839">
            <v>0</v>
          </cell>
          <cell r="V839">
            <v>0</v>
          </cell>
          <cell r="W839">
            <v>0</v>
          </cell>
        </row>
        <row r="840"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4">
          <cell r="A844" t="str">
            <v>2.1.2.1</v>
          </cell>
          <cell r="B844" t="str">
            <v>ครุภัณฑ์คอมพิวเตอร์  120610</v>
          </cell>
        </row>
        <row r="845">
          <cell r="B845" t="str">
            <v xml:space="preserve">ระบบคอมพิวเตอร์พร้อมอุปกรณ์สำหรับการเรียนการสอน ระบบคอมพิวเตอร์พร้อมอุปกรณ์สำหรับการเรียนการสอน IC30Type2 </v>
          </cell>
          <cell r="C845" t="str">
            <v>ศธ 04002/ว2002 ลว 23 พค 67 โอนครั้งที่ 46</v>
          </cell>
        </row>
        <row r="846">
          <cell r="A846" t="str">
            <v>1)</v>
          </cell>
          <cell r="B846" t="str">
            <v xml:space="preserve">โรงเรียนชุมชนบึงบา </v>
          </cell>
          <cell r="C846" t="str">
            <v>20004350002003110247</v>
          </cell>
          <cell r="J846">
            <v>0</v>
          </cell>
          <cell r="R846">
            <v>0</v>
          </cell>
          <cell r="S846">
            <v>0</v>
          </cell>
          <cell r="V846">
            <v>0</v>
          </cell>
          <cell r="W846">
            <v>0</v>
          </cell>
          <cell r="AB846">
            <v>786600</v>
          </cell>
        </row>
        <row r="848">
          <cell r="A848" t="str">
            <v>2.1.3</v>
          </cell>
          <cell r="B848" t="str">
            <v xml:space="preserve">กิจกรรมรองพัฒนาระบบการวัดและประเมินผลส่งเสริมเครือข่ายความร่วมมือในการประเมินคุณภาพการศึกษาขั้นพื้นฐาน  </v>
          </cell>
          <cell r="C848" t="str">
            <v>20004 66 05164 36263</v>
          </cell>
        </row>
        <row r="849">
          <cell r="B849" t="str">
            <v xml:space="preserve"> งบดำเนินงาน 66112xx </v>
          </cell>
          <cell r="C849" t="str">
            <v>20004 35000200 2000000</v>
          </cell>
        </row>
        <row r="850"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A852" t="str">
            <v>2.1.2</v>
          </cell>
          <cell r="B852" t="str">
            <v xml:space="preserve">กิจกรรมรองการสนับสนุนการศึกษาภาคบังคับ  </v>
          </cell>
          <cell r="C852" t="str">
            <v>20004 66 05164 05272</v>
          </cell>
        </row>
        <row r="854">
          <cell r="B854" t="str">
            <v xml:space="preserve"> งบดำเนินงาน 67112xx </v>
          </cell>
          <cell r="C854" t="str">
            <v>20004 35000270 2000000</v>
          </cell>
        </row>
        <row r="856">
          <cell r="A856" t="str">
            <v>2.1.2.1</v>
          </cell>
          <cell r="B856" t="str">
            <v xml:space="preserve">ค่าใช้จ่ายในการเดินทางเข้าร่วมโครงการอบรมเสริมสร้างความรู้ด้านการบริหารงานการคลัง และสร้างความตระหนักในการป้องกันการทุจริตของหน่วยงาน ในสังกัดสำนักงานคณะกรรมการการศึกษาขั้นพื้นฐาน ระหว่างวันที่ 25 - 26 ธันวาคม 2566 ณ โรงแรมดิ ไอเดิล โฮเท็ล แอนด์ เรสซิเดนซ์ จังหวัดปทุมธานี </v>
          </cell>
          <cell r="C856" t="str">
            <v>ศธ 04002/ว5700 ลว 21 ธค 66 โอนครั้งที่ 103</v>
          </cell>
          <cell r="F856">
            <v>1000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760</v>
          </cell>
          <cell r="L856">
            <v>0</v>
          </cell>
          <cell r="R856">
            <v>0</v>
          </cell>
          <cell r="S856">
            <v>0</v>
          </cell>
          <cell r="V856">
            <v>240</v>
          </cell>
          <cell r="W856">
            <v>0</v>
          </cell>
        </row>
        <row r="857">
          <cell r="A857" t="str">
            <v>2.1.2.2</v>
          </cell>
          <cell r="B857" t="str">
            <v xml:space="preserve">เงินสมทบกองทุนเงินทดแทน ประจำปี พ.ศ. 2567 (มกราคม - ธันวาคม 2567)                             </v>
          </cell>
          <cell r="C857" t="str">
            <v>ศธ 04002/ว35 ลว 4 มค 67 โอนครั้งที่ 117</v>
          </cell>
          <cell r="F857">
            <v>23184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3422</v>
          </cell>
          <cell r="R857">
            <v>0</v>
          </cell>
          <cell r="S857">
            <v>0</v>
          </cell>
          <cell r="V857">
            <v>0</v>
          </cell>
          <cell r="W857">
            <v>0</v>
          </cell>
        </row>
        <row r="858">
          <cell r="A858" t="str">
            <v>2.1.2.3</v>
          </cell>
          <cell r="B858" t="str">
            <v>ค่าเช่าใช้บริการสัญญาณอินเทอร์เน็ต 6 เดือน (ตุลาคม 2566 – มีนาคม 2567)   1,208,700.-บาท</v>
          </cell>
          <cell r="C858" t="str">
            <v>ศธ 04002/ว277ลว 18 มค 66 โอนครั้งที่ 142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34775</v>
          </cell>
          <cell r="L858">
            <v>650487.30000000005</v>
          </cell>
          <cell r="R858">
            <v>0</v>
          </cell>
          <cell r="S858">
            <v>0</v>
          </cell>
          <cell r="V858">
            <v>6955</v>
          </cell>
          <cell r="W858">
            <v>230547.1</v>
          </cell>
          <cell r="AB858">
            <v>1543050</v>
          </cell>
        </row>
        <row r="861">
          <cell r="A861" t="str">
            <v>2.1.4</v>
          </cell>
          <cell r="B861" t="str">
            <v>ค่าใช้จ่ายในการดำเนินงานและค่าใช้จ่ายในการประชุม อ.ก.ค.ศ. เขตพื้นที่การศึกษา</v>
          </cell>
          <cell r="C861" t="str">
            <v>ศธ 04002/ว4484 ลว 28 กย 66 โอนครั้งที่ 897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A862" t="str">
            <v>2.1.3.3</v>
          </cell>
          <cell r="B862" t="str">
            <v>งบประจำ บริหารจัดการสำนักงาน</v>
          </cell>
          <cell r="C862" t="str">
            <v>20004 35000200 200000</v>
          </cell>
        </row>
        <row r="863">
          <cell r="C863" t="str">
            <v>ที่ ศธ 04002/ว824/1 มีค 66  ครั้งที่ 352</v>
          </cell>
        </row>
        <row r="864">
          <cell r="A864" t="str">
            <v>(1</v>
          </cell>
          <cell r="B864" t="str">
            <v>ค้าจ้างเหมาบริการ ลูกจ้างสพป.ปท.2 15000x7คนx4 เม.ย. 66 เดือน 1,260,000 บาท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A865" t="str">
            <v>(2</v>
          </cell>
          <cell r="B865" t="str">
            <v xml:space="preserve">ค่าใช้จ่ายในการประชุมราชการ ค่าตอบแทนบุคคล 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</row>
        <row r="866">
          <cell r="A866" t="str">
            <v>(3</v>
          </cell>
          <cell r="B866" t="str">
            <v>ค่าใช้จ่ายในการเดินทางไปราชการ 150,000 บาท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</row>
        <row r="867">
          <cell r="A867" t="str">
            <v>(4</v>
          </cell>
          <cell r="B867" t="str">
            <v>ค่าซ่อมแซมและบำรุงรักษาทรัพย์สิน 200,000 บาท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</row>
        <row r="868">
          <cell r="A868" t="str">
            <v>(5</v>
          </cell>
          <cell r="B868" t="str">
            <v>ค่าวัสดุสำนักงาน 300,000 บาท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</row>
        <row r="869">
          <cell r="A869" t="str">
            <v>(6</v>
          </cell>
          <cell r="B869" t="str">
            <v>ค่าน้ำมันเชื้อเพลิงและหล่อลื่น 300,000 บาท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</row>
        <row r="870">
          <cell r="A870" t="str">
            <v>(7</v>
          </cell>
          <cell r="B870" t="str">
            <v>ค่าสาธารณูปโภค    500,000 บาท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</row>
        <row r="871">
          <cell r="A871" t="str">
            <v>(8</v>
          </cell>
          <cell r="B871" t="str">
            <v xml:space="preserve">อื่นๆ (รายการนอกเหนือ(1-(7 และหรือถัวจ่ายให้รายการ (1 -(7 โดยเฉพาะรายการที่ (7 ) </v>
          </cell>
        </row>
        <row r="874">
          <cell r="A874" t="str">
            <v>2.1.3.4</v>
          </cell>
          <cell r="B874" t="str">
            <v>งบพัฒนาเพื่อพัฒนาคุณภาพการศึกษา 1,000,000 บาท</v>
          </cell>
        </row>
        <row r="875">
          <cell r="A875" t="str">
            <v>2.1.3.4.1</v>
          </cell>
          <cell r="B875" t="str">
            <v>งบกลยุทธ์ ของสพป.ปท.2 500,000 บาท (ประถม 449450) (20004 66 05164 05272)</v>
          </cell>
        </row>
        <row r="876">
          <cell r="A876" t="str">
            <v>1)</v>
          </cell>
          <cell r="B876" t="str">
            <v>โครงการปฏิรูปกระบวนการเรียนรู้ที่ตอบสนองต่อการเปลี่ยนแปลงในศตวรรษที่ 21 150000</v>
          </cell>
          <cell r="C876" t="str">
            <v>บันทึกกลุ่มนโยบายและแผน ลว.27 มค 66 ดอกลักษณ์ อยู่ 2 รหัส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A877" t="str">
            <v>2)</v>
          </cell>
          <cell r="B877" t="str">
            <v>ค่าสื่อการเรียนการสอนเงินเหลือจ่าย</v>
          </cell>
          <cell r="C877" t="str">
            <v>เหลือจ่าย กย 66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</row>
        <row r="878">
          <cell r="A878" t="str">
            <v>2.1.3.4.2</v>
          </cell>
          <cell r="B878" t="str">
            <v>งบเพิ่มประสิทธิผลกลยุทธ์ของ สพฐ. 1,500,000 บาท (20004 66 05164 05272)</v>
          </cell>
          <cell r="C878" t="str">
            <v>ที่ ศธ 04002/ว824/1 มีค 66  ครั้งที่ 352</v>
          </cell>
        </row>
        <row r="881">
          <cell r="A881" t="str">
            <v>1)</v>
          </cell>
          <cell r="B881" t="str">
            <v>โครงการพัฒนาศักยภาพการบริหารจัดการ 100,000 บาท</v>
          </cell>
          <cell r="C881" t="str">
            <v>บันทึกกลุ่มนโยบายและแผน ลว.27 มค 66 ดอกลักษณ์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</row>
        <row r="882">
          <cell r="A882" t="str">
            <v>2)</v>
          </cell>
          <cell r="B882" t="str">
            <v>โครงการเสริมสร้างความรู้ความเข้าใจระบบการประเมินวิทยฐานดิจิทัล(DPA) 30,000 บาท</v>
          </cell>
          <cell r="C882" t="str">
            <v>บันทึกกลุ่มนโยบายและแผน ลว.26 มค 66 น้ำผึ้ง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</row>
        <row r="883">
          <cell r="A883" t="str">
            <v>3)</v>
          </cell>
          <cell r="B883" t="str">
            <v>โครงการเครือข่ายความร่วมมือเพื่อพัฒนาการเรียนรู้และการมีส่วนร่วมในทุกภาคส่วน 85000 บาท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</row>
        <row r="884">
          <cell r="A884" t="str">
            <v>4)</v>
          </cell>
          <cell r="B884" t="str">
            <v>โครงการส่งเสริมศักยภาพตามการเรียนรู้ที่หลากหลาย 150,000 บาท</v>
          </cell>
          <cell r="C884" t="str">
            <v xml:space="preserve">บท.แผนลว. 31 มี.ค. 66 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</row>
        <row r="885">
          <cell r="A885" t="str">
            <v>6)</v>
          </cell>
          <cell r="B885" t="str">
            <v>สำนักงานเขตพื้นที่การศึกษาประถมศึกษาปทุมธานี เขต 2 : องค์กรคุณธรรมต้นแบบสู่ความยั่งยืน</v>
          </cell>
          <cell r="C885" t="str">
            <v>บันทึกกลุ่มนโยบายและแผน ลว.27 มีค 66 ศน จิราภรณ์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</row>
        <row r="886">
          <cell r="A886" t="str">
            <v>2.1.3</v>
          </cell>
          <cell r="B886" t="str">
            <v xml:space="preserve">กิจกรรมรองการพัฒนาประสิทธิภาพการบริหารจัดการ </v>
          </cell>
        </row>
        <row r="887">
          <cell r="C887" t="str">
            <v>20004 67 05164 06317</v>
          </cell>
        </row>
        <row r="888">
          <cell r="B888" t="str">
            <v xml:space="preserve"> งบดำเนินงาน 67112xx </v>
          </cell>
        </row>
        <row r="889">
          <cell r="C889" t="str">
            <v>20004 35000200 2000000</v>
          </cell>
        </row>
        <row r="890">
          <cell r="A890" t="str">
            <v>2.1.3.1</v>
          </cell>
          <cell r="B890" t="str">
            <v xml:space="preserve">ค่าใช้จ่ายในการเดินทางเข้าร่วมการประชุมเชิงปฏิบัติการเพื่อซักซ้อมความเข้าใจการดำเนินการจัดซื้อจัดจ้างพัสดุแทนโรงเรียนขนาดเล็ก ตามคำสั่งมอบอำนาจสำนักงานคณะกรรมการการศึกษาขั้นพื้นฐาน ระหว่างวันที่ 24 - 25 พฤศจิกายน 2566 ณ โรงแรมบางกอกพาเลส กรุงเทพมหานคร </v>
          </cell>
          <cell r="C890" t="str">
            <v>ศธ 04002/ว5407 ลว 27 พย 66 โอนครั้งที่ 66</v>
          </cell>
          <cell r="F890">
            <v>1400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1170</v>
          </cell>
          <cell r="L890">
            <v>0</v>
          </cell>
          <cell r="R890">
            <v>0</v>
          </cell>
          <cell r="S890">
            <v>0</v>
          </cell>
          <cell r="V890">
            <v>0</v>
          </cell>
          <cell r="W890">
            <v>0</v>
          </cell>
        </row>
        <row r="894">
          <cell r="A894" t="str">
            <v>2.1.4</v>
          </cell>
          <cell r="B894" t="str">
            <v>กิจกรรมรองพัฒนาหลักสูตรและกระบวนการเรียนรู้ที่หลากหลายให้เอื้อต่อการเรียนรู้ตลอดชีวิต</v>
          </cell>
        </row>
        <row r="895">
          <cell r="C895" t="str">
            <v>20004 67 05164 52034</v>
          </cell>
        </row>
        <row r="896">
          <cell r="B896" t="str">
            <v xml:space="preserve"> งบดำเนินงาน 67112xx </v>
          </cell>
        </row>
        <row r="897">
          <cell r="C897" t="str">
            <v>20004 35000200 0000000</v>
          </cell>
        </row>
        <row r="898">
          <cell r="A898" t="str">
            <v>2.1.4.1</v>
          </cell>
          <cell r="B898" t="str">
            <v xml:space="preserve">ค่าใช้จ่ายในการจัดการแข่งขันงานศิลปหัตถกรรมนักเรียน ครั้งที่ 71 ปีการศึกษา 2566 </v>
          </cell>
          <cell r="C898" t="str">
            <v>ที่ ศธ 04002/ว    /9 กพ 67  ครั้งที่ 165</v>
          </cell>
          <cell r="F898">
            <v>30000</v>
          </cell>
          <cell r="R898">
            <v>0</v>
          </cell>
          <cell r="S898">
            <v>0</v>
          </cell>
          <cell r="V898">
            <v>30000</v>
          </cell>
          <cell r="W898">
            <v>0</v>
          </cell>
        </row>
        <row r="899">
          <cell r="A899" t="str">
            <v>2.1.4.2</v>
          </cell>
          <cell r="B899" t="str">
            <v xml:space="preserve">ค่าใช้จ่ายในการเดินทางเข้าร่วมอบรมเชิงปฏิบัติการเพื่อพัฒนาศักยภาพการจัดการเรียนการสอนด้านการอ่านและการเขียนภาษาไทย สำหรับครูผู้สอนภาษาไทย ชั้นประถมศึกษาปีที่ 3 - 4  รุ่นที่ 2 ระหว่างวันที่ 18 – 21 เมษายน 2566 ณ โรงแรมพาลาสโซ กรุงเทพมหานคร </v>
          </cell>
          <cell r="C899" t="str">
            <v>ศธ04002/ว1387 ลว. 5 เมย 66 โอนครั้งที่ 456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</row>
        <row r="900">
          <cell r="A900" t="str">
            <v>2.1.4.3</v>
          </cell>
          <cell r="B900" t="str">
            <v>ค่าจัดซื้อหนังสือพระราชนิพนธ์ จำนวน 3  เรื่อง</v>
          </cell>
          <cell r="C900" t="str">
            <v>ศธ04002/ว2953 ลว. 18 กค 66 โอนครั้งที่ 689 งบ  61055 บาท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</row>
        <row r="902">
          <cell r="A902">
            <v>2.2000000000000002</v>
          </cell>
          <cell r="B902" t="str">
            <v xml:space="preserve">กิจกรรมการจัดการศึกษามัธยมศึกษาตอนต้นสำหรับโรงเรียนปกติ  </v>
          </cell>
          <cell r="C902" t="str">
            <v>20004 67 0516500000</v>
          </cell>
        </row>
        <row r="903">
          <cell r="B903" t="str">
            <v xml:space="preserve"> งบดำเนินงาน 67112xx</v>
          </cell>
          <cell r="C903" t="str">
            <v>20004 35000270 2000000</v>
          </cell>
        </row>
        <row r="904">
          <cell r="B904" t="str">
            <v>งบลงทุน ค่าครุภัณฑ์ 6711310</v>
          </cell>
        </row>
        <row r="965">
          <cell r="B965" t="str">
            <v>ครุภัณฑ์การศึกษา 120611</v>
          </cell>
        </row>
        <row r="966">
          <cell r="B966" t="str">
            <v xml:space="preserve">ครุภัณฑ์สะเต็มศึกษา ระดับประถมศึกษา แบบ 2 </v>
          </cell>
        </row>
        <row r="967">
          <cell r="A967" t="str">
            <v>1)</v>
          </cell>
          <cell r="B967" t="str">
            <v>ชุมชนเลิศพินิจพิทยาคม</v>
          </cell>
          <cell r="C967" t="str">
            <v>20004350002003112994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</row>
        <row r="968">
          <cell r="B968" t="str">
            <v>ครุภัณฑ์เทคโนโลยีดิจิตอล แบบ 2</v>
          </cell>
          <cell r="C968">
            <v>0</v>
          </cell>
        </row>
        <row r="969">
          <cell r="A969" t="str">
            <v>1)</v>
          </cell>
          <cell r="B969" t="str">
            <v>วัดทศทิศ</v>
          </cell>
          <cell r="C969" t="str">
            <v>20004350002003112995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</row>
        <row r="970">
          <cell r="A970" t="str">
            <v>2)</v>
          </cell>
          <cell r="B970" t="str">
            <v>วัดสมุหราษฎร์บํารุง</v>
          </cell>
          <cell r="C970" t="str">
            <v>20004350002003112996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</row>
        <row r="971">
          <cell r="A971" t="str">
            <v>2.2.1.1</v>
          </cell>
          <cell r="B971" t="str">
            <v xml:space="preserve">โต๊ะเก้าอี้นักเรียน ระดับประถมศึกษา </v>
          </cell>
          <cell r="C971" t="str">
            <v>ศธ04002/ว1802 ลว.8 พค 67 โอนครั้งที่ 7</v>
          </cell>
        </row>
        <row r="972">
          <cell r="A972" t="str">
            <v>1)</v>
          </cell>
          <cell r="B972" t="str">
            <v>โรงเรียนวัดลาดสนุ่น</v>
          </cell>
          <cell r="C972" t="str">
            <v>20004350002003114141</v>
          </cell>
          <cell r="R972">
            <v>0</v>
          </cell>
          <cell r="S972">
            <v>116000</v>
          </cell>
          <cell r="V972">
            <v>0</v>
          </cell>
          <cell r="W972">
            <v>0</v>
          </cell>
          <cell r="AB972">
            <v>120000</v>
          </cell>
        </row>
        <row r="973">
          <cell r="B973" t="str">
            <v>ผูกพัน ครบ 16 มิย 67</v>
          </cell>
          <cell r="C973">
            <v>4100386064</v>
          </cell>
        </row>
        <row r="978">
          <cell r="A978" t="str">
            <v>2.2.1</v>
          </cell>
          <cell r="B978" t="str">
            <v>กิจกรรมรองสนับสนุนเสริมสร้างความเข้มแข็งในการพัฒนาครูอย่างมีประสิทธิภาพ</v>
          </cell>
          <cell r="C978" t="str">
            <v>20004 66 05165 51999</v>
          </cell>
        </row>
        <row r="980">
          <cell r="B980" t="str">
            <v xml:space="preserve"> งบดำเนินงาน 67112xx </v>
          </cell>
          <cell r="C980" t="str">
            <v>20004 35000270 2000000</v>
          </cell>
        </row>
        <row r="982">
          <cell r="A982" t="str">
            <v>2.2.1.1</v>
          </cell>
          <cell r="B982" t="str">
            <v>ค่าใช้จ่ายในการเดินทางเข้าร่วมประชุมปฏิบัติการวางแผนขับเคลื่อนนโยบายสู่การนิเทศการศึกษา ประจำปีงบประมาณ พ.ศ. 2567  ระหว่างวันที่ 25 – 27 มกราคม 2567 ณ โรงแรมริเวอร์ไซด์ กรุงเทพมหานคร</v>
          </cell>
          <cell r="C982" t="str">
            <v>ศธ04002/ว457 ลว. 1 กพ 67 โอนครั้งที่ 161 (1/2)</v>
          </cell>
          <cell r="D982">
            <v>700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700</v>
          </cell>
          <cell r="L982">
            <v>0</v>
          </cell>
        </row>
        <row r="983">
          <cell r="A983" t="str">
            <v>2.2.1.2</v>
          </cell>
          <cell r="B983" t="str">
            <v>ค่าใช้จ่ายในการเดินทางเข้าร่วมการประชุมเชิงปฏิบัติการขับเคลื่อนนโยบายเรียนดี มีความสุข สู่การนิเทศอย่างมีประสิทธิภาพ 19-21 กพ 67 รร.รอยัล ซิตี้ กรุงเทพมหานคร</v>
          </cell>
          <cell r="C983" t="str">
            <v>ศธ04002/ว907 ลว. 29 กพ 67 โอนครั้งที่ 201</v>
          </cell>
          <cell r="D983">
            <v>700</v>
          </cell>
          <cell r="G983">
            <v>0</v>
          </cell>
          <cell r="H983">
            <v>0</v>
          </cell>
          <cell r="I983">
            <v>0</v>
          </cell>
          <cell r="J983">
            <v>0</v>
          </cell>
          <cell r="K983">
            <v>700</v>
          </cell>
          <cell r="L983">
            <v>0</v>
          </cell>
        </row>
        <row r="984">
          <cell r="A984" t="str">
            <v>2.2.1.3</v>
          </cell>
          <cell r="B984" t="str">
            <v>ค่าใช้จ่ายสำหรับการดำเนินงานพัฒนาการนิเทศการศึกษาของเครือข่ายการนิเทศการศึกษาขั้นพื้นฐาน</v>
          </cell>
          <cell r="C984" t="str">
            <v>ศธ04002/ว1918 ลว 17 พค 67 โอนครั้งที่ 27</v>
          </cell>
          <cell r="G984">
            <v>0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  <cell r="R984">
            <v>0</v>
          </cell>
          <cell r="S984">
            <v>0</v>
          </cell>
          <cell r="V984">
            <v>0</v>
          </cell>
          <cell r="W984">
            <v>0</v>
          </cell>
          <cell r="AB984">
            <v>20000</v>
          </cell>
        </row>
        <row r="985">
          <cell r="A985" t="str">
            <v>2.2.1.4</v>
          </cell>
          <cell r="B985" t="str">
            <v xml:space="preserve">ค่าใช้จ่ายการคัดเลือกบุคคลเพื่อบรรจุแต่งตั้งให้ดำรงตำแหน่งรองผู้อำนวยการสถานศึกษาและ    ผู้อำนวยการสถานศึกษา สังกัดสำนักงานคณะกรรมการการศึกาษาขั้นพื้นฐาน ปี พ.ศ. 2567 </v>
          </cell>
          <cell r="C985" t="str">
            <v>ศธ04002/ว2110 ลว 31 พค 67 โอนครั้งที่ 67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  <cell r="R985">
            <v>0</v>
          </cell>
          <cell r="S985">
            <v>0</v>
          </cell>
          <cell r="V985">
            <v>0</v>
          </cell>
          <cell r="W985">
            <v>0</v>
          </cell>
          <cell r="AB985">
            <v>18000</v>
          </cell>
        </row>
        <row r="986">
          <cell r="A986" t="str">
            <v>2.2.2</v>
          </cell>
          <cell r="B986" t="str">
            <v xml:space="preserve">กิจกรรมรองการวิจัยเพื่อพัฒนานวัตกรรมการจัดการศึกษา </v>
          </cell>
          <cell r="C986" t="str">
            <v>20004 66 05165 52018</v>
          </cell>
        </row>
        <row r="988">
          <cell r="B988" t="str">
            <v xml:space="preserve"> งบดำเนินงาน 67112xx </v>
          </cell>
          <cell r="C988" t="str">
            <v>20004 35000200 2000000</v>
          </cell>
        </row>
        <row r="990">
          <cell r="A990" t="str">
            <v>2.2.2.1</v>
          </cell>
          <cell r="B990" t="str">
            <v xml:space="preserve">ค่าใช้จ่าย   ในการจัดการแข่งขันและค่าใช้จ่ายในการเดินทางเข้าร่วมการแข่งขันคณิตศาสตร์และวิทยาศาสตร์โอลิมปิก    ระหว่างประเทศ ระดับประถมศึกษา ครั้งที่ 20 ประจำปีพ.ศ. 2566  :  20th Internation Matthematics and Science Olympiad for Primary Students (IMSO 2023) ผ่านระบบออนไลน์ ระหว่างวันที่ 16 – 21 พฤศจิกายน 2566 ณ โรงเรีนมัธยมวัดนายโรง สำนักงานเขตพื้นที่การศึกษามัธยมศึกษากรุงเทพมหานคร เขต 1 และโรงแรมริเวอร์ไซด์ กรุงเทพมหานคร </v>
          </cell>
          <cell r="C990" t="str">
            <v>ศธ04002/ว5570 ลว 13 ธค 2566 โอนครั้งที่ 86</v>
          </cell>
          <cell r="F990">
            <v>800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  <cell r="L990">
            <v>800</v>
          </cell>
        </row>
        <row r="991">
          <cell r="A991" t="str">
            <v>2.2.2.2</v>
          </cell>
          <cell r="B991" t="str">
            <v>ค่าใช้จ่ายในการดำเนินกิจกรรมพัฒนาความสามารถทางวิชาการของนักเรียนผ่านกระบวนการแข่งขันทางวิชาการด้านคณิตศาสตร์ ระดับนานาชาติ ประจำปี พ.ศ. 2567</v>
          </cell>
          <cell r="C991" t="str">
            <v>ศธ04002/ว859 ลว 27 กพ 67 โอนครั้งที่ 197</v>
          </cell>
          <cell r="F991">
            <v>31300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30100</v>
          </cell>
          <cell r="L991">
            <v>0</v>
          </cell>
          <cell r="R991">
            <v>0</v>
          </cell>
          <cell r="S991">
            <v>0</v>
          </cell>
          <cell r="V991">
            <v>1200</v>
          </cell>
          <cell r="W991">
            <v>0</v>
          </cell>
        </row>
        <row r="992">
          <cell r="A992" t="str">
            <v>2.2.2.3</v>
          </cell>
          <cell r="B992" t="str">
            <v>ค่าใช้จ่าย ในการดำเนินกิจกรรมตามโครงการโรงเรียนคุณธรรม สพฐ. รายการที่ 2คลิปภาพยนตร์สั้น ตรอบครัวคุณธรรม จำนวนเงิน 1,500.-บาท รายการที่ 3 การนิเทศ กำกับ ติดตาม จำนวนเงิน 2,000.-บาท</v>
          </cell>
          <cell r="C992" t="str">
            <v>ศธ 04002/ว3089/29 กค 66 ครั้งที่ 812 จำนวนเงิน 3,500.-บาท นิเทศ</v>
          </cell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</row>
        <row r="995">
          <cell r="A995" t="str">
            <v>2.2.3</v>
          </cell>
          <cell r="B995" t="str">
            <v>กิจกรรมรองส่งเสริมและพัฒนาแหล่งเรียนรู้ให้มีความหลากหลายเพื่อเอื้อต่อการศึกษาและการเรียนรู้อย่างมีคุณภาพ</v>
          </cell>
          <cell r="C995" t="str">
            <v>20004 66 05165 90691</v>
          </cell>
        </row>
        <row r="996">
          <cell r="B996" t="str">
            <v xml:space="preserve"> งบดำเนินงาน 66112xx </v>
          </cell>
          <cell r="C996" t="str">
            <v>20004 35000200 2000000</v>
          </cell>
        </row>
        <row r="997">
          <cell r="A997" t="str">
            <v>2.2.3.1</v>
          </cell>
          <cell r="B997" t="str">
            <v xml:space="preserve">ค่าใช้จ่าย  รณรงค์ และติดตาม การใช้หนังสือพระราชนิพนธ์  </v>
          </cell>
          <cell r="C997" t="str">
            <v>ศธ 04002/ว2953/25 กค 66 ครั้งที่ 689 จำนวนเงิน 61,055 บาท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</row>
        <row r="998">
          <cell r="A998" t="str">
            <v>2.2.3.2</v>
          </cell>
          <cell r="B998" t="str">
            <v xml:space="preserve">ค่าใช้จ่ายในการเดินทางเข้าร่วมโครงการรักษ์ภาษาไทย เนื่องในสัปดาห์วันภาษาไทยแห่งชาติ    ปี 2566 ระดับประเทศ เพื่อแข่งขันกิจกรรมคัดลายมือ ระดับมัธยมศึกษาปีที่ 4-6 ระหว่างวันที่ 21 – 23 กรกฎาคม 2566 ณ โรงแรมเอเชียแอร์พอร์ท </v>
          </cell>
          <cell r="C998" t="str">
            <v>ศธ 04002/ว3089/29 กค 66 ครั้งที่ 712 จำนวนเงิน 1,200.-บาท เขียนเขต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</row>
        <row r="1046">
          <cell r="B1046" t="str">
            <v xml:space="preserve"> งบดำเนินงาน 67112xx</v>
          </cell>
        </row>
        <row r="1048">
          <cell r="A1048" t="str">
            <v>2.3.1</v>
          </cell>
          <cell r="B1048" t="str">
            <v xml:space="preserve">ค่าใช้จ่ายในการจัดกิจกรรมของนักเรียนและค่าใช้จ่ายในการเดินทางเข้าร่วมการประชุมวิชาการ “43 ปี การศึกษาไทยก้าวไกลด้วยพระเมตตา” การพัฒนาเด็กและเยาวชนในถิ่นทุรกันดารตามพระราชดำริสมเด็จพระกนิษฐาธิราชเจ้า กรมสมเด็จพระเทพรัตนราชสุดาฯ สยามบรมราชกุมารี ประจำปี 2566 ระหว่างวันที่ 20 – 23 ธันวาคม 2566 ณ โรงแรมภูฟ้าวารี และหอประชุมสมเด็จย่า มหาวิทยาลัยแม่ฟ้าหลวง อำเภอเมืองเชียงราย จังหวัดเชียงใหม่ </v>
          </cell>
          <cell r="C1048" t="str">
            <v>ศธ 04002/ว47 ลว 4 มค 67 ครั้งที่ 119</v>
          </cell>
          <cell r="F1048">
            <v>40240</v>
          </cell>
          <cell r="G1048">
            <v>0</v>
          </cell>
          <cell r="H1048">
            <v>0</v>
          </cell>
          <cell r="I1048">
            <v>0</v>
          </cell>
          <cell r="J1048">
            <v>0</v>
          </cell>
          <cell r="K1048">
            <v>0</v>
          </cell>
          <cell r="L1048">
            <v>17719.2</v>
          </cell>
          <cell r="R1048">
            <v>0</v>
          </cell>
          <cell r="S1048">
            <v>0</v>
          </cell>
          <cell r="V1048">
            <v>0</v>
          </cell>
          <cell r="W1048">
            <v>0</v>
          </cell>
        </row>
        <row r="1049">
          <cell r="A1049" t="str">
            <v>2.3.2</v>
          </cell>
          <cell r="B1049" t="str">
            <v>เพื่อเป็นค่าใช้จ่ายดำเนินการรับนักเรียน สังกัดสำนักงานคณะกรรมการการศึกษาขั้นพื้นฐาน ปีการศึกษา 2567</v>
          </cell>
          <cell r="C1049" t="str">
            <v>ศธ 04002/ว78 ลว 8 มค 67 โอนครั้งที่ 122</v>
          </cell>
          <cell r="F1049">
            <v>10000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900</v>
          </cell>
          <cell r="L1049">
            <v>0</v>
          </cell>
          <cell r="R1049">
            <v>0</v>
          </cell>
          <cell r="S1049">
            <v>0</v>
          </cell>
          <cell r="V1049">
            <v>6200</v>
          </cell>
          <cell r="W1049">
            <v>2900</v>
          </cell>
        </row>
        <row r="1050">
          <cell r="F1050">
            <v>0</v>
          </cell>
          <cell r="G1050">
            <v>0</v>
          </cell>
          <cell r="H1050">
            <v>0</v>
          </cell>
          <cell r="I1050">
            <v>0</v>
          </cell>
          <cell r="J1050">
            <v>0</v>
          </cell>
          <cell r="K1050">
            <v>0</v>
          </cell>
          <cell r="L1050">
            <v>0</v>
          </cell>
        </row>
        <row r="1051">
          <cell r="A1051" t="str">
            <v>2.3.3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</row>
        <row r="1052">
          <cell r="A1052" t="str">
            <v>2.3.4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  <cell r="L1052">
            <v>0</v>
          </cell>
        </row>
        <row r="1053">
          <cell r="A1053" t="str">
            <v>2.3.4.1</v>
          </cell>
          <cell r="F1053">
            <v>0</v>
          </cell>
          <cell r="G1053">
            <v>0</v>
          </cell>
          <cell r="H1053">
            <v>0</v>
          </cell>
          <cell r="I1053">
            <v>0</v>
          </cell>
          <cell r="J1053">
            <v>0</v>
          </cell>
          <cell r="K1053">
            <v>0</v>
          </cell>
          <cell r="L1053">
            <v>0</v>
          </cell>
        </row>
        <row r="1054">
          <cell r="A1054" t="str">
            <v>2.3.4.2</v>
          </cell>
        </row>
        <row r="1055">
          <cell r="A1055" t="str">
            <v>2.3.6</v>
          </cell>
          <cell r="F1055">
            <v>0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  <cell r="L1055">
            <v>0</v>
          </cell>
        </row>
        <row r="1060">
          <cell r="A1060">
            <v>2.4</v>
          </cell>
          <cell r="B1060" t="str">
            <v>กิจกรรมสนับสนุนผู้ปฏิบัติงานในสถานศึกษา</v>
          </cell>
          <cell r="C1060" t="str">
            <v>20004 1300 Q2669/20004 65 0005400000</v>
          </cell>
        </row>
        <row r="1061">
          <cell r="B1061" t="str">
            <v xml:space="preserve"> งบดำเนินงาน 67112xx</v>
          </cell>
        </row>
        <row r="1068">
          <cell r="A1068" t="str">
            <v>2.4.1</v>
          </cell>
          <cell r="B1068" t="str">
            <v xml:space="preserve">ค่าใช้จ่ายในการดำเนินโครงการพัฒนาครูและบุคลากรทางการศึกษา เพื่อปฏิบัติหน้าที่เครือข่ายนักจิตวิทยาประจำโรงเรียน สังกัดสำนักงานคณะกรรมการการศึกษาขั้นพื้นฐาน ระหว่างวันที่ 22 – 24 ธันวาคม 2566 ณ โรงแรมบางกอกพาเลซ กรุงเทพมหานคร </v>
          </cell>
          <cell r="C1068" t="str">
            <v>ศธ 04002/ว5666 ลว 19 ธ.ค.66 ครั้งที่ 97</v>
          </cell>
          <cell r="F1068">
            <v>1600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1600</v>
          </cell>
          <cell r="L1068">
            <v>0</v>
          </cell>
        </row>
        <row r="1069">
          <cell r="A1069" t="str">
            <v>2.4.2</v>
          </cell>
          <cell r="B1069" t="str">
            <v xml:space="preserve">ค่าใช้จ่ายในการเดินทางเข้าร่วมประชุมปฏิบัติการพัฒนาครูแนะแนวแกนนำและการ Coaching เป้าหมายชีวิต ตามนโยบายเรียนดีมีความสุข ระหว่างวันที่ 21 – 24 มกราคม 2567 ณ โรงแรมบางกอกพาเลส เขตราชเทวี  กรุงเทพมหานคร </v>
          </cell>
          <cell r="C1069" t="str">
            <v>ศธ 04002/ว161 (2/2) ลว 1 กพ 67 ครั้งที่ 161</v>
          </cell>
          <cell r="F1069">
            <v>800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  <cell r="L1069">
            <v>800</v>
          </cell>
        </row>
        <row r="1071">
          <cell r="A1071" t="str">
            <v>2.4.3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</row>
        <row r="1072">
          <cell r="A1072" t="str">
            <v>2.4.4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</row>
        <row r="1073">
          <cell r="A1073" t="str">
            <v>2.4.5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</row>
        <row r="1074">
          <cell r="A1074" t="str">
            <v>2.4.6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</row>
        <row r="1081">
          <cell r="A1081">
            <v>2.5</v>
          </cell>
          <cell r="B1081" t="str">
    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    </cell>
          <cell r="C1081" t="str">
            <v>20004  67 01056 00000</v>
          </cell>
        </row>
        <row r="1082">
          <cell r="B1082" t="str">
            <v>ค่าที่ดินและสิ่งก่อสร้าง 6711320</v>
          </cell>
        </row>
        <row r="1083">
          <cell r="A1083" t="str">
            <v>2.5.1</v>
          </cell>
          <cell r="B1083" t="str">
            <v>ปรับปรุงซ่อมแซมอาคารเรียนอาคารประกอบและสิ่งก่อสร้างอื่น 20 โรงเรียน</v>
          </cell>
          <cell r="C1083" t="str">
            <v>ศธ 04002/ว1787 ลว 7 พค 67 ครั้งที่ 5</v>
          </cell>
        </row>
        <row r="1084">
          <cell r="A1084" t="str">
            <v>1)</v>
          </cell>
          <cell r="B1084" t="str">
            <v>ทองพูลอุทิศ</v>
          </cell>
          <cell r="C1084" t="str">
            <v>20004350002003214509</v>
          </cell>
          <cell r="J1084">
            <v>0</v>
          </cell>
          <cell r="R1084">
            <v>0</v>
          </cell>
          <cell r="S1084">
            <v>143100</v>
          </cell>
          <cell r="V1084">
            <v>0</v>
          </cell>
          <cell r="W1084">
            <v>0</v>
          </cell>
          <cell r="AB1084">
            <v>143100</v>
          </cell>
        </row>
        <row r="1085">
          <cell r="B1085" t="str">
            <v>ครบ 22 มิย 67</v>
          </cell>
          <cell r="C1085">
            <v>4100390756</v>
          </cell>
        </row>
        <row r="1086">
          <cell r="A1086" t="str">
            <v>2)</v>
          </cell>
          <cell r="B1086" t="str">
            <v>วัดนาบุญ</v>
          </cell>
          <cell r="C1086" t="str">
            <v>20004350002003214510</v>
          </cell>
          <cell r="J1086">
            <v>0</v>
          </cell>
          <cell r="R1086">
            <v>0</v>
          </cell>
          <cell r="S1086">
            <v>496000</v>
          </cell>
          <cell r="V1086">
            <v>0</v>
          </cell>
          <cell r="W1086">
            <v>0</v>
          </cell>
          <cell r="AB1086">
            <v>499800</v>
          </cell>
        </row>
        <row r="1087">
          <cell r="B1087" t="str">
            <v>ครบ 11 กค 67</v>
          </cell>
          <cell r="C1087">
            <v>4100400664</v>
          </cell>
        </row>
        <row r="1088">
          <cell r="A1088" t="str">
            <v>3)</v>
          </cell>
          <cell r="B1088" t="str">
            <v>ชุมชนเลิศพินิจพิทยาคม</v>
          </cell>
          <cell r="C1088" t="str">
            <v>20004350002003214511</v>
          </cell>
          <cell r="J1088">
            <v>0</v>
          </cell>
          <cell r="R1088">
            <v>0</v>
          </cell>
          <cell r="S1088">
            <v>493200</v>
          </cell>
          <cell r="V1088">
            <v>0</v>
          </cell>
          <cell r="W1088">
            <v>0</v>
          </cell>
          <cell r="AB1088">
            <v>493200</v>
          </cell>
        </row>
        <row r="1089">
          <cell r="B1089" t="str">
            <v>ครบ 11 กค 67</v>
          </cell>
          <cell r="C1089">
            <v>4100400664</v>
          </cell>
        </row>
        <row r="1090">
          <cell r="A1090" t="str">
            <v>4)</v>
          </cell>
          <cell r="B1090" t="str">
            <v>ชุมชนวัดทำเลทอง</v>
          </cell>
          <cell r="C1090" t="str">
            <v>20004350002003214512</v>
          </cell>
          <cell r="J1090">
            <v>0</v>
          </cell>
          <cell r="R1090">
            <v>0</v>
          </cell>
          <cell r="S1090">
            <v>419000</v>
          </cell>
          <cell r="V1090">
            <v>0</v>
          </cell>
          <cell r="W1090">
            <v>0</v>
          </cell>
          <cell r="AB1090">
            <v>422700</v>
          </cell>
        </row>
        <row r="1091">
          <cell r="B1091" t="str">
            <v>ครบ 19 มิย 67</v>
          </cell>
          <cell r="C1091">
            <v>4100395279</v>
          </cell>
        </row>
        <row r="1092">
          <cell r="A1092" t="str">
            <v>5)</v>
          </cell>
          <cell r="B1092" t="str">
            <v>วัดกลางคลองสี่</v>
          </cell>
          <cell r="C1092" t="str">
            <v>20004350002003214513</v>
          </cell>
          <cell r="J1092">
            <v>0</v>
          </cell>
          <cell r="R1092">
            <v>0</v>
          </cell>
          <cell r="S1092">
            <v>175500</v>
          </cell>
          <cell r="V1092">
            <v>0</v>
          </cell>
          <cell r="W1092">
            <v>0</v>
          </cell>
          <cell r="AB1092">
            <v>175500</v>
          </cell>
        </row>
        <row r="1093">
          <cell r="B1093" t="str">
            <v>ครบ 15 มิย 67</v>
          </cell>
          <cell r="C1093">
            <v>4100396155</v>
          </cell>
        </row>
        <row r="1094">
          <cell r="A1094" t="str">
            <v>6)</v>
          </cell>
          <cell r="B1094" t="str">
            <v>วัดนิเทศน์</v>
          </cell>
          <cell r="C1094" t="str">
            <v>20004350002003214514</v>
          </cell>
          <cell r="J1094">
            <v>0</v>
          </cell>
          <cell r="R1094">
            <v>0</v>
          </cell>
          <cell r="S1094">
            <v>740000</v>
          </cell>
          <cell r="V1094">
            <v>0</v>
          </cell>
          <cell r="W1094">
            <v>0</v>
          </cell>
          <cell r="AB1094">
            <v>1104200</v>
          </cell>
        </row>
        <row r="1095">
          <cell r="B1095" t="str">
            <v>ครบ 27 สค 67</v>
          </cell>
          <cell r="C1095">
            <v>4100402151</v>
          </cell>
        </row>
        <row r="1096">
          <cell r="B1096" t="str">
            <v>ผูกพัน งวด 1 222,000 บาท</v>
          </cell>
        </row>
        <row r="1097">
          <cell r="B1097" t="str">
            <v>งวด 2 518,000 บาท</v>
          </cell>
        </row>
        <row r="1098">
          <cell r="A1098" t="str">
            <v>7)</v>
          </cell>
          <cell r="B1098" t="str">
            <v>วัดประชุมราษฏร์</v>
          </cell>
          <cell r="C1098" t="str">
            <v>20004350002003214515</v>
          </cell>
          <cell r="J1098">
            <v>0</v>
          </cell>
          <cell r="R1098">
            <v>0</v>
          </cell>
          <cell r="S1098">
            <v>478000</v>
          </cell>
          <cell r="V1098">
            <v>0</v>
          </cell>
          <cell r="W1098">
            <v>0</v>
          </cell>
          <cell r="AB1098">
            <v>478600</v>
          </cell>
        </row>
        <row r="1099">
          <cell r="B1099" t="str">
            <v>ครบ 19 มิย 67</v>
          </cell>
          <cell r="C1099">
            <v>4100395245</v>
          </cell>
        </row>
        <row r="1100">
          <cell r="A1100" t="str">
            <v>8)</v>
          </cell>
          <cell r="B1100" t="str">
            <v>วัดประยูรธรรมาราม</v>
          </cell>
          <cell r="C1100" t="str">
            <v>20004350002003214516</v>
          </cell>
          <cell r="J1100">
            <v>0</v>
          </cell>
          <cell r="R1100">
            <v>0</v>
          </cell>
          <cell r="S1100">
            <v>499900</v>
          </cell>
          <cell r="V1100">
            <v>0</v>
          </cell>
          <cell r="W1100">
            <v>0</v>
          </cell>
          <cell r="AB1100">
            <v>499900</v>
          </cell>
        </row>
        <row r="1101">
          <cell r="B1101" t="str">
            <v>ครบ 26 มิย 67</v>
          </cell>
          <cell r="C1101">
            <v>4100397176</v>
          </cell>
        </row>
        <row r="1102">
          <cell r="A1102" t="str">
            <v>9)</v>
          </cell>
          <cell r="B1102" t="str">
            <v>วัดลานนา</v>
          </cell>
          <cell r="C1102" t="str">
            <v>20004350002003214517</v>
          </cell>
          <cell r="J1102">
            <v>0</v>
          </cell>
          <cell r="R1102">
            <v>0</v>
          </cell>
          <cell r="S1102">
            <v>149200</v>
          </cell>
          <cell r="V1102">
            <v>0</v>
          </cell>
          <cell r="W1102">
            <v>0</v>
          </cell>
          <cell r="AB1102">
            <v>149200</v>
          </cell>
        </row>
        <row r="1103">
          <cell r="B1103" t="str">
            <v>ครบ 19 มิ.ย.67</v>
          </cell>
          <cell r="C1103" t="str">
            <v>ครบ 19 มิย 67</v>
          </cell>
        </row>
        <row r="1104">
          <cell r="A1104" t="str">
            <v>10)</v>
          </cell>
          <cell r="B1104" t="str">
            <v>วัดอดิศร</v>
          </cell>
          <cell r="C1104" t="str">
            <v>20004350002003214518</v>
          </cell>
          <cell r="J1104">
            <v>0</v>
          </cell>
          <cell r="R1104">
            <v>0</v>
          </cell>
          <cell r="S1104">
            <v>481100</v>
          </cell>
          <cell r="V1104">
            <v>0</v>
          </cell>
          <cell r="W1104">
            <v>0</v>
          </cell>
          <cell r="AB1104">
            <v>481100</v>
          </cell>
        </row>
        <row r="1105">
          <cell r="B1105" t="str">
            <v>ครบ 26 กค 67</v>
          </cell>
          <cell r="C1105" t="str">
            <v>4100393861</v>
          </cell>
        </row>
        <row r="1106">
          <cell r="A1106" t="str">
            <v>11)</v>
          </cell>
          <cell r="B1106" t="str">
            <v>สหราษฎร์บํารุง</v>
          </cell>
          <cell r="C1106" t="str">
            <v>20004350002003214519</v>
          </cell>
          <cell r="J1106">
            <v>0</v>
          </cell>
          <cell r="R1106">
            <v>0</v>
          </cell>
          <cell r="S1106">
            <v>488000</v>
          </cell>
          <cell r="V1106">
            <v>0</v>
          </cell>
          <cell r="W1106">
            <v>0</v>
          </cell>
          <cell r="AB1106">
            <v>488000</v>
          </cell>
        </row>
        <row r="1107">
          <cell r="B1107" t="str">
            <v>ครบ 14 มิย 67</v>
          </cell>
          <cell r="C1107" t="str">
            <v>4100394897</v>
          </cell>
        </row>
        <row r="1108">
          <cell r="A1108" t="str">
            <v>12)</v>
          </cell>
          <cell r="B1108" t="str">
            <v>คลอง 11 ศาลาครุ (เทียมอุปถัมภ์)</v>
          </cell>
          <cell r="C1108" t="str">
            <v>20004350002003214520</v>
          </cell>
          <cell r="J1108">
            <v>0</v>
          </cell>
          <cell r="R1108">
            <v>0</v>
          </cell>
          <cell r="S1108">
            <v>499900</v>
          </cell>
          <cell r="V1108">
            <v>0</v>
          </cell>
          <cell r="W1108">
            <v>0</v>
          </cell>
          <cell r="AB1108">
            <v>499900</v>
          </cell>
        </row>
        <row r="1109">
          <cell r="B1109" t="str">
            <v>ครบ 15 กค 67</v>
          </cell>
          <cell r="C1109" t="str">
            <v>4100398138</v>
          </cell>
        </row>
        <row r="1110">
          <cell r="A1110" t="str">
            <v>13)</v>
          </cell>
          <cell r="B1110" t="str">
            <v>คลองสิบสามผิวศรีราษฏร์บำรุง</v>
          </cell>
          <cell r="C1110" t="str">
            <v>20004350002003214521</v>
          </cell>
          <cell r="J1110">
            <v>0</v>
          </cell>
          <cell r="R1110">
            <v>0</v>
          </cell>
          <cell r="S1110">
            <v>0</v>
          </cell>
          <cell r="V1110">
            <v>0</v>
          </cell>
          <cell r="W1110">
            <v>0</v>
          </cell>
          <cell r="AB1110">
            <v>493400</v>
          </cell>
        </row>
        <row r="1112">
          <cell r="A1112" t="str">
            <v>14)</v>
          </cell>
          <cell r="B1112" t="str">
            <v>วัดเจริญบุญ</v>
          </cell>
          <cell r="C1112" t="str">
            <v>20004350002003214522</v>
          </cell>
          <cell r="J1112">
            <v>0</v>
          </cell>
          <cell r="R1112">
            <v>0</v>
          </cell>
          <cell r="S1112">
            <v>259600</v>
          </cell>
          <cell r="V1112">
            <v>0</v>
          </cell>
          <cell r="W1112">
            <v>0</v>
          </cell>
          <cell r="AB1112">
            <v>352200</v>
          </cell>
        </row>
        <row r="1113">
          <cell r="B1113" t="str">
            <v>ครบ 17 กค 67</v>
          </cell>
          <cell r="C1113" t="str">
            <v>4100396212</v>
          </cell>
        </row>
        <row r="1114">
          <cell r="A1114" t="str">
            <v>15)</v>
          </cell>
          <cell r="B1114" t="str">
            <v>วัดนพรัตนาราม</v>
          </cell>
          <cell r="C1114" t="str">
            <v>20004350002003214523</v>
          </cell>
          <cell r="J1114">
            <v>0</v>
          </cell>
          <cell r="R1114">
            <v>0</v>
          </cell>
          <cell r="S1114">
            <v>0</v>
          </cell>
          <cell r="V1114">
            <v>0</v>
          </cell>
          <cell r="W1114">
            <v>0</v>
          </cell>
          <cell r="AB1114">
            <v>862400</v>
          </cell>
        </row>
        <row r="1116">
          <cell r="A1116" t="str">
            <v>16)</v>
          </cell>
          <cell r="B1116" t="str">
            <v>วัดพวงแก้ว</v>
          </cell>
          <cell r="C1116" t="str">
            <v>20004350002003214524</v>
          </cell>
          <cell r="J1116">
            <v>0</v>
          </cell>
          <cell r="R1116">
            <v>0</v>
          </cell>
          <cell r="S1116">
            <v>499000</v>
          </cell>
          <cell r="V1116">
            <v>0</v>
          </cell>
          <cell r="W1116">
            <v>0</v>
          </cell>
          <cell r="AB1116">
            <v>499000</v>
          </cell>
        </row>
        <row r="1117">
          <cell r="B1117" t="str">
            <v>ครบ 2 สค 67</v>
          </cell>
          <cell r="C1117" t="str">
            <v>4100402841</v>
          </cell>
        </row>
        <row r="1118">
          <cell r="A1118" t="str">
            <v>17)</v>
          </cell>
          <cell r="B1118" t="str">
            <v>วัดสุขบุญฑริการาม</v>
          </cell>
          <cell r="C1118" t="str">
            <v>20004350002003214525</v>
          </cell>
          <cell r="J1118">
            <v>0</v>
          </cell>
          <cell r="R1118">
            <v>0</v>
          </cell>
          <cell r="S1118">
            <v>157600</v>
          </cell>
          <cell r="V1118">
            <v>0</v>
          </cell>
          <cell r="W1118">
            <v>0</v>
          </cell>
          <cell r="AB1118">
            <v>157600</v>
          </cell>
        </row>
        <row r="1119">
          <cell r="B1119" t="str">
            <v>ครบ 27 มิย 67</v>
          </cell>
          <cell r="C1119" t="str">
            <v>4100396195</v>
          </cell>
        </row>
        <row r="1120">
          <cell r="A1120" t="str">
            <v>18)</v>
          </cell>
          <cell r="B1120" t="str">
            <v>วัดแสงมณี</v>
          </cell>
          <cell r="C1120" t="str">
            <v>20004350002003214526</v>
          </cell>
          <cell r="J1120">
            <v>0</v>
          </cell>
          <cell r="R1120">
            <v>0</v>
          </cell>
          <cell r="S1120">
            <v>328800</v>
          </cell>
          <cell r="V1120">
            <v>0</v>
          </cell>
          <cell r="W1120">
            <v>0</v>
          </cell>
          <cell r="AB1120">
            <v>328800</v>
          </cell>
        </row>
        <row r="1121">
          <cell r="B1121" t="str">
            <v>ครบ 30 กค 67</v>
          </cell>
          <cell r="C1121" t="str">
            <v>4100400728</v>
          </cell>
        </row>
        <row r="1122">
          <cell r="A1122" t="str">
            <v>19)</v>
          </cell>
          <cell r="B1122" t="str">
            <v>หิรัญพงษ์อนุสรณ์</v>
          </cell>
          <cell r="C1122" t="str">
            <v>20004350002003214527</v>
          </cell>
          <cell r="J1122">
            <v>0</v>
          </cell>
          <cell r="R1122">
            <v>0</v>
          </cell>
          <cell r="S1122">
            <v>419765</v>
          </cell>
          <cell r="V1122">
            <v>0</v>
          </cell>
          <cell r="W1122">
            <v>0</v>
          </cell>
          <cell r="AB1122">
            <v>420400</v>
          </cell>
        </row>
        <row r="1123">
          <cell r="B1123" t="str">
            <v>ครบ 22 มิย 67</v>
          </cell>
          <cell r="C1123" t="str">
            <v>4100402448</v>
          </cell>
        </row>
        <row r="1124">
          <cell r="A1124" t="str">
            <v>20)</v>
          </cell>
          <cell r="B1124" t="str">
            <v>อยู่ประชานุเคราะห์</v>
          </cell>
          <cell r="C1124" t="str">
            <v>20004350002003214528</v>
          </cell>
          <cell r="J1124">
            <v>0</v>
          </cell>
          <cell r="R1124">
            <v>0</v>
          </cell>
          <cell r="S1124">
            <v>212000</v>
          </cell>
          <cell r="V1124">
            <v>0</v>
          </cell>
          <cell r="W1124">
            <v>0</v>
          </cell>
          <cell r="AB1124">
            <v>261000</v>
          </cell>
        </row>
        <row r="1125">
          <cell r="B1125" t="str">
            <v>ครบ 6 มิย 67</v>
          </cell>
          <cell r="C1125" t="str">
            <v>4100402861</v>
          </cell>
          <cell r="J1125">
            <v>0</v>
          </cell>
          <cell r="AB1125">
            <v>0</v>
          </cell>
        </row>
        <row r="1126">
          <cell r="J1126">
            <v>0</v>
          </cell>
          <cell r="AB1126">
            <v>0</v>
          </cell>
        </row>
        <row r="1128">
          <cell r="A1128" t="str">
            <v>2.5.1</v>
          </cell>
          <cell r="B1128" t="str">
            <v xml:space="preserve">ห้องน้ำห้องส้วมนักเรียนหญิง 4 ที่/49 </v>
          </cell>
          <cell r="C1128" t="str">
            <v>ศธ 04002/ว1787 ลว 7 พค 67 ครั้งที่ 5</v>
          </cell>
        </row>
        <row r="1129">
          <cell r="A1129" t="str">
            <v>1)</v>
          </cell>
          <cell r="B1129" t="str">
            <v xml:space="preserve">โรงเรียนหิรัญพงษ์อนุสรณ์ </v>
          </cell>
          <cell r="C1129" t="str">
            <v>20004350002003214507</v>
          </cell>
          <cell r="J1129">
            <v>0</v>
          </cell>
          <cell r="R1129">
            <v>0</v>
          </cell>
          <cell r="S1129">
            <v>349999</v>
          </cell>
          <cell r="V1129">
            <v>0</v>
          </cell>
          <cell r="W1129">
            <v>0</v>
          </cell>
          <cell r="AB1129">
            <v>399200</v>
          </cell>
        </row>
        <row r="1130">
          <cell r="B1130" t="str">
            <v>20004350002003214507</v>
          </cell>
          <cell r="C1130" t="str">
            <v>ผูกพัน งวด 1  139,999.60</v>
          </cell>
        </row>
        <row r="1131">
          <cell r="B1131" t="str">
            <v>4100402684 ครบ 30 กค 67</v>
          </cell>
          <cell r="C1131" t="str">
            <v>ผูกพัน งวด 2  209,999.40</v>
          </cell>
        </row>
        <row r="1132">
          <cell r="A1132" t="str">
            <v>2.5.2</v>
          </cell>
          <cell r="B1132" t="str">
            <v xml:space="preserve">ห้องน้ำห้องส้วมนักเรียนชาย 4 ที่/49 </v>
          </cell>
          <cell r="C1132" t="str">
            <v>ศธ 04002/ว1787 ลว 7 พค 67 ครั้งที่ 5</v>
          </cell>
        </row>
        <row r="1133">
          <cell r="A1133" t="str">
            <v>1)</v>
          </cell>
          <cell r="B1133" t="str">
            <v xml:space="preserve">โรงเรียนคลองสิบสามผิวศรีราษฏร์บำรุง </v>
          </cell>
          <cell r="C1133" t="str">
            <v>20004350002003214508</v>
          </cell>
          <cell r="J1133">
            <v>0</v>
          </cell>
          <cell r="R1133">
            <v>0</v>
          </cell>
          <cell r="S1133">
            <v>0</v>
          </cell>
          <cell r="V1133">
            <v>0</v>
          </cell>
          <cell r="W1133">
            <v>0</v>
          </cell>
          <cell r="AB1133">
            <v>539200</v>
          </cell>
        </row>
        <row r="1134">
          <cell r="J1134">
            <v>0</v>
          </cell>
          <cell r="R1134">
            <v>0</v>
          </cell>
          <cell r="S1134">
            <v>0</v>
          </cell>
          <cell r="V1134">
            <v>0</v>
          </cell>
          <cell r="W1134">
            <v>0</v>
          </cell>
          <cell r="AB1134">
            <v>0</v>
          </cell>
        </row>
        <row r="1136">
          <cell r="F1136">
            <v>0</v>
          </cell>
          <cell r="H1136">
            <v>0</v>
          </cell>
        </row>
        <row r="1137">
          <cell r="F1137">
            <v>0</v>
          </cell>
          <cell r="H1137">
            <v>0</v>
          </cell>
        </row>
        <row r="1138">
          <cell r="B1138" t="str">
            <v xml:space="preserve">ห้องน้ำห้องส้วมนักเรียนหญิง 4 ที่/49 </v>
          </cell>
          <cell r="C1138" t="str">
            <v>ศธ 04002/ว1787 ลว 7 พค 67 ครั้งที่ 5</v>
          </cell>
        </row>
        <row r="1140"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</row>
        <row r="1167">
          <cell r="B1167" t="str">
            <v>อาคารเรียนอนุบาล ขนาด 2 ห้องเรียน โรงเรียนนิกรราษฎร์บํารุงวิทย์ ตำบลบึงบอน อำเภอหนองเสือ จังหวัดปทุมธานี</v>
          </cell>
          <cell r="C1167" t="str">
            <v>ศธ 04002/ว1787 ลว 7 พค 67 ครั้งที่ 5</v>
          </cell>
        </row>
        <row r="1168">
          <cell r="A1168" t="str">
            <v>1)</v>
          </cell>
          <cell r="B1168" t="str">
            <v xml:space="preserve"> โรงเรียนวัดกลางคลองสี่ </v>
          </cell>
          <cell r="C1168" t="str">
            <v>20004350002003214557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</row>
        <row r="1169">
          <cell r="B1169" t="str">
            <v>อาคารเรียนแบบพิเศษ จัดสรร 38,731,000 บาท ปี67 5,809,700 บาท</v>
          </cell>
          <cell r="C1169" t="str">
            <v>ศธ 04002/ว1803 ลว 8 พค 67ครั้งที่ 8</v>
          </cell>
        </row>
        <row r="1170">
          <cell r="A1170" t="str">
            <v>1)</v>
          </cell>
          <cell r="B1170" t="str">
            <v xml:space="preserve"> โรงเรียนวัดลาดสนุ่น</v>
          </cell>
          <cell r="C1170" t="str">
            <v>20004 3500200 3200026</v>
          </cell>
          <cell r="J1170">
            <v>0</v>
          </cell>
          <cell r="R1170">
            <v>0</v>
          </cell>
          <cell r="S1170">
            <v>0</v>
          </cell>
          <cell r="V1170">
            <v>0</v>
          </cell>
          <cell r="W1170">
            <v>0</v>
          </cell>
          <cell r="AB1170">
            <v>5809700</v>
          </cell>
        </row>
        <row r="1245">
          <cell r="B1245" t="str">
            <v>งวด 11 ครบ 4 มี.ค.65 /2,311,200</v>
          </cell>
        </row>
        <row r="1248">
          <cell r="A1248">
            <v>2.6</v>
          </cell>
          <cell r="B1248" t="str">
            <v xml:space="preserve">กิจกรรมส่งเสริมการจัดการศึกษาสำหรับโรงเรียนในโครงการตามพระราชดำริโรงเรียนเฉลิมพระเกียติและโรงเรียนในเขตพื้นที่สูงและถิ่นทุรกันดาร </v>
          </cell>
          <cell r="C1248" t="str">
            <v>20004 67 8580600000</v>
          </cell>
        </row>
        <row r="1251">
          <cell r="B1251" t="str">
            <v>ครุภัณฑ์การศึกษา 120611</v>
          </cell>
        </row>
        <row r="1252">
          <cell r="A1252" t="str">
            <v>2.6.1</v>
          </cell>
          <cell r="B1252" t="str">
            <v>โต๊ะเก้าอี้นักเรียนระดับประถมศึกษา</v>
          </cell>
          <cell r="C1252" t="str">
            <v>ศธ 04002/ว2043  ลว 24  พค 67ครั้งที่ 55</v>
          </cell>
        </row>
        <row r="1253">
          <cell r="A1253" t="str">
            <v>1)</v>
          </cell>
          <cell r="B1253" t="str">
            <v>โรงเรียนร่วมจิตประสาท</v>
          </cell>
          <cell r="C1253" t="str">
            <v>20004350002003114845</v>
          </cell>
          <cell r="R1253">
            <v>0</v>
          </cell>
          <cell r="S1253">
            <v>89880</v>
          </cell>
          <cell r="T1253">
            <v>0</v>
          </cell>
          <cell r="U1253">
            <v>0</v>
          </cell>
          <cell r="Y1253">
            <v>0</v>
          </cell>
          <cell r="Z1253">
            <v>0</v>
          </cell>
          <cell r="AB1253">
            <v>90000</v>
          </cell>
        </row>
        <row r="1254">
          <cell r="B1254" t="str">
            <v>ผูกพัน ครบ 13 มิย 67</v>
          </cell>
          <cell r="C1254">
            <v>4100401401</v>
          </cell>
        </row>
        <row r="1255">
          <cell r="B1255" t="str">
            <v>ครุภัณฑ์งานบ้านงานครัว 120612</v>
          </cell>
        </row>
        <row r="1256">
          <cell r="A1256" t="str">
            <v>2.6.1</v>
          </cell>
          <cell r="B1256" t="str">
            <v>เครื่องตัดหญ้าแบบรถข็น</v>
          </cell>
          <cell r="C1256" t="str">
            <v>ศธ 04002/ว2043  ลว 24  พค 67ครั้งที่ 55</v>
          </cell>
        </row>
        <row r="1257">
          <cell r="A1257" t="str">
            <v>1)</v>
          </cell>
          <cell r="B1257" t="str">
            <v>โรงเรียนรวมราษฎร์สามัคคี</v>
          </cell>
          <cell r="C1257" t="str">
            <v>20004350002003114846</v>
          </cell>
          <cell r="R1257">
            <v>0</v>
          </cell>
          <cell r="S1257">
            <v>13800</v>
          </cell>
          <cell r="T1257">
            <v>0</v>
          </cell>
          <cell r="U1257">
            <v>0</v>
          </cell>
          <cell r="Y1257">
            <v>0</v>
          </cell>
          <cell r="Z1257">
            <v>0</v>
          </cell>
          <cell r="AB1257">
            <v>13800</v>
          </cell>
        </row>
        <row r="1258">
          <cell r="B1258" t="str">
            <v>ผูกพัน ครบ 28 มิย 67</v>
          </cell>
          <cell r="C1258">
            <v>4100398425</v>
          </cell>
        </row>
        <row r="1259">
          <cell r="A1259" t="str">
            <v>2)</v>
          </cell>
          <cell r="B1259" t="str">
            <v>ร่วมใจประสิทธิ์</v>
          </cell>
          <cell r="C1259" t="str">
            <v>20004350002003114848</v>
          </cell>
          <cell r="R1259">
            <v>0</v>
          </cell>
          <cell r="S1259">
            <v>13800</v>
          </cell>
          <cell r="T1259">
            <v>0</v>
          </cell>
          <cell r="U1259">
            <v>0</v>
          </cell>
          <cell r="Y1259">
            <v>0</v>
          </cell>
          <cell r="Z1259">
            <v>0</v>
          </cell>
          <cell r="AB1259">
            <v>13800</v>
          </cell>
        </row>
        <row r="1260">
          <cell r="B1260" t="str">
            <v>ผูกพัน ครบ 28 มิย 67</v>
          </cell>
          <cell r="C1260">
            <v>4100398188</v>
          </cell>
        </row>
        <row r="1261">
          <cell r="A1261" t="str">
            <v>2.6.2</v>
          </cell>
          <cell r="B1261" t="str">
            <v>เครื่องตัดหญ้าแบบข้ออ่อน</v>
          </cell>
          <cell r="C1261" t="str">
            <v>ศธ 04002/ว2043  ลว 24  พค 67ครั้งที่ 55</v>
          </cell>
        </row>
        <row r="1262">
          <cell r="A1262" t="str">
            <v>1)</v>
          </cell>
          <cell r="B1262" t="str">
            <v>โรงเรียนรวมราษฎร์สามัคคี</v>
          </cell>
          <cell r="C1262" t="str">
            <v>20004350002003114847</v>
          </cell>
          <cell r="R1262">
            <v>0</v>
          </cell>
          <cell r="S1262">
            <v>10600</v>
          </cell>
          <cell r="T1262">
            <v>0</v>
          </cell>
          <cell r="U1262">
            <v>0</v>
          </cell>
          <cell r="Y1262">
            <v>0</v>
          </cell>
          <cell r="Z1262">
            <v>0</v>
          </cell>
          <cell r="AB1262">
            <v>10600</v>
          </cell>
        </row>
        <row r="1263">
          <cell r="B1263" t="str">
            <v>ผูกพัน ครบ 28 มิย 67</v>
          </cell>
          <cell r="C1263">
            <v>4100398425</v>
          </cell>
        </row>
        <row r="1264">
          <cell r="A1264" t="str">
            <v>2.6.3</v>
          </cell>
          <cell r="B1264" t="str">
            <v>เครื่องตัดแต่งพุ่มไม้ขนาด29.5นิ้ว</v>
          </cell>
          <cell r="C1264" t="str">
            <v>ศธ 04002/ว2043  ลว 24  พค 67ครั้งที่ 55</v>
          </cell>
        </row>
        <row r="1265">
          <cell r="A1265" t="str">
            <v>1)</v>
          </cell>
          <cell r="B1265" t="str">
            <v>โรงเรียนร่วมใจประสิทธิ์</v>
          </cell>
          <cell r="C1265" t="str">
            <v>20004350002003114849</v>
          </cell>
          <cell r="R1265">
            <v>0</v>
          </cell>
          <cell r="S1265">
            <v>17400</v>
          </cell>
          <cell r="T1265">
            <v>0</v>
          </cell>
          <cell r="U1265">
            <v>0</v>
          </cell>
          <cell r="Y1265">
            <v>0</v>
          </cell>
          <cell r="Z1265">
            <v>0</v>
          </cell>
          <cell r="AB1265">
            <v>17400</v>
          </cell>
        </row>
        <row r="1266">
          <cell r="B1266" t="str">
            <v>ผูกพันครบ 28 มิย 67</v>
          </cell>
          <cell r="C1266">
            <v>4100398188</v>
          </cell>
        </row>
        <row r="1267">
          <cell r="A1267" t="str">
            <v>2.6.4</v>
          </cell>
          <cell r="B1267" t="str">
            <v>ตู้เย็นขนาด9คิวบิกฟุต</v>
          </cell>
          <cell r="C1267" t="str">
            <v>ศธ 04002/ว2043  ลว 24  พค 67ครั้งที่ 55</v>
          </cell>
        </row>
        <row r="1268">
          <cell r="A1268" t="str">
            <v>1)</v>
          </cell>
          <cell r="B1268" t="str">
            <v>โรงเรียนร่วมใจประสิทธิ์</v>
          </cell>
          <cell r="C1268" t="str">
            <v>20004350002003114850</v>
          </cell>
          <cell r="R1268">
            <v>0</v>
          </cell>
          <cell r="S1268">
            <v>13000</v>
          </cell>
          <cell r="T1268">
            <v>0</v>
          </cell>
          <cell r="U1268">
            <v>0</v>
          </cell>
          <cell r="Y1268">
            <v>0</v>
          </cell>
          <cell r="Z1268">
            <v>0</v>
          </cell>
          <cell r="AB1268">
            <v>13000</v>
          </cell>
        </row>
        <row r="1269">
          <cell r="B1269" t="str">
            <v>ผูกพันครบ 28 มิย 67</v>
          </cell>
          <cell r="C1269">
            <v>4100398188</v>
          </cell>
        </row>
        <row r="1270">
          <cell r="B1270" t="str">
            <v>งบลงทุน  ค่าที่ดินและสิ่งก่อสร้าง 6711320</v>
          </cell>
        </row>
        <row r="1271">
          <cell r="B1271" t="str">
            <v>ปรับปรุงซ่อมแซมอาคารเรียนอาคารประกอบและสิ่งก่อสร้างอื่น</v>
          </cell>
          <cell r="C1271" t="str">
            <v>ศธ 04002/ว2043  ลว 24  พค 67ครั้งที่ 55</v>
          </cell>
        </row>
        <row r="1273">
          <cell r="B1273" t="str">
            <v>โรงเรียนรวมราษฎร์สามัคคี</v>
          </cell>
          <cell r="C1273" t="str">
            <v>2000435000200321A300</v>
          </cell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Y1273">
            <v>0</v>
          </cell>
          <cell r="Z1273">
            <v>0</v>
          </cell>
          <cell r="AB1273">
            <v>684600</v>
          </cell>
        </row>
        <row r="1296">
          <cell r="B1296" t="str">
            <v xml:space="preserve"> งบดำเนินงาน 66112xx</v>
          </cell>
        </row>
        <row r="1306">
          <cell r="A1306">
            <v>3</v>
          </cell>
          <cell r="B1306" t="str">
            <v xml:space="preserve">ผลผลิตผู้จบการศึกษามัธยมศึกษาตอนปลาย  </v>
          </cell>
          <cell r="C1306" t="str">
            <v>20004 35000300 2000000</v>
          </cell>
        </row>
        <row r="1307">
          <cell r="B1307" t="str">
            <v xml:space="preserve"> งบดำเนินงาน 67112xx</v>
          </cell>
        </row>
        <row r="1309">
          <cell r="A1309">
            <v>3.1</v>
          </cell>
          <cell r="B1309" t="str">
            <v>กิจกรรรมการส่งเสริมศักยภาพในการเรียนระดับมัธยมศึกษา กิจกรรมรองส่งเสริมภาษาต่างประเทศที่สอง ความเป็นพลเมืองในการพัฒนาสู่โรงเรียนในประชาคมอาเซียน</v>
          </cell>
          <cell r="C1309" t="str">
            <v>20004 67 50194 32857</v>
          </cell>
        </row>
        <row r="1311">
          <cell r="A1311" t="str">
            <v>3.1.1</v>
          </cell>
          <cell r="B1311" t="str">
            <v xml:space="preserve">ค่าใช้จ่ายในการเดินทางเข้าร่วมอบรมเชิงปฏิบัติการพัฒนาครูด้านการจัดการเรียนรู้ประวัติศาสตร์ไทย ระหว่างวันที่ 28 พฤษภาคม 2567 – 2 มิถุนายน 2567 ณ โรงแรมเอวาน่า แกรนด์ แอนด์ คอนเวนชั่น เซนเตอร์ กรุงเทพมหานคร </v>
          </cell>
          <cell r="C1311" t="str">
            <v>ศธ04002/ว1864 ลว. 14 พค 67 โอนครั้งที่ 13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  <cell r="L1311">
            <v>0</v>
          </cell>
          <cell r="R1311">
            <v>0</v>
          </cell>
          <cell r="S1311">
            <v>0</v>
          </cell>
          <cell r="V1311">
            <v>0</v>
          </cell>
          <cell r="W1311">
            <v>0</v>
          </cell>
          <cell r="AB1311">
            <v>1000</v>
          </cell>
        </row>
        <row r="1315">
          <cell r="A1315" t="str">
            <v>3.2.1</v>
          </cell>
          <cell r="B1315" t="str">
            <v xml:space="preserve">ค่าก่อสร้าง ปรับปรุงซ่อมแซมอาคารเรียน อาคารประกอบและสิ่งก่อสร้างอื่นที่ทรุดโทรมและประสบอุบัติภัย   </v>
          </cell>
          <cell r="C1315" t="str">
            <v>ศธ04002/ว3478 ลว.21 ส.ค.66 โอนครั้งที่ 782</v>
          </cell>
        </row>
        <row r="1316">
          <cell r="A1316" t="str">
            <v>1)</v>
          </cell>
          <cell r="B1316" t="str">
            <v>โรงเรียนวัดพืชอุดม</v>
          </cell>
          <cell r="C1316" t="str">
            <v xml:space="preserve">20004 35000300 321ZZZZ 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  <cell r="L1316">
            <v>0</v>
          </cell>
        </row>
        <row r="1317">
          <cell r="A1317" t="str">
            <v>2)</v>
          </cell>
          <cell r="B1317" t="str">
            <v>โรงเรียนรวมราษฎร์สามัคคี</v>
          </cell>
          <cell r="C1317" t="str">
            <v xml:space="preserve">20004 35000300 321ZZZZ 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  <cell r="L1317">
            <v>0</v>
          </cell>
        </row>
        <row r="1320">
          <cell r="B1320" t="str">
            <v xml:space="preserve">โครงการป้องกันและแก้ไขปัญหายาเสพติดในสถานศึกษา    </v>
          </cell>
          <cell r="C1320" t="str">
            <v>20004 06003600</v>
          </cell>
        </row>
        <row r="1321">
          <cell r="A1321">
            <v>1.1000000000000001</v>
          </cell>
          <cell r="B1321" t="str">
            <v xml:space="preserve"> กิจกรรมป้องกันและแก้ไขปัญหายาเสพติดในสถานศึกษา  </v>
          </cell>
        </row>
        <row r="1322">
          <cell r="B1322" t="str">
            <v xml:space="preserve"> งบรายจ่ายอื่น 6611500</v>
          </cell>
        </row>
        <row r="1323">
          <cell r="C1323" t="str">
            <v>20004 06003600 5000002</v>
          </cell>
        </row>
        <row r="1324">
          <cell r="A1324" t="str">
            <v>1.1.1</v>
          </cell>
          <cell r="B1324" t="str">
            <v>สนับสนุนการดำเนินงานโครงการป้องกันและแก้ไขปัญหายาเสพติดในสถานศึกษา ประจำปี 2566 ครั้งที่ 1 1. นิเทศติดตาม 5000 บาท 2. กิจกรรมลูกเสือต้านภัยยาเสพติด 21 ร.ร. 42,000 บาท 3. กิจกรรมนักเรียนเพื่อนที่ปรึกษา (YC:Youth Counselor) 5000 บาท</v>
          </cell>
          <cell r="C1324" t="str">
            <v>ศธ 04002/ว5654 ลว 16 ธ.ค. 65 ครั้งที่ 130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  <cell r="L1324">
            <v>0</v>
          </cell>
        </row>
        <row r="1325">
          <cell r="A1325" t="str">
            <v>1.1.2</v>
          </cell>
          <cell r="B1325" t="str">
            <v xml:space="preserve">สนับสนุนการดำเนินงานโครงการป้องกันและแก้ไขปัญหายาเสพติดในสถานศึกษาของสำนักงานคณะกรรมการการศึกษาขั้นพื้นฐาน ประจำปี 2566 ครั้งที่ 2 </v>
          </cell>
          <cell r="C1325" t="str">
            <v>ศธ 04002/ว3154 ลว 7 สค 66 ครั้งที่ 730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</row>
        <row r="1336">
          <cell r="B1336" t="str">
            <v>งบดำเนินงาน 67112XX</v>
          </cell>
        </row>
        <row r="1337">
          <cell r="A1337">
            <v>1.1000000000000001</v>
          </cell>
          <cell r="B1337" t="str">
            <v xml:space="preserve">กิจกรรมเสริมสร้างคุณธรรม จริยธรรมและความตระหนักรู้ในการป้องกันและปราบปรามการทุจริต  </v>
          </cell>
          <cell r="C1337" t="str">
            <v xml:space="preserve">20004 66 00026 00000  </v>
          </cell>
        </row>
        <row r="1341">
          <cell r="A1341" t="str">
            <v>1.1.1</v>
          </cell>
          <cell r="B1341" t="str">
            <v xml:space="preserve">ค่าใช้จ่ายในการเดินทางมาประชุม อบรม กับสำนักงานคณะกรรมการการศึกษาขั้นพื้นฐาน หรือ สำนักงานคณะกรรมการป้องกันและปราบปรามการทุจริตแห่งชาติ </v>
          </cell>
          <cell r="C1341" t="str">
            <v>ศธ 04002/ว923 ลว 4 มีค 67 ครั้งที่ 203</v>
          </cell>
          <cell r="F1341">
            <v>20000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3200</v>
          </cell>
          <cell r="L1341">
            <v>800</v>
          </cell>
          <cell r="R1341">
            <v>0</v>
          </cell>
          <cell r="S1341">
            <v>0</v>
          </cell>
          <cell r="V1341">
            <v>0</v>
          </cell>
          <cell r="W1341">
            <v>0</v>
          </cell>
        </row>
        <row r="1342">
          <cell r="A1342" t="str">
            <v>1.1.2</v>
          </cell>
          <cell r="B1342" t="str">
            <v>ค่าใช้จ่ายในการดำเนินกิจกรรมโครงการโรงเรียนสุจริตและขับเคลื่อนหลักสูตรต้านทุจริตศึกษา ประจำปีงบประมาณ พ.ศ. 2567</v>
          </cell>
          <cell r="C1342" t="str">
            <v>ศธ 04002/ว1246 ลว 22 มีค 66  ครั้งที่ 232</v>
          </cell>
          <cell r="F1342">
            <v>70000</v>
          </cell>
          <cell r="R1342">
            <v>0</v>
          </cell>
          <cell r="S1342">
            <v>0</v>
          </cell>
          <cell r="V1342">
            <v>11900</v>
          </cell>
          <cell r="W1342">
            <v>0</v>
          </cell>
        </row>
        <row r="1343">
          <cell r="A1343" t="str">
            <v>1.1.2</v>
          </cell>
          <cell r="B1343" t="str">
            <v xml:space="preserve">ค่าใช้จ่ายในการนิเทศ กำกับ ติดตามแบบบูรณาการและค่าใช้จ่ายอื่น ๆ ที่เกี่ยวข้องกับโครงการโรงเรียนสุจริต </v>
          </cell>
          <cell r="C1343" t="str">
            <v>ศธ 04002/ว502 ลว 10 กพ 66  ครั้งที่ 290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</row>
        <row r="1344">
          <cell r="A1344" t="str">
            <v>1.1.3</v>
          </cell>
          <cell r="B1344" t="str">
            <v xml:space="preserve">ค่าใช้จ่ายในการดำเนินกิจกรรมโครงการโรงเรียนสุจริต ประจำปีงบประมาณ พ.ศ. 2566 </v>
          </cell>
          <cell r="C1344" t="str">
            <v>ศธ 04002/ว1226 ลว 27 มีค 66  ครั้งที่ 424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</row>
        <row r="1346">
          <cell r="B1346" t="str">
            <v xml:space="preserve"> งบดำเนินงาน 66112xx</v>
          </cell>
        </row>
        <row r="1347">
          <cell r="A1347" t="str">
            <v>1.2.1</v>
          </cell>
          <cell r="B1347" t="str">
            <v xml:space="preserve">ค่าใช้จ่ายในการ  เดินทางเข้ารับการอบรมเชิงปฏิบัติการประเมินคุณธรรมและความโปร่งใสในการดำเนินงานของสำนักงานเขตพื้นที่การศึกษาออนไลน์ (Inntegrity and Transparency Assessment : ITA Online) ประจำปีงบประมาณ พ.ศ. 2566 ระหว่างวันที่ 8 - 13 มีนาคม 2566 ณ โรงแรมริเวอร์ไซด์ กรุงเทพมหานคร </v>
          </cell>
          <cell r="C1347" t="str">
            <v>ที่ ศธ 04002/ว1231 ลว. 27 มีนาคม ครั้งที่ 423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</row>
        <row r="1348">
          <cell r="A1348" t="str">
            <v>1.2.2</v>
          </cell>
          <cell r="B1348" t="str">
            <v xml:space="preserve">ค่าใช้จ่ายสำหรับการแลกเปลี่ยนเรียนรู้การนำเสนอผลงานฯ (โครงการโรงเรียนสุจริต) ประจำปีงบประมาณ พ.ศ. 2566 ระดับภูมิภาค จำนวนเงิน 3,500.-บาท (สามพันห้าร้อยบาทถ้วนค่าวันที่ 23 -27 กรกฎาคม 2566 ณ โรงแรมบียอนด์ สวีท กรุงเทพมหานคร /ใช้จ่ายในการเดินทางเข้าร่วมการแลกเปลี่ยนเรียนรู้ การนำเสนอผลงานฯ (โครงการโรงเรียนสุจริต) จำนวนเงิน 1,200.-บาทวันที่ 20 - 22 กันยายน 2566 ณ โรงแรมบลูเวฟ โฮเทลหัวหิน จังหวัดประจวบคีรีขันธ์ </v>
          </cell>
          <cell r="C1348" t="str">
            <v>ที่ ศธ 04002/ว3656 ลว. 28 สค 66 ครั้งที่ 819</v>
          </cell>
          <cell r="F1348">
            <v>0</v>
          </cell>
          <cell r="G1348">
            <v>0</v>
          </cell>
          <cell r="H1348">
            <v>0</v>
          </cell>
          <cell r="I1348">
            <v>0</v>
          </cell>
          <cell r="J1348">
            <v>0</v>
          </cell>
          <cell r="K1348">
            <v>0</v>
          </cell>
          <cell r="L1348">
            <v>0</v>
          </cell>
        </row>
        <row r="1349">
          <cell r="A1349">
            <v>1.2</v>
          </cell>
          <cell r="B1349" t="str">
            <v xml:space="preserve">กิจกรรมเสริมสร้างธรรมาภิบาลเพื่อเพิ่มประสิทธิภาพในการบริหารจัดการ      </v>
          </cell>
          <cell r="C1349" t="str">
            <v>20004 67 00068 00000</v>
          </cell>
        </row>
        <row r="1350">
          <cell r="B1350" t="str">
            <v xml:space="preserve"> งบดำเนินงาน 67112xx</v>
          </cell>
          <cell r="C1350" t="str">
            <v>20004 56003700 2000000</v>
          </cell>
          <cell r="AB1350">
            <v>50000</v>
          </cell>
        </row>
        <row r="1351">
          <cell r="A1351" t="str">
            <v>1.2.1</v>
          </cell>
          <cell r="B1351" t="str">
            <v>ค่าใช้จ่ายในการดำเนินกิจกรรมโครงการสำนักงานเขตพื้นการศึกษาสุจริต ประจำปีงบประมาณ พ.ศ. 2567</v>
          </cell>
          <cell r="C1351" t="str">
            <v>ศธ04087/1378 ลว 27 พค 67 โอนครั้งที่ 61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  <cell r="R1351">
            <v>0</v>
          </cell>
          <cell r="S1351">
            <v>0</v>
          </cell>
          <cell r="V1351">
            <v>0</v>
          </cell>
          <cell r="W1351">
            <v>0</v>
          </cell>
        </row>
        <row r="1373">
          <cell r="F1373">
            <v>4409000</v>
          </cell>
          <cell r="K1373">
            <v>324270</v>
          </cell>
          <cell r="L1373">
            <v>3535412.77</v>
          </cell>
          <cell r="S1373">
            <v>0</v>
          </cell>
          <cell r="AA1373">
            <v>4442552.13</v>
          </cell>
          <cell r="AB1373">
            <v>6232000</v>
          </cell>
        </row>
        <row r="1374">
          <cell r="F1374">
            <v>6595321</v>
          </cell>
          <cell r="K1374">
            <v>3100136.65</v>
          </cell>
          <cell r="L1374">
            <v>1360110.69</v>
          </cell>
          <cell r="S1374">
            <v>955093</v>
          </cell>
          <cell r="AA1374">
            <v>5219748.37</v>
          </cell>
          <cell r="AB1374">
            <v>8863271</v>
          </cell>
        </row>
        <row r="1375">
          <cell r="F1375">
            <v>79387826</v>
          </cell>
          <cell r="K1375">
            <v>0</v>
          </cell>
          <cell r="L1375">
            <v>79201534</v>
          </cell>
          <cell r="S1375">
            <v>0</v>
          </cell>
          <cell r="AA1375">
            <v>105587342</v>
          </cell>
          <cell r="AB1375">
            <v>105777895</v>
          </cell>
        </row>
        <row r="1376">
          <cell r="F1376">
            <v>12662518</v>
          </cell>
          <cell r="K1376">
            <v>215999.34</v>
          </cell>
          <cell r="L1376">
            <v>10279988.369999999</v>
          </cell>
          <cell r="S1376">
            <v>0</v>
          </cell>
          <cell r="AA1376">
            <v>12081731.710000001</v>
          </cell>
          <cell r="AB1376">
            <v>17923978</v>
          </cell>
        </row>
        <row r="1377">
          <cell r="F1377">
            <v>0</v>
          </cell>
          <cell r="K1377">
            <v>0</v>
          </cell>
          <cell r="L1377">
            <v>0</v>
          </cell>
        </row>
        <row r="1378">
          <cell r="F1378">
            <v>0</v>
          </cell>
          <cell r="K1378">
            <v>0</v>
          </cell>
          <cell r="L1378">
            <v>0</v>
          </cell>
        </row>
        <row r="1379">
          <cell r="F1379">
            <v>0</v>
          </cell>
          <cell r="G1379">
            <v>0</v>
          </cell>
          <cell r="H1379">
            <v>0</v>
          </cell>
          <cell r="K1379">
            <v>0</v>
          </cell>
          <cell r="L1379">
            <v>0</v>
          </cell>
          <cell r="M1379">
            <v>0</v>
          </cell>
          <cell r="S1379">
            <v>10168644</v>
          </cell>
          <cell r="AC1379">
            <v>24901000</v>
          </cell>
        </row>
      </sheetData>
      <sheetData sheetId="67">
        <row r="4">
          <cell r="A4" t="str">
            <v xml:space="preserve">                                                                              ประจำเดือน  พฤษภาคม 2567                                     </v>
          </cell>
        </row>
      </sheetData>
      <sheetData sheetId="68">
        <row r="333">
          <cell r="D333">
            <v>0</v>
          </cell>
        </row>
      </sheetData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EC61C-666E-418B-9783-BA92A9124945}">
  <dimension ref="A1:K93"/>
  <sheetViews>
    <sheetView topLeftCell="A25" workbookViewId="0">
      <selection activeCell="A31" sqref="A31:XFD52"/>
    </sheetView>
  </sheetViews>
  <sheetFormatPr defaultRowHeight="13.8" x14ac:dyDescent="0.25"/>
  <cols>
    <col min="1" max="1" width="4.09765625" customWidth="1"/>
    <col min="2" max="2" width="32.09765625" customWidth="1"/>
    <col min="3" max="3" width="17.3984375" customWidth="1"/>
    <col min="4" max="4" width="11.69921875" customWidth="1"/>
    <col min="5" max="5" width="6.69921875" customWidth="1"/>
    <col min="6" max="6" width="11.8984375" customWidth="1"/>
    <col min="7" max="7" width="6.3984375" customWidth="1"/>
    <col min="8" max="8" width="12.5" customWidth="1"/>
    <col min="9" max="9" width="11.3984375" customWidth="1"/>
    <col min="10" max="10" width="12.69921875" customWidth="1"/>
  </cols>
  <sheetData>
    <row r="1" spans="1:11" ht="21" x14ac:dyDescent="0.25">
      <c r="A1" s="545" t="str">
        <f>+'[1]สิ่งก่อสร้าง  65'!A1:M1</f>
        <v>รายงานเงินกันไว้เบิกเหลื่อมปี งบประมาณประจำปี พ.ศ. 2566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</row>
    <row r="2" spans="1:11" ht="21" x14ac:dyDescent="0.25">
      <c r="A2" s="545" t="str">
        <f>+'[1]สิ่งก่อสร้าง  65'!A3:M3</f>
        <v>สำนักงานเขตพื้นที่การศึกษาประถมศึกษาปทุมธานี เขต 2</v>
      </c>
      <c r="B2" s="545"/>
      <c r="C2" s="545"/>
      <c r="D2" s="545"/>
      <c r="E2" s="545"/>
      <c r="F2" s="545"/>
      <c r="G2" s="545"/>
      <c r="H2" s="545"/>
      <c r="I2" s="545"/>
      <c r="J2" s="545"/>
      <c r="K2" s="545"/>
    </row>
    <row r="3" spans="1:11" ht="21" x14ac:dyDescent="0.25">
      <c r="A3" s="546" t="s">
        <v>178</v>
      </c>
      <c r="B3" s="546"/>
      <c r="C3" s="546"/>
      <c r="D3" s="546"/>
      <c r="E3" s="546"/>
      <c r="F3" s="546"/>
      <c r="G3" s="546"/>
      <c r="H3" s="546"/>
      <c r="I3" s="546"/>
      <c r="J3" s="546"/>
      <c r="K3" s="546"/>
    </row>
    <row r="4" spans="1:11" ht="21" x14ac:dyDescent="0.25">
      <c r="A4" s="539" t="s">
        <v>23</v>
      </c>
      <c r="B4" s="539" t="s">
        <v>24</v>
      </c>
      <c r="C4" s="72" t="s">
        <v>26</v>
      </c>
      <c r="D4" s="541" t="s">
        <v>41</v>
      </c>
      <c r="E4" s="543" t="s">
        <v>3</v>
      </c>
      <c r="F4" s="544"/>
      <c r="G4" s="547" t="s">
        <v>42</v>
      </c>
      <c r="H4" s="547"/>
      <c r="I4" s="543" t="s">
        <v>4</v>
      </c>
      <c r="J4" s="544"/>
      <c r="K4" s="539" t="s">
        <v>5</v>
      </c>
    </row>
    <row r="5" spans="1:11" ht="21" x14ac:dyDescent="0.25">
      <c r="A5" s="540"/>
      <c r="B5" s="540"/>
      <c r="C5" s="73" t="s">
        <v>43</v>
      </c>
      <c r="D5" s="542"/>
      <c r="E5" s="257">
        <v>220</v>
      </c>
      <c r="F5" s="257">
        <v>221</v>
      </c>
      <c r="G5" s="257">
        <v>220</v>
      </c>
      <c r="H5" s="257">
        <v>221</v>
      </c>
      <c r="I5" s="257">
        <v>220</v>
      </c>
      <c r="J5" s="257">
        <v>221</v>
      </c>
      <c r="K5" s="540"/>
    </row>
    <row r="6" spans="1:11" ht="36" customHeight="1" x14ac:dyDescent="0.25">
      <c r="A6" s="258" t="s">
        <v>83</v>
      </c>
      <c r="B6" s="259" t="str">
        <f>+'[1]ดำเนินงานครุภัณฑ์ 310061ยั่งยืน'!E6</f>
        <v xml:space="preserve">แผนงานยุทธศาสตร์พัฒนาคุณภาพการศึกษาและการเรียนรู้ </v>
      </c>
      <c r="C6" s="260"/>
      <c r="D6" s="261">
        <f>+D7</f>
        <v>250098.57</v>
      </c>
      <c r="E6" s="261">
        <f t="shared" ref="E6:K9" si="0">+E7</f>
        <v>0</v>
      </c>
      <c r="F6" s="261">
        <f t="shared" si="0"/>
        <v>0</v>
      </c>
      <c r="G6" s="261"/>
      <c r="H6" s="261">
        <f t="shared" si="0"/>
        <v>0</v>
      </c>
      <c r="I6" s="261">
        <f t="shared" si="0"/>
        <v>15900</v>
      </c>
      <c r="J6" s="261">
        <f t="shared" si="0"/>
        <v>234198.57</v>
      </c>
      <c r="K6" s="261">
        <f t="shared" si="0"/>
        <v>0</v>
      </c>
    </row>
    <row r="7" spans="1:11" ht="36" customHeight="1" x14ac:dyDescent="0.25">
      <c r="A7" s="262">
        <v>1</v>
      </c>
      <c r="B7" s="263" t="str">
        <f>+'[1]ดำเนินงานครุภัณฑ์ 310061ยั่งยืน'!E7</f>
        <v>โครงการขับเคลื่อนการพัฒนาการศึกษาที่ยั่งยืน</v>
      </c>
      <c r="C7" s="264" t="str">
        <f>+'[1]ดำเนินงานครุภัณฑ์ 310061ยั่งยืน'!D7</f>
        <v xml:space="preserve">20004 31006100 </v>
      </c>
      <c r="D7" s="265">
        <f>+D8</f>
        <v>250098.57</v>
      </c>
      <c r="E7" s="265">
        <f t="shared" si="0"/>
        <v>0</v>
      </c>
      <c r="F7" s="265">
        <f t="shared" si="0"/>
        <v>0</v>
      </c>
      <c r="G7" s="265"/>
      <c r="H7" s="265">
        <f t="shared" si="0"/>
        <v>0</v>
      </c>
      <c r="I7" s="265">
        <f t="shared" si="0"/>
        <v>15900</v>
      </c>
      <c r="J7" s="265">
        <f t="shared" si="0"/>
        <v>234198.57</v>
      </c>
      <c r="K7" s="265">
        <f t="shared" si="0"/>
        <v>0</v>
      </c>
    </row>
    <row r="8" spans="1:11" ht="42" customHeight="1" x14ac:dyDescent="0.25">
      <c r="A8" s="266">
        <v>1.1000000000000001</v>
      </c>
      <c r="B8" s="267" t="str">
        <f>+'[1]ดำเนินงานครุภัณฑ์ 310061ยั่งยืน'!E8</f>
        <v>กิจกรรมยกระดับคุณภาพผู้เรียนด้านศักยภาพการเรียนรู้เชิงกระบวนการสู่ความทัดเทียมนานาชาติ</v>
      </c>
      <c r="C8" s="268" t="str">
        <f>+'[1]ดำเนินงานครุภัณฑ์ 310061ยั่งยืน'!D8</f>
        <v>20004 66 86177 00000</v>
      </c>
      <c r="D8" s="269">
        <f>+D9+D14</f>
        <v>250098.57</v>
      </c>
      <c r="E8" s="269">
        <f t="shared" ref="E8:K8" si="1">+E9+E14</f>
        <v>0</v>
      </c>
      <c r="F8" s="269">
        <f t="shared" si="1"/>
        <v>0</v>
      </c>
      <c r="G8" s="269"/>
      <c r="H8" s="269">
        <f t="shared" si="1"/>
        <v>0</v>
      </c>
      <c r="I8" s="269">
        <f t="shared" si="1"/>
        <v>15900</v>
      </c>
      <c r="J8" s="269">
        <f t="shared" si="1"/>
        <v>234198.57</v>
      </c>
      <c r="K8" s="269">
        <f t="shared" si="1"/>
        <v>0</v>
      </c>
    </row>
    <row r="9" spans="1:11" ht="37.200000000000003" customHeight="1" x14ac:dyDescent="0.25">
      <c r="A9" s="270"/>
      <c r="B9" s="271" t="str">
        <f>+'[1]สิ่งก่อสร้าง  65'!E39</f>
        <v>งบดำเนินงาน</v>
      </c>
      <c r="C9" s="272">
        <v>6611230</v>
      </c>
      <c r="D9" s="273">
        <f>+D10</f>
        <v>51000</v>
      </c>
      <c r="E9" s="273">
        <f t="shared" si="0"/>
        <v>0</v>
      </c>
      <c r="F9" s="273">
        <f t="shared" si="0"/>
        <v>0</v>
      </c>
      <c r="G9" s="273"/>
      <c r="H9" s="273">
        <f t="shared" si="0"/>
        <v>0</v>
      </c>
      <c r="I9" s="273">
        <f t="shared" si="0"/>
        <v>0</v>
      </c>
      <c r="J9" s="273">
        <f t="shared" si="0"/>
        <v>51000</v>
      </c>
      <c r="K9" s="273">
        <f t="shared" si="0"/>
        <v>0</v>
      </c>
    </row>
    <row r="10" spans="1:11" ht="21" customHeight="1" x14ac:dyDescent="0.25">
      <c r="A10" s="274" t="s">
        <v>39</v>
      </c>
      <c r="B10" s="275" t="str">
        <f>+'[1]ดำเนินงานครุภัณฑ์ 310061ยั่งยืน'!E10</f>
        <v>โครงการยกระดับคุณภาพผู้เรียน ค่าสื่อการเรียนการสอน</v>
      </c>
      <c r="C10" s="276" t="str">
        <f>+'[1]ดำเนินงานครุภัณฑ์ 310061ยั่งยืน'!C10</f>
        <v>20004 31006100 2000000</v>
      </c>
      <c r="D10" s="277">
        <f>SUM(D11:D13)</f>
        <v>51000</v>
      </c>
      <c r="E10" s="277">
        <f t="shared" ref="E10:J10" si="2">SUM(E11:E13)</f>
        <v>0</v>
      </c>
      <c r="F10" s="277">
        <f t="shared" si="2"/>
        <v>0</v>
      </c>
      <c r="G10" s="277"/>
      <c r="H10" s="277">
        <f t="shared" si="2"/>
        <v>0</v>
      </c>
      <c r="I10" s="277">
        <f t="shared" si="2"/>
        <v>0</v>
      </c>
      <c r="J10" s="277">
        <f t="shared" si="2"/>
        <v>51000</v>
      </c>
      <c r="K10" s="277">
        <f t="shared" ref="K10" si="3">SUM(K11:K12)</f>
        <v>0</v>
      </c>
    </row>
    <row r="11" spans="1:11" ht="21" customHeight="1" x14ac:dyDescent="0.25">
      <c r="A11" s="278" t="s">
        <v>84</v>
      </c>
      <c r="B11" s="279" t="str">
        <f>+'[1]ดำเนินงานครุภัณฑ์ 310061ยั่งยืน'!E11</f>
        <v>ร.ร.วัดลานนา</v>
      </c>
      <c r="C11" s="280"/>
      <c r="D11" s="281">
        <f>+'[1]ดำเนินงานครุภัณฑ์ 310061ยั่งยืน'!F13</f>
        <v>14000</v>
      </c>
      <c r="E11" s="281">
        <f>+'[1]ดำเนินงานครุภัณฑ์ 310061ยั่งยืน'!G13</f>
        <v>0</v>
      </c>
      <c r="F11" s="281">
        <f>+'[1]ดำเนินงานครุภัณฑ์ 310061ยั่งยืน'!H13</f>
        <v>0</v>
      </c>
      <c r="G11" s="281">
        <f>+'[1]ดำเนินงานครุภัณฑ์ 310061ยั่งยืน'!I13</f>
        <v>0</v>
      </c>
      <c r="H11" s="281">
        <f>+'[1]ดำเนินงานครุภัณฑ์ 310061ยั่งยืน'!J13</f>
        <v>0</v>
      </c>
      <c r="I11" s="281">
        <f>+'[1]ดำเนินงานครุภัณฑ์ 310061ยั่งยืน'!K13</f>
        <v>0</v>
      </c>
      <c r="J11" s="281">
        <f>+'[1]ดำเนินงานครุภัณฑ์ 310061ยั่งยืน'!L13</f>
        <v>14000</v>
      </c>
      <c r="K11" s="281">
        <f>+D11-E11-F11-G11-H11-I11-J11</f>
        <v>0</v>
      </c>
    </row>
    <row r="12" spans="1:11" ht="21" customHeight="1" x14ac:dyDescent="0.25">
      <c r="A12" s="278" t="s">
        <v>85</v>
      </c>
      <c r="B12" s="279" t="str">
        <f>+'[1]ดำเนินงานครุภัณฑ์ 310061ยั่งยืน'!E14</f>
        <v>ร.ร.นิกรราษฎร์บูรณะ</v>
      </c>
      <c r="C12" s="280"/>
      <c r="D12" s="281">
        <f>+'[1]ดำเนินงานครุภัณฑ์ 310061ยั่งยืน'!F16</f>
        <v>14000</v>
      </c>
      <c r="E12" s="281">
        <f>+'[1]ดำเนินงานครุภัณฑ์ 310061ยั่งยืน'!G16</f>
        <v>0</v>
      </c>
      <c r="F12" s="281">
        <f>+'[1]ดำเนินงานครุภัณฑ์ 310061ยั่งยืน'!H16</f>
        <v>0</v>
      </c>
      <c r="G12" s="281">
        <f>+'[1]ดำเนินงานครุภัณฑ์ 310061ยั่งยืน'!I16</f>
        <v>0</v>
      </c>
      <c r="H12" s="281">
        <f>+'[1]ดำเนินงานครุภัณฑ์ 310061ยั่งยืน'!J16</f>
        <v>0</v>
      </c>
      <c r="I12" s="281">
        <f>+'[1]ดำเนินงานครุภัณฑ์ 310061ยั่งยืน'!K16</f>
        <v>0</v>
      </c>
      <c r="J12" s="281">
        <f>+'[1]ดำเนินงานครุภัณฑ์ 310061ยั่งยืน'!L16</f>
        <v>14000</v>
      </c>
      <c r="K12" s="281">
        <f>+D12-E12-F12-G12-H12-I12-J12</f>
        <v>0</v>
      </c>
    </row>
    <row r="13" spans="1:11" ht="21" customHeight="1" x14ac:dyDescent="0.25">
      <c r="A13" s="278" t="s">
        <v>86</v>
      </c>
      <c r="B13" s="279" t="str">
        <f>+'[1]ดำเนินงานครุภัณฑ์ 310061ยั่งยืน'!E17</f>
        <v>ร.ร.วัดสมุหราษฎร์บำรุง</v>
      </c>
      <c r="C13" s="280"/>
      <c r="D13" s="281">
        <f>+'[1]ดำเนินงานครุภัณฑ์ 310061ยั่งยืน'!F21</f>
        <v>23000</v>
      </c>
      <c r="E13" s="281">
        <f>+'[1]ดำเนินงานครุภัณฑ์ 310061ยั่งยืน'!G21</f>
        <v>0</v>
      </c>
      <c r="F13" s="281">
        <f>+'[1]ดำเนินงานครุภัณฑ์ 310061ยั่งยืน'!H21</f>
        <v>0</v>
      </c>
      <c r="G13" s="281"/>
      <c r="H13" s="281">
        <f>+'[1]ดำเนินงานครุภัณฑ์ 310061ยั่งยืน'!I21</f>
        <v>0</v>
      </c>
      <c r="I13" s="281">
        <f>+'[1]ดำเนินงานครุภัณฑ์ 310061ยั่งยืน'!J21</f>
        <v>0</v>
      </c>
      <c r="J13" s="281">
        <f>+'[1]ดำเนินงานครุภัณฑ์ 310061ยั่งยืน'!K21</f>
        <v>23000</v>
      </c>
      <c r="K13" s="281"/>
    </row>
    <row r="14" spans="1:11" ht="21" customHeight="1" x14ac:dyDescent="0.25">
      <c r="A14" s="270"/>
      <c r="B14" s="271" t="str">
        <f>+'[1]ดำเนินงานครุภัณฑ์ 310061ยั่งยืน'!E22</f>
        <v>งบลงทุน ค่าครุภัณฑ์ 6611310</v>
      </c>
      <c r="C14" s="282" t="str">
        <f>+'[1]ดำเนินงานครุภัณฑ์ 310061ยั่งยืน'!D22</f>
        <v>6611310</v>
      </c>
      <c r="D14" s="273">
        <f>+D15+D22</f>
        <v>199098.57</v>
      </c>
      <c r="E14" s="273">
        <f t="shared" ref="E14:K14" si="4">+E15+E22</f>
        <v>0</v>
      </c>
      <c r="F14" s="273">
        <f t="shared" si="4"/>
        <v>0</v>
      </c>
      <c r="G14" s="273"/>
      <c r="H14" s="273">
        <f t="shared" si="4"/>
        <v>0</v>
      </c>
      <c r="I14" s="273">
        <f t="shared" si="4"/>
        <v>15900</v>
      </c>
      <c r="J14" s="273">
        <f t="shared" si="4"/>
        <v>183198.57</v>
      </c>
      <c r="K14" s="273">
        <f t="shared" si="4"/>
        <v>0</v>
      </c>
    </row>
    <row r="15" spans="1:11" ht="21" customHeight="1" x14ac:dyDescent="0.25">
      <c r="A15" s="270"/>
      <c r="B15" s="271" t="str">
        <f>+'[1]ดำเนินงานครุภัณฑ์ 310061ยั่งยืน'!E23</f>
        <v>ครุภัณฑ์สำนักงาน 120601</v>
      </c>
      <c r="C15" s="283">
        <f>+'[1]ดำเนินงานครุภัณฑ์ 310061ยั่งยืน'!D23</f>
        <v>0</v>
      </c>
      <c r="D15" s="273">
        <f>+D16+D18+D20</f>
        <v>79298.570000000007</v>
      </c>
      <c r="E15" s="273">
        <f t="shared" ref="E15:K15" si="5">+E16+E18+E20</f>
        <v>0</v>
      </c>
      <c r="F15" s="273">
        <f t="shared" si="5"/>
        <v>0</v>
      </c>
      <c r="G15" s="273"/>
      <c r="H15" s="273">
        <f t="shared" si="5"/>
        <v>0</v>
      </c>
      <c r="I15" s="273">
        <f t="shared" si="5"/>
        <v>15900</v>
      </c>
      <c r="J15" s="273">
        <f t="shared" si="5"/>
        <v>63398.57</v>
      </c>
      <c r="K15" s="273">
        <f t="shared" si="5"/>
        <v>0</v>
      </c>
    </row>
    <row r="16" spans="1:11" ht="21" customHeight="1" x14ac:dyDescent="0.25">
      <c r="A16" s="262" t="str">
        <f>+[1]งบ66สิ่งก่อสร้า!A9</f>
        <v>1.1.1</v>
      </c>
      <c r="B16" s="284" t="str">
        <f>+'[1]ดำเนินงานครุภัณฑ์ 310061ยั่งยืน'!E24</f>
        <v xml:space="preserve">เครื่องปรับอากาศแบบตั้งพื้นหรือแขวน (ระบบ INVERTER) ขนาด 20,000 บีทียู       </v>
      </c>
      <c r="C16" s="285" t="str">
        <f>+'[1]ดำเนินงานครุภัณฑ์ 310061ยั่งยืน'!C24</f>
        <v>โอนเปลี่ยนแปลงครั้งที่ 1/66 บท.กลุ่มนโยบายและแผน  ที่ ศธ 04087/1957 ลว. 28 กย 66</v>
      </c>
      <c r="D16" s="265">
        <f>+D17</f>
        <v>35499.39</v>
      </c>
      <c r="E16" s="265">
        <f t="shared" ref="E16:K16" si="6">+E17</f>
        <v>0</v>
      </c>
      <c r="F16" s="265">
        <f t="shared" si="6"/>
        <v>0</v>
      </c>
      <c r="G16" s="265"/>
      <c r="H16" s="265">
        <f t="shared" si="6"/>
        <v>0</v>
      </c>
      <c r="I16" s="265">
        <f t="shared" si="6"/>
        <v>0</v>
      </c>
      <c r="J16" s="265">
        <f t="shared" si="6"/>
        <v>35499.39</v>
      </c>
      <c r="K16" s="265">
        <f t="shared" si="6"/>
        <v>0</v>
      </c>
    </row>
    <row r="17" spans="1:11" ht="21" customHeight="1" x14ac:dyDescent="0.25">
      <c r="A17" s="278" t="str">
        <f>+'[1]ดำเนินงานครุภัณฑ์ 310061ยั่งยืน'!A25</f>
        <v>1)</v>
      </c>
      <c r="B17" s="286" t="str">
        <f>+'[1]ดำเนินงานครุภัณฑ์ 310061ยั่งยืน'!E25</f>
        <v>สพป.ปท.2</v>
      </c>
      <c r="C17" s="287" t="str">
        <f>+'[1]ดำเนินงานครุภัณฑ์ 310061ยั่งยืน'!D24</f>
        <v>20004 31006100 3110010</v>
      </c>
      <c r="D17" s="288">
        <f>+'[1]ดำเนินงานครุภัณฑ์ 310061ยั่งยืน'!F29</f>
        <v>35499.39</v>
      </c>
      <c r="E17" s="288">
        <f>+'[1]ดำเนินงานครุภัณฑ์ 310061ยั่งยืน'!G29</f>
        <v>0</v>
      </c>
      <c r="F17" s="288">
        <f>+'[1]ดำเนินงานครุภัณฑ์ 310061ยั่งยืน'!H29</f>
        <v>0</v>
      </c>
      <c r="G17" s="288"/>
      <c r="H17" s="288">
        <f>+'[1]ดำเนินงานครุภัณฑ์ 310061ยั่งยืน'!I29</f>
        <v>0</v>
      </c>
      <c r="I17" s="288">
        <f>+'[1]ดำเนินงานครุภัณฑ์ 310061ยั่งยืน'!J29</f>
        <v>0</v>
      </c>
      <c r="J17" s="288">
        <f>+'[1]ดำเนินงานครุภัณฑ์ 310061ยั่งยืน'!K29</f>
        <v>35499.39</v>
      </c>
      <c r="K17" s="288">
        <f>+'[1]ดำเนินงานครุภัณฑ์ 310061ยั่งยืน'!L29</f>
        <v>0</v>
      </c>
    </row>
    <row r="18" spans="1:11" ht="21" customHeight="1" x14ac:dyDescent="0.25">
      <c r="A18" s="262">
        <f>+'[1]ดำเนินงานครุภัณฑ์ 310061ยั่งยืน'!A30</f>
        <v>2</v>
      </c>
      <c r="B18" s="289" t="str">
        <f>+'[1]ดำเนินงานครุภัณฑ์ 310061ยั่งยืน'!E30</f>
        <v xml:space="preserve">เครื่องปรับอากาศแบบติดผนัง (ระบบ INVERTER) ขนาด 18,000 บีทียู       </v>
      </c>
      <c r="C18" s="285" t="str">
        <f>+'[1]ดำเนินงานครุภัณฑ์ 310061ยั่งยืน'!C30</f>
        <v>โอนเปลี่ยนแปลงครั้งที่ 1/66 บท.กลุ่มนโยบายและแผน  ที่ ศธ 04087/1957 ลว. 28 กย 66</v>
      </c>
      <c r="D18" s="265">
        <f>+D19</f>
        <v>27899.18</v>
      </c>
      <c r="E18" s="265">
        <f t="shared" ref="E18:J18" si="7">+E19</f>
        <v>0</v>
      </c>
      <c r="F18" s="265">
        <f t="shared" si="7"/>
        <v>0</v>
      </c>
      <c r="G18" s="265"/>
      <c r="H18" s="265">
        <f t="shared" si="7"/>
        <v>0</v>
      </c>
      <c r="I18" s="265">
        <f t="shared" si="7"/>
        <v>0</v>
      </c>
      <c r="J18" s="265">
        <f t="shared" si="7"/>
        <v>27899.18</v>
      </c>
      <c r="K18" s="265">
        <f>+K19</f>
        <v>0</v>
      </c>
    </row>
    <row r="19" spans="1:11" ht="21" customHeight="1" x14ac:dyDescent="0.25">
      <c r="A19" s="278" t="str">
        <f>+'[1]ดำเนินงานครุภัณฑ์ 310061ยั่งยืน'!A31</f>
        <v>1)</v>
      </c>
      <c r="B19" s="290" t="str">
        <f>+'[1]ดำเนินงานครุภัณฑ์ 310061ยั่งยืน'!E31</f>
        <v>สพป.ปท.2</v>
      </c>
      <c r="C19" s="291" t="str">
        <f>+'[1]ดำเนินงานครุภัณฑ์ 310061ยั่งยืน'!D30</f>
        <v>20005 31006100 3110011</v>
      </c>
      <c r="D19" s="292">
        <f>+'[1]ดำเนินงานครุภัณฑ์ 310061ยั่งยืน'!F34</f>
        <v>27899.18</v>
      </c>
      <c r="E19" s="292">
        <f>+'[1]ดำเนินงานครุภัณฑ์ 310061ยั่งยืน'!G34</f>
        <v>0</v>
      </c>
      <c r="F19" s="292">
        <f>+'[1]ดำเนินงานครุภัณฑ์ 310061ยั่งยืน'!H34</f>
        <v>0</v>
      </c>
      <c r="G19" s="292"/>
      <c r="H19" s="292">
        <f>+'[1]ดำเนินงานครุภัณฑ์ 310061ยั่งยืน'!I34</f>
        <v>0</v>
      </c>
      <c r="I19" s="292">
        <f>+'[1]ดำเนินงานครุภัณฑ์ 310061ยั่งยืน'!J34</f>
        <v>0</v>
      </c>
      <c r="J19" s="292">
        <f>+'[1]ดำเนินงานครุภัณฑ์ 310061ยั่งยืน'!K34</f>
        <v>27899.18</v>
      </c>
      <c r="K19" s="292">
        <f>+'[1]ดำเนินงานครุภัณฑ์ 310061ยั่งยืน'!L34</f>
        <v>0</v>
      </c>
    </row>
    <row r="20" spans="1:11" ht="42" customHeight="1" x14ac:dyDescent="0.25">
      <c r="A20" s="262">
        <f>+'[1]ดำเนินงานครุภัณฑ์ 310061ยั่งยืน'!A35</f>
        <v>3</v>
      </c>
      <c r="B20" s="289" t="str">
        <f>+'[1]ดำเนินงานครุภัณฑ์ 310061ยั่งยืน'!E35</f>
        <v xml:space="preserve">โพเดียม </v>
      </c>
      <c r="C20" s="285" t="str">
        <f>+'[1]ดำเนินงานครุภัณฑ์ 310061ยั่งยืน'!C35</f>
        <v>โอนเปลี่ยนแปลงครั้งที่ 1/66 บท.กลุ่มนโยบายและแผน  ที่ ศธ 04087/1957 ลว. 28 กย 66</v>
      </c>
      <c r="D20" s="265">
        <f>+D21</f>
        <v>15900</v>
      </c>
      <c r="E20" s="265">
        <f t="shared" ref="E20:K20" si="8">+E21</f>
        <v>0</v>
      </c>
      <c r="F20" s="265">
        <f t="shared" si="8"/>
        <v>0</v>
      </c>
      <c r="G20" s="265"/>
      <c r="H20" s="265">
        <f t="shared" si="8"/>
        <v>0</v>
      </c>
      <c r="I20" s="265">
        <f t="shared" si="8"/>
        <v>15900</v>
      </c>
      <c r="J20" s="265">
        <f t="shared" si="8"/>
        <v>0</v>
      </c>
      <c r="K20" s="265">
        <f t="shared" si="8"/>
        <v>0</v>
      </c>
    </row>
    <row r="21" spans="1:11" ht="21" customHeight="1" x14ac:dyDescent="0.25">
      <c r="A21" s="278" t="str">
        <f>+'[1]ดำเนินงานครุภัณฑ์ 310061ยั่งยืน'!A36</f>
        <v>1)</v>
      </c>
      <c r="B21" s="290" t="str">
        <f>+'[1]ดำเนินงานครุภัณฑ์ 310061ยั่งยืน'!E36</f>
        <v>สพป.ปท.2</v>
      </c>
      <c r="C21" s="291" t="str">
        <f>+'[1]ดำเนินงานครุภัณฑ์ 310061ยั่งยืน'!D35</f>
        <v>20008 31006100 3110014</v>
      </c>
      <c r="D21" s="292">
        <f>+'[1]ดำเนินงานครุภัณฑ์ 310061ยั่งยืน'!F36</f>
        <v>15900</v>
      </c>
      <c r="E21" s="292">
        <f>+'[1]ดำเนินงานครุภัณฑ์ 310061ยั่งยืน'!G39</f>
        <v>0</v>
      </c>
      <c r="F21" s="292">
        <f>+'[1]ดำเนินงานครุภัณฑ์ 310061ยั่งยืน'!H39</f>
        <v>0</v>
      </c>
      <c r="G21" s="292">
        <f>+'[1]ดำเนินงานครุภัณฑ์ 310061ยั่งยืน'!I39</f>
        <v>0</v>
      </c>
      <c r="H21" s="292">
        <f>+'[1]ดำเนินงานครุภัณฑ์ 310061ยั่งยืน'!J39</f>
        <v>0</v>
      </c>
      <c r="I21" s="292">
        <f>+'[1]ดำเนินงานครุภัณฑ์ 310061ยั่งยืน'!K39</f>
        <v>15900</v>
      </c>
      <c r="J21" s="292">
        <f>+'[1]ดำเนินงานครุภัณฑ์ 310061ยั่งยืน'!L39</f>
        <v>0</v>
      </c>
      <c r="K21" s="292">
        <f>+'[1]ดำเนินงานครุภัณฑ์ 310061ยั่งยืน'!L36</f>
        <v>0</v>
      </c>
    </row>
    <row r="22" spans="1:11" ht="21" customHeight="1" x14ac:dyDescent="0.25">
      <c r="A22" s="270"/>
      <c r="B22" s="271" t="str">
        <f>+'[1]ดำเนินงานครุภัณฑ์ 310061ยั่งยืน'!E40</f>
        <v>ครุภัณฑ์โฆษณาและเผยแพร่ 120601</v>
      </c>
      <c r="C22" s="283">
        <f>+'[1]ดำเนินงานครุภัณฑ์ 310061ยั่งยืน'!D27</f>
        <v>0</v>
      </c>
      <c r="D22" s="273">
        <f>+D23+D25+D27</f>
        <v>119800</v>
      </c>
      <c r="E22" s="273">
        <f t="shared" ref="E22:K22" si="9">+E23+E25+E27</f>
        <v>0</v>
      </c>
      <c r="F22" s="273">
        <f t="shared" si="9"/>
        <v>0</v>
      </c>
      <c r="G22" s="273"/>
      <c r="H22" s="273">
        <f t="shared" si="9"/>
        <v>0</v>
      </c>
      <c r="I22" s="273">
        <f t="shared" si="9"/>
        <v>0</v>
      </c>
      <c r="J22" s="273">
        <f t="shared" si="9"/>
        <v>119800</v>
      </c>
      <c r="K22" s="273">
        <f t="shared" si="9"/>
        <v>0</v>
      </c>
    </row>
    <row r="23" spans="1:11" ht="21" customHeight="1" x14ac:dyDescent="0.25">
      <c r="A23" s="262">
        <f>+'[1]ดำเนินงานครุภัณฑ์ 310061ยั่งยืน'!A41</f>
        <v>1</v>
      </c>
      <c r="B23" s="284" t="str">
        <f>+'[1]ดำเนินงานครุภัณฑ์ 310061ยั่งยืน'!E41</f>
        <v xml:space="preserve">โทรทัศน์สีแอล อี ดี (LED TV) แบบ Smart TV ระดับความละเอียดจอภาพ 3840 x 2160 พิกเซล ขนาด 75 นิ้ว </v>
      </c>
      <c r="C23" s="285" t="str">
        <f>+'[1]ดำเนินงานครุภัณฑ์ 310061ยั่งยืน'!C41</f>
        <v>โอนเปลี่ยนแปลงครั้งที่ 1/66 บท.กลุ่มนโยบายและแผน  ที่ ศธ 04087/1957 ลว. 28 กย 66</v>
      </c>
      <c r="D23" s="265">
        <f>+D24</f>
        <v>45000</v>
      </c>
      <c r="E23" s="265">
        <f t="shared" ref="E23:K23" si="10">+E24</f>
        <v>0</v>
      </c>
      <c r="F23" s="265">
        <f t="shared" si="10"/>
        <v>0</v>
      </c>
      <c r="G23" s="265"/>
      <c r="H23" s="265">
        <f t="shared" si="10"/>
        <v>0</v>
      </c>
      <c r="I23" s="265">
        <f t="shared" si="10"/>
        <v>0</v>
      </c>
      <c r="J23" s="265">
        <f t="shared" si="10"/>
        <v>45000</v>
      </c>
      <c r="K23" s="265">
        <f t="shared" si="10"/>
        <v>0</v>
      </c>
    </row>
    <row r="24" spans="1:11" ht="15.75" customHeight="1" x14ac:dyDescent="0.25">
      <c r="A24" s="278" t="str">
        <f>+'[1]ดำเนินงานครุภัณฑ์ 310061ยั่งยืน'!A42</f>
        <v>1)</v>
      </c>
      <c r="B24" s="290" t="str">
        <f>+'[1]ดำเนินงานครุภัณฑ์ 310061ยั่งยืน'!E53</f>
        <v>สพป.ปท.2</v>
      </c>
      <c r="C24" s="291" t="str">
        <f>+'[1]ดำเนินงานครุภัณฑ์ 310061ยั่งยืน'!D41</f>
        <v>20007 31006100 3110012</v>
      </c>
      <c r="D24" s="292">
        <f>+'[1]ดำเนินงานครุภัณฑ์ 310061ยั่งยืน'!F46</f>
        <v>45000</v>
      </c>
      <c r="E24" s="292">
        <f>+'[1]ดำเนินงานครุภัณฑ์ 310061ยั่งยืน'!G46</f>
        <v>0</v>
      </c>
      <c r="F24" s="292">
        <f>+'[1]ดำเนินงานครุภัณฑ์ 310061ยั่งยืน'!H46</f>
        <v>0</v>
      </c>
      <c r="G24" s="292"/>
      <c r="H24" s="292">
        <f>+'[1]ดำเนินงานครุภัณฑ์ 310061ยั่งยืน'!I46</f>
        <v>0</v>
      </c>
      <c r="I24" s="292">
        <f>+'[1]ดำเนินงานครุภัณฑ์ 310061ยั่งยืน'!J46</f>
        <v>0</v>
      </c>
      <c r="J24" s="292">
        <f>+'[1]ดำเนินงานครุภัณฑ์ 310061ยั่งยืน'!K46</f>
        <v>45000</v>
      </c>
      <c r="K24" s="292">
        <f>+'[1]ดำเนินงานครุภัณฑ์ 310061ยั่งยืน'!L46</f>
        <v>0</v>
      </c>
    </row>
    <row r="25" spans="1:11" ht="21" customHeight="1" x14ac:dyDescent="0.25">
      <c r="A25" s="262">
        <f>+'[1]ดำเนินงานครุภัณฑ์ 310061ยั่งยืน'!A47</f>
        <v>2</v>
      </c>
      <c r="B25" s="289" t="str">
        <f>+'[1]ดำเนินงานครุภัณฑ์ 310061ยั่งยืน'!E47</f>
        <v xml:space="preserve">ไมโครโฟนไร้สาย </v>
      </c>
      <c r="C25" s="285" t="str">
        <f>+'[1]ดำเนินงานครุภัณฑ์ 310061ยั่งยืน'!C47</f>
        <v>โอนเปลี่ยนแปลงครั้งที่ 1/66 บท.กลุ่มนโยบายและแผน  ที่ ศธ 04087/1957 ลว. 28 กย 66</v>
      </c>
      <c r="D25" s="265">
        <f>+D26</f>
        <v>24900</v>
      </c>
      <c r="E25" s="265">
        <f t="shared" ref="E25:K25" si="11">+E26</f>
        <v>0</v>
      </c>
      <c r="F25" s="265">
        <f t="shared" si="11"/>
        <v>0</v>
      </c>
      <c r="G25" s="265"/>
      <c r="H25" s="265">
        <f t="shared" si="11"/>
        <v>0</v>
      </c>
      <c r="I25" s="265">
        <f t="shared" si="11"/>
        <v>0</v>
      </c>
      <c r="J25" s="265">
        <f t="shared" si="11"/>
        <v>24900</v>
      </c>
      <c r="K25" s="265">
        <f t="shared" si="11"/>
        <v>0</v>
      </c>
    </row>
    <row r="26" spans="1:11" ht="21" customHeight="1" x14ac:dyDescent="0.25">
      <c r="A26" s="278" t="str">
        <f>+'[1]ดำเนินงานครุภัณฑ์ 310061ยั่งยืน'!A48</f>
        <v>1)</v>
      </c>
      <c r="B26" s="290" t="str">
        <f>+'[1]ดำเนินงานครุภัณฑ์ 310061ยั่งยืน'!E48</f>
        <v>สพป.ปท.2</v>
      </c>
      <c r="C26" s="291" t="str">
        <f>+'[1]ดำเนินงานครุภัณฑ์ 310061ยั่งยืน'!D47</f>
        <v>20008 31006100 3110013</v>
      </c>
      <c r="D26" s="292">
        <f>+'[1]ดำเนินงานครุภัณฑ์ 310061ยั่งยืน'!F51</f>
        <v>24900</v>
      </c>
      <c r="E26" s="292">
        <f>+'[1]ดำเนินงานครุภัณฑ์ 310061ยั่งยืน'!G51</f>
        <v>0</v>
      </c>
      <c r="F26" s="292">
        <f>+'[1]ดำเนินงานครุภัณฑ์ 310061ยั่งยืน'!H51</f>
        <v>0</v>
      </c>
      <c r="G26" s="292"/>
      <c r="H26" s="292">
        <f>+'[1]ดำเนินงานครุภัณฑ์ 310061ยั่งยืน'!I51</f>
        <v>0</v>
      </c>
      <c r="I26" s="292">
        <f>+'[1]ดำเนินงานครุภัณฑ์ 310061ยั่งยืน'!J51</f>
        <v>0</v>
      </c>
      <c r="J26" s="292">
        <f>+'[1]ดำเนินงานครุภัณฑ์ 310061ยั่งยืน'!K51</f>
        <v>24900</v>
      </c>
      <c r="K26" s="292">
        <f>+'[1]ดำเนินงานครุภัณฑ์ 310061ยั่งยืน'!L51</f>
        <v>0</v>
      </c>
    </row>
    <row r="27" spans="1:11" ht="21" customHeight="1" x14ac:dyDescent="0.25">
      <c r="A27" s="262">
        <f>+'[1]ดำเนินงานครุภัณฑ์ 310061ยั่งยืน'!A52</f>
        <v>3</v>
      </c>
      <c r="B27" s="289" t="str">
        <f>+'[1]ดำเนินงานครุภัณฑ์ 310061ยั่งยืน'!E52</f>
        <v xml:space="preserve">เครื่องมัลติมีเดีย โปรเจคเตอร์ ระดับ XGA ขนาด 5000 ANSI Lumens  </v>
      </c>
      <c r="C27" s="285" t="str">
        <f>+'[1]ดำเนินงานครุภัณฑ์ 310061ยั่งยืน'!C52</f>
        <v>โอนเปลี่ยนแปลงครั้งที่ 1/66 บท.กลุ่มนโยบายและแผน  ที่ ศธ 04087/1957 ลว. 28 กย 66</v>
      </c>
      <c r="D27" s="265">
        <f>+D28</f>
        <v>49900</v>
      </c>
      <c r="E27" s="265">
        <f t="shared" ref="E27:K27" si="12">+E28</f>
        <v>0</v>
      </c>
      <c r="F27" s="265">
        <f t="shared" si="12"/>
        <v>0</v>
      </c>
      <c r="G27" s="265"/>
      <c r="H27" s="265">
        <f t="shared" si="12"/>
        <v>0</v>
      </c>
      <c r="I27" s="265">
        <f t="shared" si="12"/>
        <v>0</v>
      </c>
      <c r="J27" s="265">
        <f t="shared" si="12"/>
        <v>49900</v>
      </c>
      <c r="K27" s="265">
        <f t="shared" si="12"/>
        <v>0</v>
      </c>
    </row>
    <row r="28" spans="1:11" ht="15" customHeight="1" x14ac:dyDescent="0.25">
      <c r="A28" s="278" t="str">
        <f>+'[1]ดำเนินงานครุภัณฑ์ 310061ยั่งยืน'!A53</f>
        <v>1)</v>
      </c>
      <c r="B28" s="290" t="str">
        <f>+'[1]ดำเนินงานครุภัณฑ์ 310061ยั่งยืน'!E53</f>
        <v>สพป.ปท.2</v>
      </c>
      <c r="C28" s="291" t="str">
        <f>+'[1]ดำเนินงานครุภัณฑ์ 310061ยั่งยืน'!D52</f>
        <v>20009 31006100 3110015</v>
      </c>
      <c r="D28" s="292">
        <f>+'[1]ดำเนินงานครุภัณฑ์ 310061ยั่งยืน'!F56</f>
        <v>49900</v>
      </c>
      <c r="E28" s="292">
        <f>+'[1]ดำเนินงานครุภัณฑ์ 310061ยั่งยืน'!G56</f>
        <v>0</v>
      </c>
      <c r="F28" s="292">
        <f>+'[1]ดำเนินงานครุภัณฑ์ 310061ยั่งยืน'!H56</f>
        <v>0</v>
      </c>
      <c r="G28" s="292"/>
      <c r="H28" s="292">
        <f>+'[1]ดำเนินงานครุภัณฑ์ 310061ยั่งยืน'!I56</f>
        <v>0</v>
      </c>
      <c r="I28" s="292">
        <f>+'[1]ดำเนินงานครุภัณฑ์ 310061ยั่งยืน'!J56</f>
        <v>0</v>
      </c>
      <c r="J28" s="292">
        <f>+'[1]ดำเนินงานครุภัณฑ์ 310061ยั่งยืน'!K56</f>
        <v>49900</v>
      </c>
      <c r="K28" s="292">
        <f>+'[1]ดำเนินงานครุภัณฑ์ 310061ยั่งยืน'!L56</f>
        <v>0</v>
      </c>
    </row>
    <row r="29" spans="1:11" ht="15" customHeight="1" x14ac:dyDescent="0.25">
      <c r="A29" s="258" t="s">
        <v>87</v>
      </c>
      <c r="B29" s="293" t="str">
        <f>+[1]งบ66สิ่งก่อสร้า!E5</f>
        <v>แผนงานพื้นฐานด้านการพัฒนาและเสริมสร้างศักยภาพทรัพยากรมนุษย์</v>
      </c>
      <c r="C29" s="294"/>
      <c r="D29" s="295">
        <f t="shared" ref="D29:K29" si="13">+D30+D60</f>
        <v>4013400</v>
      </c>
      <c r="E29" s="295">
        <f t="shared" si="13"/>
        <v>0</v>
      </c>
      <c r="F29" s="295">
        <f t="shared" si="13"/>
        <v>0</v>
      </c>
      <c r="G29" s="295">
        <f t="shared" si="13"/>
        <v>0</v>
      </c>
      <c r="H29" s="295">
        <f t="shared" si="13"/>
        <v>0</v>
      </c>
      <c r="I29" s="295">
        <f t="shared" si="13"/>
        <v>0</v>
      </c>
      <c r="J29" s="295">
        <f t="shared" si="13"/>
        <v>4013400</v>
      </c>
      <c r="K29" s="295">
        <f t="shared" si="13"/>
        <v>0</v>
      </c>
    </row>
    <row r="30" spans="1:11" ht="15" customHeight="1" x14ac:dyDescent="0.25">
      <c r="A30" s="296">
        <v>1</v>
      </c>
      <c r="B30" s="297" t="str">
        <f>+[1]งบ66สิ่งก่อสร้า!E6</f>
        <v xml:space="preserve">ผลผลิตผู้จบการศึกษาภาคบังคับ </v>
      </c>
      <c r="C30" s="298" t="str">
        <f>+[1]งบ66สิ่งก่อสร้า!D6</f>
        <v>20004 35000200</v>
      </c>
      <c r="D30" s="299">
        <f>+D31+D53</f>
        <v>3680400</v>
      </c>
      <c r="E30" s="299">
        <f t="shared" ref="E30:K30" si="14">+E31+E53</f>
        <v>0</v>
      </c>
      <c r="F30" s="299">
        <f t="shared" si="14"/>
        <v>0</v>
      </c>
      <c r="G30" s="299"/>
      <c r="H30" s="299">
        <f t="shared" si="14"/>
        <v>0</v>
      </c>
      <c r="I30" s="299">
        <f t="shared" si="14"/>
        <v>0</v>
      </c>
      <c r="J30" s="299">
        <f t="shared" si="14"/>
        <v>3680400</v>
      </c>
      <c r="K30" s="299">
        <f t="shared" si="14"/>
        <v>0</v>
      </c>
    </row>
    <row r="31" spans="1:11" ht="15" hidden="1" customHeight="1" x14ac:dyDescent="0.25">
      <c r="A31" s="300">
        <f>+'[1]สิ่งก่อสร้าง  65'!A61</f>
        <v>3.1</v>
      </c>
      <c r="B31" s="301" t="str">
        <f>+'[1]สิ่งก่อสร้าง  65'!E61</f>
        <v xml:space="preserve">กิจกรรมการจัดการศึกษาประถมศึกษาสำหรับโรงเรียนปกติ  </v>
      </c>
      <c r="C31" s="302" t="str">
        <f>+'[1]สิ่งก่อสร้าง  65'!F61</f>
        <v>200041300P2791</v>
      </c>
      <c r="D31" s="303">
        <f>+D32+D38</f>
        <v>0</v>
      </c>
      <c r="E31" s="303">
        <f t="shared" ref="E31:K31" si="15">+E32+E38</f>
        <v>0</v>
      </c>
      <c r="F31" s="303">
        <f t="shared" si="15"/>
        <v>0</v>
      </c>
      <c r="G31" s="303"/>
      <c r="H31" s="303">
        <f t="shared" si="15"/>
        <v>0</v>
      </c>
      <c r="I31" s="303">
        <f t="shared" si="15"/>
        <v>0</v>
      </c>
      <c r="J31" s="303">
        <f t="shared" si="15"/>
        <v>0</v>
      </c>
      <c r="K31" s="303">
        <f t="shared" si="15"/>
        <v>0</v>
      </c>
    </row>
    <row r="32" spans="1:11" ht="15" hidden="1" customHeight="1" x14ac:dyDescent="0.25">
      <c r="A32" s="270"/>
      <c r="B32" s="271" t="str">
        <f>+'[1]สิ่งก่อสร้าง  65'!E62</f>
        <v>งบดำเนินงาน</v>
      </c>
      <c r="C32" s="304" t="str">
        <f>+'[1]สิ่งก่อสร้าง  65'!F62</f>
        <v>6411200</v>
      </c>
      <c r="D32" s="305">
        <f>+'[1]สิ่งก่อสร้าง  65'!G62</f>
        <v>0</v>
      </c>
      <c r="E32" s="305">
        <f>+'[1]สิ่งก่อสร้าง  65'!H62</f>
        <v>0</v>
      </c>
      <c r="F32" s="305">
        <f>+'[1]สิ่งก่อสร้าง  65'!I62</f>
        <v>0</v>
      </c>
      <c r="G32" s="305"/>
      <c r="H32" s="305">
        <f>+'[1]สิ่งก่อสร้าง  65'!J62</f>
        <v>0</v>
      </c>
      <c r="I32" s="305">
        <f>+'[1]สิ่งก่อสร้าง  65'!K62</f>
        <v>0</v>
      </c>
      <c r="J32" s="305">
        <f>+'[1]สิ่งก่อสร้าง  65'!L62</f>
        <v>0</v>
      </c>
      <c r="K32" s="306">
        <f>+'[1]สิ่งก่อสร้าง  65'!M62</f>
        <v>0</v>
      </c>
    </row>
    <row r="33" spans="1:11" ht="15" hidden="1" customHeight="1" x14ac:dyDescent="0.25">
      <c r="A33" s="307" t="str">
        <f>+'[1]สิ่งก่อสร้าง  65'!A63</f>
        <v>3.1.1</v>
      </c>
      <c r="B33" s="308" t="str">
        <f>+'[1]สิ่งก่อสร้าง  65'!E63</f>
        <v>ปรับปรุงห้องซ่อมแซมห้องรองผอ.สพป.ปท.2</v>
      </c>
      <c r="C33" s="309"/>
      <c r="D33" s="310">
        <f>+'[1]สิ่งก่อสร้าง  65'!G63</f>
        <v>0</v>
      </c>
      <c r="E33" s="310">
        <f>+'[1]สิ่งก่อสร้าง  65'!H63</f>
        <v>0</v>
      </c>
      <c r="F33" s="310">
        <f>+'[1]สิ่งก่อสร้าง  65'!I63</f>
        <v>0</v>
      </c>
      <c r="G33" s="310"/>
      <c r="H33" s="310">
        <f>+'[1]สิ่งก่อสร้าง  65'!J63</f>
        <v>0</v>
      </c>
      <c r="I33" s="310">
        <f>+'[1]สิ่งก่อสร้าง  65'!K63</f>
        <v>0</v>
      </c>
      <c r="J33" s="310">
        <f>+'[1]สิ่งก่อสร้าง  65'!L63</f>
        <v>0</v>
      </c>
      <c r="K33" s="310">
        <f>+'[1]สิ่งก่อสร้าง  65'!M63</f>
        <v>0</v>
      </c>
    </row>
    <row r="34" spans="1:11" ht="21" hidden="1" x14ac:dyDescent="0.25">
      <c r="A34" s="278" t="str">
        <f>+'[1]สิ่งก่อสร้าง  65'!A64</f>
        <v>3.1.1.1</v>
      </c>
      <c r="B34" s="311" t="str">
        <f>+'[1]สิ่งก่อสร้าง  65'!E64</f>
        <v>สพป.ปท.2</v>
      </c>
      <c r="C34" s="312" t="str">
        <f>+'[1]สิ่งก่อสร้าง  65'!F64</f>
        <v>2000436002000000</v>
      </c>
      <c r="D34" s="292">
        <f>+'[1]สิ่งก่อสร้าง  65'!G69</f>
        <v>0</v>
      </c>
      <c r="E34" s="292"/>
      <c r="F34" s="292">
        <f>+'[1]สิ่งก่อสร้าง  65'!I69</f>
        <v>0</v>
      </c>
      <c r="G34" s="292"/>
      <c r="H34" s="292">
        <f>+'[1]สิ่งก่อสร้าง  65'!J69</f>
        <v>0</v>
      </c>
      <c r="I34" s="292">
        <f>+'[1]สิ่งก่อสร้าง  65'!K69</f>
        <v>0</v>
      </c>
      <c r="J34" s="313"/>
      <c r="K34" s="292">
        <f>+'[1]สิ่งก่อสร้าง  65'!M69</f>
        <v>0</v>
      </c>
    </row>
    <row r="35" spans="1:11" ht="21" hidden="1" x14ac:dyDescent="0.25">
      <c r="A35" s="278" t="str">
        <f>+'[1]สิ่งก่อสร้าง  65'!A70</f>
        <v>3.1.2</v>
      </c>
      <c r="B35" s="292" t="str">
        <f>+'[1]สิ่งก่อสร้าง  65'!E70</f>
        <v>ปรับปรุงซ่อมแซมอาคารเอนกประสงค์</v>
      </c>
      <c r="C35" s="314">
        <f>+'[1]สิ่งก่อสร้าง  65'!F70</f>
        <v>0</v>
      </c>
      <c r="D35" s="315"/>
      <c r="E35" s="315"/>
      <c r="F35" s="315"/>
      <c r="G35" s="315"/>
      <c r="H35" s="315">
        <f>+'[1]สิ่งก่อสร้าง  65'!J70</f>
        <v>0</v>
      </c>
      <c r="I35" s="315"/>
      <c r="J35" s="315">
        <f>+'[1]สิ่งก่อสร้าง  65'!K70</f>
        <v>0</v>
      </c>
      <c r="K35" s="292">
        <f>+'[1]สิ่งก่อสร้าง  65'!M70</f>
        <v>0</v>
      </c>
    </row>
    <row r="36" spans="1:11" ht="42" hidden="1" customHeight="1" x14ac:dyDescent="0.25">
      <c r="A36" s="278" t="str">
        <f>+'[1]สิ่งก่อสร้าง  65'!A71</f>
        <v>3.1.2.1</v>
      </c>
      <c r="B36" s="311" t="str">
        <f>+'[1]สิ่งก่อสร้าง  65'!E71</f>
        <v>โรงเรียนวัดธรรมราษฎร์เจริญผล</v>
      </c>
      <c r="C36" s="312" t="str">
        <f>+'[1]สิ่งก่อสร้าง  65'!F71</f>
        <v>2000436002000000</v>
      </c>
      <c r="D36" s="292">
        <f>+'[1]สิ่งก่อสร้าง  65'!G76</f>
        <v>0</v>
      </c>
      <c r="E36" s="292"/>
      <c r="F36" s="292">
        <f>+'[1]สิ่งก่อสร้าง  65'!I76</f>
        <v>0</v>
      </c>
      <c r="G36" s="292"/>
      <c r="H36" s="292">
        <f>+'[1]สิ่งก่อสร้าง  65'!J76</f>
        <v>0</v>
      </c>
      <c r="I36" s="292"/>
      <c r="J36" s="292">
        <f>+'[1]สิ่งก่อสร้าง  65'!K76</f>
        <v>0</v>
      </c>
      <c r="K36" s="292">
        <f>+'[1]สิ่งก่อสร้าง  65'!M76</f>
        <v>0</v>
      </c>
    </row>
    <row r="37" spans="1:11" ht="21" hidden="1" customHeight="1" x14ac:dyDescent="0.25">
      <c r="A37" s="278"/>
      <c r="B37" s="278"/>
      <c r="C37" s="312"/>
      <c r="D37" s="278"/>
      <c r="E37" s="278"/>
      <c r="F37" s="278"/>
      <c r="G37" s="278"/>
      <c r="H37" s="278"/>
      <c r="I37" s="278"/>
      <c r="J37" s="278"/>
      <c r="K37" s="278"/>
    </row>
    <row r="38" spans="1:11" ht="21" hidden="1" customHeight="1" x14ac:dyDescent="0.25">
      <c r="A38" s="316">
        <f>+'[1]สิ่งก่อสร้าง  65'!A84</f>
        <v>0</v>
      </c>
      <c r="B38" s="317" t="str">
        <f>+'[1]สิ่งก่อสร้าง  65'!E84</f>
        <v>ค่าครุภัณฑ์</v>
      </c>
      <c r="C38" s="318">
        <f>+'[1]สิ่งก่อสร้าง  65'!F84</f>
        <v>0</v>
      </c>
      <c r="D38" s="316">
        <f>+'[1]สิ่งก่อสร้าง  65'!G84</f>
        <v>0</v>
      </c>
      <c r="E38" s="316">
        <f>+'[1]สิ่งก่อสร้าง  65'!H84</f>
        <v>0</v>
      </c>
      <c r="F38" s="316">
        <f>+'[1]สิ่งก่อสร้าง  65'!I84</f>
        <v>0</v>
      </c>
      <c r="G38" s="316"/>
      <c r="H38" s="316">
        <f>+'[1]สิ่งก่อสร้าง  65'!J84</f>
        <v>0</v>
      </c>
      <c r="I38" s="316">
        <f>+'[1]สิ่งก่อสร้าง  65'!K84</f>
        <v>0</v>
      </c>
      <c r="J38" s="316">
        <f>+'[1]สิ่งก่อสร้าง  65'!L84</f>
        <v>0</v>
      </c>
      <c r="K38" s="319">
        <f>+'[1]สิ่งก่อสร้าง  65'!M84</f>
        <v>0</v>
      </c>
    </row>
    <row r="39" spans="1:11" ht="21" hidden="1" customHeight="1" x14ac:dyDescent="0.25">
      <c r="A39" s="320" t="str">
        <f>+'[1]สิ่งก่อสร้าง  65'!A85</f>
        <v>3.1.3</v>
      </c>
      <c r="B39" s="321" t="str">
        <f>+'[1]สิ่งก่อสร้าง  65'!E85</f>
        <v xml:space="preserve">เครื่องคอมพิวเตอร์สำหรับงานประมวลผล แบบที่ 2 </v>
      </c>
      <c r="C39" s="322">
        <f>+'[1]สิ่งก่อสร้าง  65'!F85</f>
        <v>0</v>
      </c>
      <c r="D39" s="310">
        <f>D40</f>
        <v>0</v>
      </c>
      <c r="E39" s="310">
        <f t="shared" ref="E39:K39" si="16">E40</f>
        <v>0</v>
      </c>
      <c r="F39" s="310">
        <f t="shared" si="16"/>
        <v>0</v>
      </c>
      <c r="G39" s="310"/>
      <c r="H39" s="310">
        <f t="shared" si="16"/>
        <v>0</v>
      </c>
      <c r="I39" s="310">
        <f t="shared" si="16"/>
        <v>0</v>
      </c>
      <c r="J39" s="310">
        <f t="shared" si="16"/>
        <v>0</v>
      </c>
      <c r="K39" s="310">
        <f t="shared" si="16"/>
        <v>0</v>
      </c>
    </row>
    <row r="40" spans="1:11" ht="21" hidden="1" customHeight="1" x14ac:dyDescent="0.25">
      <c r="A40" s="278" t="str">
        <f>+'[1]สิ่งก่อสร้าง  65'!A86</f>
        <v>3.1.3.1</v>
      </c>
      <c r="B40" s="311" t="str">
        <f>+'[1]สิ่งก่อสร้าง  65'!E86</f>
        <v>สพป.ปท.2</v>
      </c>
      <c r="C40" s="312" t="str">
        <f>+'[1]สิ่งก่อสร้าง  65'!F86</f>
        <v>2000436002110ปท1</v>
      </c>
      <c r="D40" s="292">
        <f>+'[1]สิ่งก่อสร้าง  65'!G91</f>
        <v>0</v>
      </c>
      <c r="E40" s="292"/>
      <c r="F40" s="292">
        <f>+'[1]สิ่งก่อสร้าง  65'!I91</f>
        <v>0</v>
      </c>
      <c r="G40" s="292"/>
      <c r="H40" s="292">
        <f>+'[1]สิ่งก่อสร้าง  65'!J91</f>
        <v>0</v>
      </c>
      <c r="I40" s="292">
        <f>+'[1]สิ่งก่อสร้าง  65'!K91</f>
        <v>0</v>
      </c>
      <c r="J40" s="313"/>
      <c r="K40" s="292">
        <f>+'[1]สิ่งก่อสร้าง  65'!M91</f>
        <v>0</v>
      </c>
    </row>
    <row r="41" spans="1:11" ht="21" hidden="1" customHeight="1" x14ac:dyDescent="0.25">
      <c r="A41" s="307" t="str">
        <f>+'[1]สิ่งก่อสร้าง  65'!A92</f>
        <v>3.1.4</v>
      </c>
      <c r="B41" s="321" t="str">
        <f>+'[1]สิ่งก่อสร้าง  65'!E92</f>
        <v xml:space="preserve">เครื่องคอมพิวเตอร์ All In One สำหรับงานประมวลผล </v>
      </c>
      <c r="C41" s="323">
        <f>+'[1]สิ่งก่อสร้าง  65'!F92</f>
        <v>0</v>
      </c>
      <c r="D41" s="310">
        <f>+'[1]สิ่งก่อสร้าง  65'!G92</f>
        <v>0</v>
      </c>
      <c r="E41" s="310">
        <f>+'[1]สิ่งก่อสร้าง  65'!H92</f>
        <v>0</v>
      </c>
      <c r="F41" s="310">
        <f>+'[1]สิ่งก่อสร้าง  65'!I92</f>
        <v>0</v>
      </c>
      <c r="G41" s="310"/>
      <c r="H41" s="310">
        <f>+'[1]สิ่งก่อสร้าง  65'!J92</f>
        <v>0</v>
      </c>
      <c r="I41" s="310">
        <f>+'[1]สิ่งก่อสร้าง  65'!K92</f>
        <v>0</v>
      </c>
      <c r="J41" s="310">
        <f>+'[1]สิ่งก่อสร้าง  65'!L92</f>
        <v>0</v>
      </c>
      <c r="K41" s="310">
        <f>+'[1]สิ่งก่อสร้าง  65'!M92</f>
        <v>0</v>
      </c>
    </row>
    <row r="42" spans="1:11" ht="21" hidden="1" customHeight="1" x14ac:dyDescent="0.25">
      <c r="A42" s="278" t="str">
        <f>+'[1]สิ่งก่อสร้าง  65'!A93</f>
        <v>3.1.4.1</v>
      </c>
      <c r="B42" s="311" t="str">
        <f>+'[1]สิ่งก่อสร้าง  65'!E93</f>
        <v>สพป.ปท.2 จำนวน 12 เครื่อง</v>
      </c>
      <c r="C42" s="324" t="str">
        <f>+'[1]สิ่งก่อสร้าง  65'!F93</f>
        <v>2000436002110ปท2</v>
      </c>
      <c r="D42" s="315">
        <f>+'[1]สิ่งก่อสร้าง  65'!G98</f>
        <v>0</v>
      </c>
      <c r="E42" s="315">
        <f>+'[1]สิ่งก่อสร้าง  65'!H98</f>
        <v>0</v>
      </c>
      <c r="F42" s="315">
        <f>+'[1]สิ่งก่อสร้าง  65'!I98</f>
        <v>0</v>
      </c>
      <c r="G42" s="315"/>
      <c r="H42" s="315">
        <f>+'[1]สิ่งก่อสร้าง  65'!J98</f>
        <v>0</v>
      </c>
      <c r="I42" s="315">
        <f>+'[1]สิ่งก่อสร้าง  65'!K98</f>
        <v>0</v>
      </c>
      <c r="J42" s="315">
        <f>+'[1]สิ่งก่อสร้าง  65'!L98</f>
        <v>0</v>
      </c>
      <c r="K42" s="292">
        <f>+'[1]สิ่งก่อสร้าง  65'!M98</f>
        <v>0</v>
      </c>
    </row>
    <row r="43" spans="1:11" ht="21" hidden="1" customHeight="1" x14ac:dyDescent="0.25">
      <c r="A43" s="307" t="str">
        <f>+'[1]สิ่งก่อสร้าง  65'!A99</f>
        <v>3.1.5</v>
      </c>
      <c r="B43" s="325" t="str">
        <f>+'[1]สิ่งก่อสร้าง  65'!E99</f>
        <v xml:space="preserve">เครื่องคอมพิวเตอร์โน้ตบุ๊ก สำหรับงานสำนักงาน </v>
      </c>
      <c r="C43" s="326"/>
      <c r="D43" s="320">
        <f>+D44</f>
        <v>0</v>
      </c>
      <c r="E43" s="320">
        <f t="shared" ref="E43:K43" si="17">+E44</f>
        <v>0</v>
      </c>
      <c r="F43" s="320">
        <f t="shared" si="17"/>
        <v>0</v>
      </c>
      <c r="G43" s="320"/>
      <c r="H43" s="320">
        <f t="shared" si="17"/>
        <v>0</v>
      </c>
      <c r="I43" s="320">
        <f t="shared" si="17"/>
        <v>0</v>
      </c>
      <c r="J43" s="320">
        <f t="shared" si="17"/>
        <v>0</v>
      </c>
      <c r="K43" s="310">
        <f t="shared" si="17"/>
        <v>0</v>
      </c>
    </row>
    <row r="44" spans="1:11" ht="21" hidden="1" customHeight="1" x14ac:dyDescent="0.25">
      <c r="A44" s="278" t="str">
        <f>+'[1]สิ่งก่อสร้าง  65'!A100</f>
        <v>3.1.5.1</v>
      </c>
      <c r="B44" s="311" t="str">
        <f>+'[1]สิ่งก่อสร้าง  65'!E100</f>
        <v>สพป.ปท.2 จำนวน 8 เครื่อง</v>
      </c>
      <c r="C44" s="324" t="str">
        <f>+'[1]สิ่งก่อสร้าง  65'!F100</f>
        <v>2000436002110ปท3</v>
      </c>
      <c r="D44" s="288">
        <f>+'[1]สิ่งก่อสร้าง  65'!G105</f>
        <v>0</v>
      </c>
      <c r="E44" s="288">
        <f>+'[1]สิ่งก่อสร้าง  65'!H105</f>
        <v>0</v>
      </c>
      <c r="F44" s="288">
        <f>+'[1]สิ่งก่อสร้าง  65'!I105</f>
        <v>0</v>
      </c>
      <c r="G44" s="288"/>
      <c r="H44" s="288">
        <f>+'[1]สิ่งก่อสร้าง  65'!J105</f>
        <v>0</v>
      </c>
      <c r="I44" s="288">
        <f>+'[1]สิ่งก่อสร้าง  65'!K105</f>
        <v>0</v>
      </c>
      <c r="J44" s="288">
        <f>+'[1]สิ่งก่อสร้าง  65'!L105</f>
        <v>0</v>
      </c>
      <c r="K44" s="288">
        <f>+'[1]สิ่งก่อสร้าง  65'!M105</f>
        <v>0</v>
      </c>
    </row>
    <row r="45" spans="1:11" ht="21" hidden="1" customHeight="1" x14ac:dyDescent="0.25">
      <c r="A45" s="307" t="str">
        <f>+'[1]สิ่งก่อสร้าง  65'!A106</f>
        <v>3.1.6</v>
      </c>
      <c r="B45" s="325" t="str">
        <f>+'[1]สิ่งก่อสร้าง  65'!E106</f>
        <v xml:space="preserve">เครื่องแท็ปเล็ต แบบ 2 </v>
      </c>
      <c r="C45" s="326"/>
      <c r="D45" s="320">
        <f>+'[1]สิ่งก่อสร้าง  65'!G106</f>
        <v>0</v>
      </c>
      <c r="E45" s="320">
        <f>+'[1]สิ่งก่อสร้าง  65'!H106</f>
        <v>0</v>
      </c>
      <c r="F45" s="320">
        <f>+'[1]สิ่งก่อสร้าง  65'!I106</f>
        <v>0</v>
      </c>
      <c r="G45" s="320"/>
      <c r="H45" s="320">
        <f>+'[1]สิ่งก่อสร้าง  65'!J106</f>
        <v>0</v>
      </c>
      <c r="I45" s="320">
        <f>+'[1]สิ่งก่อสร้าง  65'!K106</f>
        <v>0</v>
      </c>
      <c r="J45" s="320">
        <f>+'[1]สิ่งก่อสร้าง  65'!L106</f>
        <v>0</v>
      </c>
      <c r="K45" s="310">
        <f>+'[1]สิ่งก่อสร้าง  65'!M106</f>
        <v>0</v>
      </c>
    </row>
    <row r="46" spans="1:11" ht="42" hidden="1" customHeight="1" x14ac:dyDescent="0.25">
      <c r="A46" s="278" t="str">
        <f>+'[1]สิ่งก่อสร้าง  65'!A107</f>
        <v>3.1.6.1</v>
      </c>
      <c r="B46" s="311" t="str">
        <f>+'[1]สิ่งก่อสร้าง  65'!E107</f>
        <v>สพป.ปท.2 จำนวน 2 เครื่อง</v>
      </c>
      <c r="C46" s="324" t="str">
        <f>+'[1]สิ่งก่อสร้าง  65'!F107</f>
        <v>2000436002110ปท4</v>
      </c>
      <c r="D46" s="315">
        <f>+'[1]สิ่งก่อสร้าง  65'!G112</f>
        <v>0</v>
      </c>
      <c r="E46" s="315">
        <f>+'[1]สิ่งก่อสร้าง  65'!H112</f>
        <v>0</v>
      </c>
      <c r="F46" s="315">
        <f>+'[1]สิ่งก่อสร้าง  65'!I112</f>
        <v>0</v>
      </c>
      <c r="G46" s="315"/>
      <c r="H46" s="315">
        <f>+'[1]สิ่งก่อสร้าง  65'!J112</f>
        <v>0</v>
      </c>
      <c r="I46" s="315">
        <f>+'[1]สิ่งก่อสร้าง  65'!K112</f>
        <v>0</v>
      </c>
      <c r="J46" s="315">
        <f>+'[1]สิ่งก่อสร้าง  65'!L112</f>
        <v>0</v>
      </c>
      <c r="K46" s="292">
        <f>+'[1]สิ่งก่อสร้าง  65'!M112</f>
        <v>0</v>
      </c>
    </row>
    <row r="47" spans="1:11" ht="21" hidden="1" customHeight="1" x14ac:dyDescent="0.25">
      <c r="A47" s="307" t="str">
        <f>+'[1]สิ่งก่อสร้าง  65'!A113</f>
        <v>3.1.7</v>
      </c>
      <c r="B47" s="327" t="str">
        <f>+'[1]สิ่งก่อสร้าง  65'!E113</f>
        <v xml:space="preserve">เครื่องพิมพ์ Multifunction แบบฉีดหมึกพร้อมติดตั้งถังหมึกพิมพ์ (Ink Tank Printer)      </v>
      </c>
      <c r="C47" s="326"/>
      <c r="D47" s="320">
        <f>+'[1]สิ่งก่อสร้าง  65'!G113</f>
        <v>0</v>
      </c>
      <c r="E47" s="320">
        <f>+'[1]สิ่งก่อสร้าง  65'!H113</f>
        <v>0</v>
      </c>
      <c r="F47" s="320">
        <f>+'[1]สิ่งก่อสร้าง  65'!I113</f>
        <v>0</v>
      </c>
      <c r="G47" s="320"/>
      <c r="H47" s="320">
        <f>+'[1]สิ่งก่อสร้าง  65'!J113</f>
        <v>0</v>
      </c>
      <c r="I47" s="320">
        <f>+'[1]สิ่งก่อสร้าง  65'!K113</f>
        <v>0</v>
      </c>
      <c r="J47" s="320">
        <f>+'[1]สิ่งก่อสร้าง  65'!L113</f>
        <v>0</v>
      </c>
      <c r="K47" s="310">
        <f>+'[1]สิ่งก่อสร้าง  65'!M113</f>
        <v>0</v>
      </c>
    </row>
    <row r="48" spans="1:11" ht="21" hidden="1" customHeight="1" x14ac:dyDescent="0.25">
      <c r="A48" s="278" t="str">
        <f>+'[1]สิ่งก่อสร้าง  65'!A114</f>
        <v>3.1.7.1</v>
      </c>
      <c r="B48" s="311" t="str">
        <f>+'[1]สิ่งก่อสร้าง  65'!E114</f>
        <v>สพป.ปท.2 จำนวน 3 เครื่อง</v>
      </c>
      <c r="C48" s="324" t="str">
        <f>+'[1]สิ่งก่อสร้าง  65'!F114</f>
        <v>2000436002110DBW</v>
      </c>
      <c r="D48" s="315">
        <f>+'[1]สิ่งก่อสร้าง  65'!G119</f>
        <v>0</v>
      </c>
      <c r="E48" s="315">
        <f>+'[1]สิ่งก่อสร้าง  65'!H119</f>
        <v>0</v>
      </c>
      <c r="F48" s="315">
        <f>+'[1]สิ่งก่อสร้าง  65'!I119</f>
        <v>0</v>
      </c>
      <c r="G48" s="315"/>
      <c r="H48" s="315">
        <f>+'[1]สิ่งก่อสร้าง  65'!J119</f>
        <v>0</v>
      </c>
      <c r="I48" s="315">
        <f>+'[1]สิ่งก่อสร้าง  65'!K119</f>
        <v>0</v>
      </c>
      <c r="J48" s="315">
        <f>+'[1]สิ่งก่อสร้าง  65'!L119</f>
        <v>0</v>
      </c>
      <c r="K48" s="292">
        <f>+'[1]สิ่งก่อสร้าง  65'!M119</f>
        <v>0</v>
      </c>
    </row>
    <row r="49" spans="1:11" ht="21" hidden="1" customHeight="1" x14ac:dyDescent="0.25">
      <c r="A49" s="300">
        <f>+'[1]สิ่งก่อสร้าง  65'!A120</f>
        <v>3.2</v>
      </c>
      <c r="B49" s="328" t="str">
        <f>+'[1]สิ่งก่อสร้าง  65'!E120</f>
        <v xml:space="preserve">กิจกรรมการจัดการศึกษามัธยมศึกษาตอนต้นสำหรับโรงเรียนปกติ  </v>
      </c>
      <c r="C49" s="329" t="str">
        <f>+'[1]สิ่งก่อสร้าง  65'!F120</f>
        <v>200041300P2792</v>
      </c>
      <c r="D49" s="330">
        <f>+'[1]สิ่งก่อสร้าง  65'!G120</f>
        <v>0</v>
      </c>
      <c r="E49" s="330">
        <f>+'[1]สิ่งก่อสร้าง  65'!H120</f>
        <v>0</v>
      </c>
      <c r="F49" s="330">
        <f>+'[1]สิ่งก่อสร้าง  65'!I120</f>
        <v>0</v>
      </c>
      <c r="G49" s="330"/>
      <c r="H49" s="330">
        <f>+'[1]สิ่งก่อสร้าง  65'!J120</f>
        <v>0</v>
      </c>
      <c r="I49" s="330">
        <f>+'[1]สิ่งก่อสร้าง  65'!K120</f>
        <v>0</v>
      </c>
      <c r="J49" s="330">
        <f>+'[1]สิ่งก่อสร้าง  65'!L120</f>
        <v>0</v>
      </c>
      <c r="K49" s="331">
        <f>+'[1]สิ่งก่อสร้าง  65'!M120</f>
        <v>0</v>
      </c>
    </row>
    <row r="50" spans="1:11" ht="21" hidden="1" customHeight="1" x14ac:dyDescent="0.25">
      <c r="A50" s="319">
        <f>+'[1]สิ่งก่อสร้าง  65'!A121</f>
        <v>0</v>
      </c>
      <c r="B50" s="332" t="str">
        <f>+'[1]สิ่งก่อสร้าง  65'!E121</f>
        <v>งบดำเนินงาน</v>
      </c>
      <c r="C50" s="333" t="str">
        <f>+'[1]สิ่งก่อสร้าง  65'!F121</f>
        <v>6411200</v>
      </c>
      <c r="D50" s="316">
        <f>+'[1]สิ่งก่อสร้าง  65'!G121</f>
        <v>0</v>
      </c>
      <c r="E50" s="316">
        <f>+'[1]สิ่งก่อสร้าง  65'!H121</f>
        <v>0</v>
      </c>
      <c r="F50" s="316">
        <f>+'[1]สิ่งก่อสร้าง  65'!I121</f>
        <v>0</v>
      </c>
      <c r="G50" s="316"/>
      <c r="H50" s="316">
        <f>+'[1]สิ่งก่อสร้าง  65'!J121</f>
        <v>0</v>
      </c>
      <c r="I50" s="316">
        <f>+'[1]สิ่งก่อสร้าง  65'!K121</f>
        <v>0</v>
      </c>
      <c r="J50" s="316">
        <f>+'[1]สิ่งก่อสร้าง  65'!L121</f>
        <v>0</v>
      </c>
      <c r="K50" s="319">
        <f>+'[1]สิ่งก่อสร้าง  65'!M121</f>
        <v>0</v>
      </c>
    </row>
    <row r="51" spans="1:11" ht="21" hidden="1" customHeight="1" x14ac:dyDescent="0.25">
      <c r="A51" s="307" t="str">
        <f>+'[1]สิ่งก่อสร้าง  65'!A122</f>
        <v>3.2.1</v>
      </c>
      <c r="B51" s="327" t="str">
        <f>+'[1]สิ่งก่อสร้าง  65'!E122</f>
        <v>ปรับปรุงซ่อมแซมผนังอาคาร ท่อลำเลียงน้ำและซ่อมพื้นดาดฟ้ารั่วซึม</v>
      </c>
      <c r="C51" s="326"/>
      <c r="D51" s="320">
        <f>+'[1]สิ่งก่อสร้าง  65'!G122</f>
        <v>0</v>
      </c>
      <c r="E51" s="320">
        <f>+'[1]สิ่งก่อสร้าง  65'!H122</f>
        <v>0</v>
      </c>
      <c r="F51" s="320">
        <f>+'[1]สิ่งก่อสร้าง  65'!I122</f>
        <v>0</v>
      </c>
      <c r="G51" s="320"/>
      <c r="H51" s="320">
        <f>+'[1]สิ่งก่อสร้าง  65'!J122</f>
        <v>0</v>
      </c>
      <c r="I51" s="320">
        <f>+'[1]สิ่งก่อสร้าง  65'!K122</f>
        <v>0</v>
      </c>
      <c r="J51" s="320">
        <f>+'[1]สิ่งก่อสร้าง  65'!L122</f>
        <v>0</v>
      </c>
      <c r="K51" s="310">
        <f>+'[1]สิ่งก่อสร้าง  65'!M122</f>
        <v>0</v>
      </c>
    </row>
    <row r="52" spans="1:11" ht="42" hidden="1" customHeight="1" x14ac:dyDescent="0.25">
      <c r="A52" s="278" t="str">
        <f>+'[1]สิ่งก่อสร้าง  65'!A123</f>
        <v>3.2.1.1</v>
      </c>
      <c r="B52" s="311" t="str">
        <f>+'[1]สิ่งก่อสร้าง  65'!E123</f>
        <v>สพป.ปท.2</v>
      </c>
      <c r="C52" s="324" t="str">
        <f>+'[1]สิ่งก่อสร้าง  65'!F123</f>
        <v>2000436002000000</v>
      </c>
      <c r="D52" s="315">
        <f>+'[1]สิ่งก่อสร้าง  65'!G128</f>
        <v>0</v>
      </c>
      <c r="E52" s="315">
        <f>+'[1]สิ่งก่อสร้าง  65'!H128</f>
        <v>0</v>
      </c>
      <c r="F52" s="315">
        <f>+'[1]สิ่งก่อสร้าง  65'!I128</f>
        <v>0</v>
      </c>
      <c r="G52" s="315"/>
      <c r="H52" s="315">
        <f>+'[1]สิ่งก่อสร้าง  65'!J128</f>
        <v>0</v>
      </c>
      <c r="I52" s="315">
        <f>+'[1]สิ่งก่อสร้าง  65'!K128</f>
        <v>0</v>
      </c>
      <c r="J52" s="315">
        <f>+'[1]สิ่งก่อสร้าง  65'!L128</f>
        <v>0</v>
      </c>
      <c r="K52" s="292">
        <f>+'[1]สิ่งก่อสร้าง  65'!M128</f>
        <v>0</v>
      </c>
    </row>
    <row r="53" spans="1:11" ht="21" customHeight="1" x14ac:dyDescent="0.25">
      <c r="A53" s="266">
        <v>1.1000000000000001</v>
      </c>
      <c r="B53" s="267" t="str">
        <f>+[1]งบ66สิ่งก่อสร้า!E8</f>
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</c>
      <c r="C53" s="334" t="str">
        <f>+[1]งบ66สิ่งก่อสร้า!D8</f>
        <v>20004  66 01056 00000</v>
      </c>
      <c r="D53" s="335">
        <f>+D54</f>
        <v>3680400</v>
      </c>
      <c r="E53" s="335">
        <f t="shared" ref="E53:K53" si="18">+E54</f>
        <v>0</v>
      </c>
      <c r="F53" s="335">
        <f t="shared" si="18"/>
        <v>0</v>
      </c>
      <c r="G53" s="335"/>
      <c r="H53" s="335">
        <f t="shared" si="18"/>
        <v>0</v>
      </c>
      <c r="I53" s="335">
        <f t="shared" si="18"/>
        <v>0</v>
      </c>
      <c r="J53" s="335">
        <f t="shared" si="18"/>
        <v>3680400</v>
      </c>
      <c r="K53" s="335">
        <f t="shared" si="18"/>
        <v>0</v>
      </c>
    </row>
    <row r="54" spans="1:11" ht="42" customHeight="1" x14ac:dyDescent="0.25">
      <c r="A54" s="319">
        <f>+'[1]สิ่งก่อสร้าง  65'!A130</f>
        <v>0</v>
      </c>
      <c r="B54" s="319" t="str">
        <f>+[1]งบ66สิ่งก่อสร้า!E7</f>
        <v xml:space="preserve">  ค่าที่ดินและสิ่งก่อสร้าง </v>
      </c>
      <c r="C54" s="336">
        <f>+[1]งบ66สิ่งก่อสร้า!D7</f>
        <v>6611320</v>
      </c>
      <c r="D54" s="319">
        <f>+D55+D58</f>
        <v>3680400</v>
      </c>
      <c r="E54" s="319">
        <f t="shared" ref="E54:K54" si="19">+E55+E58</f>
        <v>0</v>
      </c>
      <c r="F54" s="319">
        <f t="shared" si="19"/>
        <v>0</v>
      </c>
      <c r="G54" s="319"/>
      <c r="H54" s="319">
        <f t="shared" si="19"/>
        <v>0</v>
      </c>
      <c r="I54" s="319">
        <f t="shared" si="19"/>
        <v>0</v>
      </c>
      <c r="J54" s="319">
        <f t="shared" si="19"/>
        <v>3680400</v>
      </c>
      <c r="K54" s="319">
        <f t="shared" si="19"/>
        <v>0</v>
      </c>
    </row>
    <row r="55" spans="1:11" ht="21" customHeight="1" x14ac:dyDescent="0.25">
      <c r="A55" s="262" t="str">
        <f>+[1]งบ66สิ่งก่อสร้า!A9</f>
        <v>1.1.1</v>
      </c>
      <c r="B55" s="337" t="str">
        <f>+[1]งบ66สิ่งก่อสร้า!E9</f>
        <v xml:space="preserve">ค่าปรับปรุงซ่อมแซมอาคารเรียน อาคารประกอบและสิ่งก่อสร้างอื่นที่ชำรุดทรุดโทรมและที่ประสบอุบัติภัย </v>
      </c>
      <c r="C55" s="338" t="str">
        <f>+[1]งบ66สิ่งก่อสร้า!C9</f>
        <v>ศธ 04002/ว 4485 ลว 28 กย 66 ครั้งที่  895</v>
      </c>
      <c r="D55" s="339">
        <f>SUM(D56:D57)</f>
        <v>516000</v>
      </c>
      <c r="E55" s="339">
        <f t="shared" ref="E55:K55" si="20">SUM(E56:E57)</f>
        <v>0</v>
      </c>
      <c r="F55" s="339">
        <f t="shared" si="20"/>
        <v>0</v>
      </c>
      <c r="G55" s="339"/>
      <c r="H55" s="339">
        <f t="shared" si="20"/>
        <v>0</v>
      </c>
      <c r="I55" s="339">
        <f t="shared" si="20"/>
        <v>0</v>
      </c>
      <c r="J55" s="339">
        <f t="shared" si="20"/>
        <v>516000</v>
      </c>
      <c r="K55" s="339">
        <f t="shared" si="20"/>
        <v>0</v>
      </c>
    </row>
    <row r="56" spans="1:11" ht="42" customHeight="1" x14ac:dyDescent="0.25">
      <c r="A56" s="292" t="str">
        <f>+[1]งบ66สิ่งก่อสร้า!A10</f>
        <v>1)</v>
      </c>
      <c r="B56" s="311" t="str">
        <f>+[1]งบ66สิ่งก่อสร้า!E10</f>
        <v>ร.ร.วัดเจริญบุญ</v>
      </c>
      <c r="C56" s="324" t="str">
        <f>+[1]งบ66สิ่งก่อสร้า!D10</f>
        <v>20004 35000200 321ZZZZ</v>
      </c>
      <c r="D56" s="315">
        <f>+[1]งบ66สิ่งก่อสร้า!F16</f>
        <v>59000</v>
      </c>
      <c r="E56" s="315">
        <f>+[1]งบ66สิ่งก่อสร้า!G16</f>
        <v>0</v>
      </c>
      <c r="F56" s="315">
        <f>+[1]งบ66สิ่งก่อสร้า!H16</f>
        <v>0</v>
      </c>
      <c r="G56" s="315">
        <f>+[1]งบ66สิ่งก่อสร้า!I16</f>
        <v>0</v>
      </c>
      <c r="H56" s="315">
        <f>+[1]งบ66สิ่งก่อสร้า!J16</f>
        <v>0</v>
      </c>
      <c r="I56" s="315">
        <f>+[1]งบ66สิ่งก่อสร้า!K16</f>
        <v>0</v>
      </c>
      <c r="J56" s="315">
        <f>+[1]งบ66สิ่งก่อสร้า!L16</f>
        <v>59000</v>
      </c>
      <c r="K56" s="292">
        <f>+[1]งบ66สิ่งก่อสร้า!M16</f>
        <v>0</v>
      </c>
    </row>
    <row r="57" spans="1:11" ht="21" customHeight="1" x14ac:dyDescent="0.25">
      <c r="A57" s="292" t="str">
        <f>+[1]งบ66สิ่งก่อสร้า!A17</f>
        <v>2)</v>
      </c>
      <c r="B57" s="311" t="str">
        <f>+[1]งบ66สิ่งก่อสร้า!E17</f>
        <v>ร.ร.วัดศาลาลอย</v>
      </c>
      <c r="C57" s="324" t="str">
        <f>+[1]งบ66สิ่งก่อสร้า!D17</f>
        <v>2000435000200321ZZZZ</v>
      </c>
      <c r="D57" s="315">
        <f>+[1]งบ66สิ่งก่อสร้า!F23</f>
        <v>457000</v>
      </c>
      <c r="E57" s="315">
        <f>+[1]งบ66สิ่งก่อสร้า!G23</f>
        <v>0</v>
      </c>
      <c r="F57" s="315">
        <f>+[1]งบ66สิ่งก่อสร้า!H23</f>
        <v>0</v>
      </c>
      <c r="G57" s="315">
        <f>+[1]งบ66สิ่งก่อสร้า!I23</f>
        <v>0</v>
      </c>
      <c r="H57" s="315">
        <f>+[1]งบ66สิ่งก่อสร้า!J23</f>
        <v>0</v>
      </c>
      <c r="I57" s="315">
        <f>+[1]งบ66สิ่งก่อสร้า!K23</f>
        <v>0</v>
      </c>
      <c r="J57" s="315">
        <f>+[1]งบ66สิ่งก่อสร้า!L23</f>
        <v>457000</v>
      </c>
      <c r="K57" s="292">
        <f>+[1]งบ66สิ่งก่อสร้า!M23</f>
        <v>0</v>
      </c>
    </row>
    <row r="58" spans="1:11" ht="42" x14ac:dyDescent="0.25">
      <c r="A58" s="262" t="str">
        <f>+[1]งบ66สิ่งก่อสร้า!A24</f>
        <v>1.1.2</v>
      </c>
      <c r="B58" s="340" t="str">
        <f>+[1]งบ66สิ่งก่อสร้า!E24</f>
        <v>อาคารเรียน สปช.105/29 ปรับปรุง อาคารเรียน 2 ชั้น 10 ห้องเรียน (ชั้นล่าง 5 ห้อง ชั้นบน 5 ห้อง)</v>
      </c>
      <c r="C58" s="338" t="str">
        <f>+[1]งบ66สิ่งก่อสร้า!C24</f>
        <v>ศธ 04002/ว5190ลว 14 พ.ย.65 ครั้งที่ 64</v>
      </c>
      <c r="D58" s="339">
        <f>SUM(D59)</f>
        <v>3164400</v>
      </c>
      <c r="E58" s="339">
        <f t="shared" ref="E58:K58" si="21">SUM(E59)</f>
        <v>0</v>
      </c>
      <c r="F58" s="339">
        <f t="shared" si="21"/>
        <v>0</v>
      </c>
      <c r="G58" s="339"/>
      <c r="H58" s="339">
        <f t="shared" si="21"/>
        <v>0</v>
      </c>
      <c r="I58" s="339">
        <f t="shared" si="21"/>
        <v>0</v>
      </c>
      <c r="J58" s="339">
        <f t="shared" si="21"/>
        <v>3164400</v>
      </c>
      <c r="K58" s="339">
        <f t="shared" si="21"/>
        <v>0</v>
      </c>
    </row>
    <row r="59" spans="1:11" ht="42" x14ac:dyDescent="0.25">
      <c r="A59" s="292" t="str">
        <f>+[1]งบ66สิ่งก่อสร้า!A25</f>
        <v>1)</v>
      </c>
      <c r="B59" s="292" t="str">
        <f>+[1]งบ66สิ่งก่อสร้า!E25</f>
        <v xml:space="preserve"> โรงเรียนวัดกลางคลองสี่ </v>
      </c>
      <c r="C59" s="341" t="str">
        <f>+[1]งบ66สิ่งก่อสร้า!D25</f>
        <v>20004350002003214557</v>
      </c>
      <c r="D59" s="292">
        <f>+[1]งบ66สิ่งก่อสร้า!F36</f>
        <v>3164400</v>
      </c>
      <c r="E59" s="292">
        <f>+[1]งบ66สิ่งก่อสร้า!G36</f>
        <v>0</v>
      </c>
      <c r="F59" s="292">
        <f>+[1]งบ66สิ่งก่อสร้า!H36</f>
        <v>0</v>
      </c>
      <c r="G59" s="292">
        <f>+[1]งบ66สิ่งก่อสร้า!I36</f>
        <v>0</v>
      </c>
      <c r="H59" s="292">
        <f>+[1]งบ66สิ่งก่อสร้า!J36</f>
        <v>0</v>
      </c>
      <c r="I59" s="292">
        <f>+[1]งบ66สิ่งก่อสร้า!K36</f>
        <v>0</v>
      </c>
      <c r="J59" s="292">
        <f>+[1]งบ66สิ่งก่อสร้า!L36</f>
        <v>3164400</v>
      </c>
      <c r="K59" s="292">
        <f>+[1]งบ66สิ่งก่อสร้า!M36</f>
        <v>0</v>
      </c>
    </row>
    <row r="60" spans="1:11" ht="21" customHeight="1" x14ac:dyDescent="0.25">
      <c r="A60" s="296">
        <f>+[1]งบ66สิ่งก่อสร้า!A37</f>
        <v>2</v>
      </c>
      <c r="B60" s="297" t="str">
        <f>+[1]งบ66สิ่งก่อสร้า!E37</f>
        <v xml:space="preserve">ผลผลิตผู้จบการศึกษามัธยมศึกษาตอนปลาย  </v>
      </c>
      <c r="C60" s="298" t="str">
        <f>+[1]งบ66สิ่งก่อสร้า!D37</f>
        <v xml:space="preserve">20004 35000300 </v>
      </c>
      <c r="D60" s="299">
        <f>+D61</f>
        <v>333000</v>
      </c>
      <c r="E60" s="299">
        <f t="shared" ref="E60:K62" si="22">+E61</f>
        <v>0</v>
      </c>
      <c r="F60" s="299">
        <f t="shared" si="22"/>
        <v>0</v>
      </c>
      <c r="G60" s="299"/>
      <c r="H60" s="299">
        <f t="shared" si="22"/>
        <v>0</v>
      </c>
      <c r="I60" s="299">
        <f t="shared" si="22"/>
        <v>0</v>
      </c>
      <c r="J60" s="299">
        <f t="shared" si="22"/>
        <v>333000</v>
      </c>
      <c r="K60" s="299">
        <f t="shared" si="22"/>
        <v>0</v>
      </c>
    </row>
    <row r="61" spans="1:11" s="13" customFormat="1" ht="21" customHeight="1" x14ac:dyDescent="0.25">
      <c r="A61" s="342">
        <f>+[1]งบ66สิ่งก่อสร้า!A39</f>
        <v>2.1</v>
      </c>
      <c r="B61" s="343" t="str">
        <f>+[1]งบ66สิ่งก่อสร้า!E39</f>
        <v xml:space="preserve"> กิจกรรมการจัดการศึกษามัธยมศึกษาตอนปลายสำหรับโรงเรียนปกติ</v>
      </c>
      <c r="C61" s="344" t="str">
        <f>+[1]งบ66สิ่งก่อสร้า!D39</f>
        <v xml:space="preserve">20004 66 05178 00000 </v>
      </c>
      <c r="D61" s="345">
        <f>+D62</f>
        <v>333000</v>
      </c>
      <c r="E61" s="345">
        <f t="shared" si="22"/>
        <v>0</v>
      </c>
      <c r="F61" s="345">
        <f t="shared" si="22"/>
        <v>0</v>
      </c>
      <c r="G61" s="345"/>
      <c r="H61" s="345">
        <f t="shared" si="22"/>
        <v>0</v>
      </c>
      <c r="I61" s="345">
        <f t="shared" si="22"/>
        <v>0</v>
      </c>
      <c r="J61" s="345">
        <f t="shared" si="22"/>
        <v>333000</v>
      </c>
      <c r="K61" s="335">
        <f t="shared" si="22"/>
        <v>0</v>
      </c>
    </row>
    <row r="62" spans="1:11" s="13" customFormat="1" ht="9" customHeight="1" x14ac:dyDescent="0.25">
      <c r="A62" s="319">
        <f>+'[1]สิ่งก่อสร้าง  65'!A139</f>
        <v>0</v>
      </c>
      <c r="B62" s="319" t="s">
        <v>88</v>
      </c>
      <c r="C62" s="336">
        <v>6611320</v>
      </c>
      <c r="D62" s="319">
        <f>+D63</f>
        <v>333000</v>
      </c>
      <c r="E62" s="319">
        <f t="shared" si="22"/>
        <v>0</v>
      </c>
      <c r="F62" s="319">
        <f t="shared" si="22"/>
        <v>0</v>
      </c>
      <c r="G62" s="319"/>
      <c r="H62" s="319">
        <f t="shared" si="22"/>
        <v>0</v>
      </c>
      <c r="I62" s="319">
        <f t="shared" si="22"/>
        <v>0</v>
      </c>
      <c r="J62" s="319">
        <f t="shared" si="22"/>
        <v>333000</v>
      </c>
      <c r="K62" s="319">
        <f t="shared" si="22"/>
        <v>0</v>
      </c>
    </row>
    <row r="63" spans="1:11" ht="63" x14ac:dyDescent="0.25">
      <c r="A63" s="346" t="str">
        <f>+[1]งบ66สิ่งก่อสร้า!A40</f>
        <v>2.1.1</v>
      </c>
      <c r="B63" s="337" t="str">
        <f>+[1]งบ66สิ่งก่อสร้า!E40</f>
        <v xml:space="preserve">ค่าปรับปรุงซ่อมแซมอาคารเรียน อาคารประกอบและสิ่งก่อสร้างอื่นที่ชำรุดทรุดโทรมและที่ประสบอุบัติภัย </v>
      </c>
      <c r="C63" s="337" t="str">
        <f>+[1]งบ66สิ่งก่อสร้า!C40</f>
        <v>ศธ04002/ว3478 ลว.21 ส.ค.66 โอนครั้งที่ 782</v>
      </c>
      <c r="D63" s="347">
        <f>SUM(D64)</f>
        <v>333000</v>
      </c>
      <c r="E63" s="347">
        <f t="shared" ref="E63:K63" si="23">SUM(E64)</f>
        <v>0</v>
      </c>
      <c r="F63" s="347">
        <f t="shared" si="23"/>
        <v>0</v>
      </c>
      <c r="G63" s="347"/>
      <c r="H63" s="347">
        <f t="shared" si="23"/>
        <v>0</v>
      </c>
      <c r="I63" s="347">
        <f t="shared" si="23"/>
        <v>0</v>
      </c>
      <c r="J63" s="347">
        <f t="shared" si="23"/>
        <v>333000</v>
      </c>
      <c r="K63" s="339">
        <f t="shared" si="23"/>
        <v>0</v>
      </c>
    </row>
    <row r="64" spans="1:11" ht="42" x14ac:dyDescent="0.25">
      <c r="A64" s="292" t="str">
        <f>+[1]งบ66สิ่งก่อสร้า!A41</f>
        <v>1)</v>
      </c>
      <c r="B64" s="311" t="str">
        <f>+[1]งบ66สิ่งก่อสร้า!E41</f>
        <v>โรงเรียนรวมราษฎร์สามัคคี</v>
      </c>
      <c r="C64" s="324" t="str">
        <f>+[1]งบ66สิ่งก่อสร้า!D41</f>
        <v xml:space="preserve">20004 35000300 321ZZZZ </v>
      </c>
      <c r="D64" s="315">
        <f>+[1]งบ66สิ่งก่อสร้า!F47</f>
        <v>333000</v>
      </c>
      <c r="E64" s="315">
        <f>+[1]งบ66สิ่งก่อสร้า!G47</f>
        <v>0</v>
      </c>
      <c r="F64" s="315">
        <f>+[1]งบ66สิ่งก่อสร้า!H47</f>
        <v>0</v>
      </c>
      <c r="G64" s="315">
        <f>+[1]งบ66สิ่งก่อสร้า!I47</f>
        <v>0</v>
      </c>
      <c r="H64" s="315">
        <f>+[1]งบ66สิ่งก่อสร้า!J47</f>
        <v>0</v>
      </c>
      <c r="I64" s="315">
        <f>+[1]งบ66สิ่งก่อสร้า!K47</f>
        <v>0</v>
      </c>
      <c r="J64" s="315">
        <f>+[1]งบ66สิ่งก่อสร้า!L47</f>
        <v>333000</v>
      </c>
      <c r="K64" s="292">
        <f>+[1]งบ66สิ่งก่อสร้า!M47</f>
        <v>0</v>
      </c>
    </row>
    <row r="65" spans="1:11" ht="21" customHeight="1" x14ac:dyDescent="0.25">
      <c r="A65" s="270"/>
      <c r="B65" s="271" t="str">
        <f>+'[1]สิ่งก่อสร้าง  65'!E347</f>
        <v>งบดำเนินงาน</v>
      </c>
      <c r="C65" s="333"/>
      <c r="D65" s="273">
        <f>+D9</f>
        <v>51000</v>
      </c>
      <c r="E65" s="273">
        <f>+E9</f>
        <v>0</v>
      </c>
      <c r="F65" s="273">
        <f>+F9</f>
        <v>0</v>
      </c>
      <c r="G65" s="273"/>
      <c r="H65" s="273">
        <f>+H9</f>
        <v>0</v>
      </c>
      <c r="I65" s="273">
        <f>+I9</f>
        <v>0</v>
      </c>
      <c r="J65" s="273">
        <f>+J9</f>
        <v>51000</v>
      </c>
      <c r="K65" s="273">
        <f>+K9</f>
        <v>0</v>
      </c>
    </row>
    <row r="66" spans="1:11" ht="42" customHeight="1" x14ac:dyDescent="0.25">
      <c r="A66" s="348"/>
      <c r="B66" s="349" t="str">
        <f>+B14</f>
        <v>งบลงทุน ค่าครุภัณฑ์ 6611310</v>
      </c>
      <c r="C66" s="350"/>
      <c r="D66" s="351">
        <f>+D14</f>
        <v>199098.57</v>
      </c>
      <c r="E66" s="351">
        <f>+E14</f>
        <v>0</v>
      </c>
      <c r="F66" s="351">
        <f>+F14</f>
        <v>0</v>
      </c>
      <c r="G66" s="351"/>
      <c r="H66" s="351">
        <f>+H14</f>
        <v>0</v>
      </c>
      <c r="I66" s="351">
        <f>+I14</f>
        <v>15900</v>
      </c>
      <c r="J66" s="351">
        <f>+J14</f>
        <v>183198.57</v>
      </c>
      <c r="K66" s="351">
        <f>+K14</f>
        <v>0</v>
      </c>
    </row>
    <row r="67" spans="1:11" ht="21" customHeight="1" x14ac:dyDescent="0.25">
      <c r="A67" s="348"/>
      <c r="B67" s="349" t="str">
        <f>+B54</f>
        <v xml:space="preserve">  ค่าที่ดินและสิ่งก่อสร้าง </v>
      </c>
      <c r="C67" s="350"/>
      <c r="D67" s="351">
        <f>+D62+D54</f>
        <v>4013400</v>
      </c>
      <c r="E67" s="351">
        <f>+E62+E54</f>
        <v>0</v>
      </c>
      <c r="F67" s="351">
        <f>+F62+F54</f>
        <v>0</v>
      </c>
      <c r="G67" s="351"/>
      <c r="H67" s="351">
        <f>+H62+H54</f>
        <v>0</v>
      </c>
      <c r="I67" s="351">
        <f>+I62+I54</f>
        <v>0</v>
      </c>
      <c r="J67" s="351">
        <f>+J62+J54</f>
        <v>4013400</v>
      </c>
      <c r="K67" s="351">
        <f>+K62+K54</f>
        <v>0</v>
      </c>
    </row>
    <row r="68" spans="1:11" ht="42" customHeight="1" x14ac:dyDescent="0.25">
      <c r="A68" s="270"/>
      <c r="B68" s="271" t="str">
        <f>+'[1]สิ่งก่อสร้าง  65'!E348</f>
        <v>งบลงทุน</v>
      </c>
      <c r="C68" s="333"/>
      <c r="D68" s="273">
        <f>SUM(D66:D67)</f>
        <v>4212498.57</v>
      </c>
      <c r="E68" s="273">
        <f>SUM(E66:E67)</f>
        <v>0</v>
      </c>
      <c r="F68" s="273">
        <f>SUM(F66:F67)</f>
        <v>0</v>
      </c>
      <c r="G68" s="273"/>
      <c r="H68" s="273">
        <f>SUM(H66:H67)</f>
        <v>0</v>
      </c>
      <c r="I68" s="273">
        <f>SUM(I66:I67)</f>
        <v>15900</v>
      </c>
      <c r="J68" s="273">
        <f>SUM(J66:J67)</f>
        <v>4196598.57</v>
      </c>
      <c r="K68" s="273">
        <f>SUM(K66:K67)</f>
        <v>0</v>
      </c>
    </row>
    <row r="69" spans="1:11" ht="21" customHeight="1" x14ac:dyDescent="0.25">
      <c r="A69" s="270"/>
      <c r="B69" s="271" t="str">
        <f>+'[1]สิ่งก่อสร้าง  65'!E349</f>
        <v>รวมเงินกันทั้งสิ้น</v>
      </c>
      <c r="C69" s="333"/>
      <c r="D69" s="273">
        <f>+D65+D68</f>
        <v>4263498.57</v>
      </c>
      <c r="E69" s="273">
        <f>+E65+E68</f>
        <v>0</v>
      </c>
      <c r="F69" s="273">
        <f>+F65+F68</f>
        <v>0</v>
      </c>
      <c r="G69" s="273"/>
      <c r="H69" s="273">
        <f>+H65+H68</f>
        <v>0</v>
      </c>
      <c r="I69" s="273">
        <f>+I65+I68</f>
        <v>15900</v>
      </c>
      <c r="J69" s="273">
        <f>+J65+J68</f>
        <v>4247598.57</v>
      </c>
      <c r="K69" s="273">
        <f>+K65+K68</f>
        <v>0</v>
      </c>
    </row>
    <row r="70" spans="1:11" ht="42" customHeight="1" x14ac:dyDescent="0.25">
      <c r="A70" s="270"/>
      <c r="B70" s="352" t="s">
        <v>74</v>
      </c>
      <c r="C70" s="333"/>
      <c r="D70" s="273"/>
      <c r="E70" s="535">
        <f>SUM(E69+F69)</f>
        <v>0</v>
      </c>
      <c r="F70" s="535"/>
      <c r="G70" s="353"/>
      <c r="H70" s="273"/>
      <c r="I70" s="535">
        <f>+I69+J69</f>
        <v>4263498.57</v>
      </c>
      <c r="J70" s="535"/>
      <c r="K70" s="273"/>
    </row>
    <row r="71" spans="1:11" ht="21" customHeight="1" x14ac:dyDescent="0.25">
      <c r="A71" s="354"/>
      <c r="B71" s="355" t="str">
        <f>+'[1]สิ่งก่อสร้าง  65'!E351</f>
        <v>คิดเป็นร้อยละ</v>
      </c>
      <c r="C71" s="356"/>
      <c r="D71" s="357">
        <f>SUM(E71:K71)</f>
        <v>100</v>
      </c>
      <c r="E71" s="536">
        <f>(E69+F69)*100/D69</f>
        <v>0</v>
      </c>
      <c r="F71" s="537"/>
      <c r="G71" s="358"/>
      <c r="H71" s="357">
        <f>H69*100/D69</f>
        <v>0</v>
      </c>
      <c r="I71" s="536">
        <f>(I69+J69)*100/D69</f>
        <v>100</v>
      </c>
      <c r="J71" s="537"/>
      <c r="K71" s="357">
        <f>+'[1]สิ่งก่อสร้าง  65'!M351</f>
        <v>0</v>
      </c>
    </row>
    <row r="72" spans="1:11" ht="21" hidden="1" customHeight="1" x14ac:dyDescent="0.25">
      <c r="A72" s="359"/>
      <c r="B72" s="360"/>
      <c r="C72" s="361"/>
      <c r="D72" s="362"/>
      <c r="E72" s="363"/>
      <c r="F72" s="538"/>
      <c r="G72" s="538"/>
      <c r="H72" s="538"/>
      <c r="I72" s="363"/>
      <c r="J72" s="363"/>
      <c r="K72" s="363"/>
    </row>
    <row r="73" spans="1:11" ht="21" hidden="1" customHeight="1" x14ac:dyDescent="0.25">
      <c r="A73" s="364"/>
      <c r="B73" s="364"/>
      <c r="C73" s="365"/>
      <c r="D73" s="364"/>
      <c r="E73" s="529" t="s">
        <v>62</v>
      </c>
      <c r="F73" s="529"/>
      <c r="G73" s="529"/>
      <c r="H73" s="529"/>
      <c r="I73" s="529"/>
      <c r="J73" s="529"/>
      <c r="K73" s="529"/>
    </row>
    <row r="74" spans="1:11" ht="33.6" hidden="1" customHeight="1" x14ac:dyDescent="0.25">
      <c r="A74" s="364"/>
      <c r="B74" s="366" t="s">
        <v>168</v>
      </c>
      <c r="C74" s="365"/>
      <c r="D74" s="364"/>
      <c r="E74" s="184"/>
      <c r="F74" s="184"/>
      <c r="G74" s="184"/>
      <c r="H74" s="184"/>
      <c r="I74" s="184"/>
      <c r="J74" s="184"/>
      <c r="K74" s="184"/>
    </row>
    <row r="75" spans="1:11" ht="16.95" hidden="1" customHeight="1" x14ac:dyDescent="0.55000000000000004">
      <c r="A75" s="364"/>
      <c r="B75" s="74"/>
      <c r="C75" s="367"/>
      <c r="D75" s="368"/>
      <c r="E75" s="368"/>
      <c r="F75" s="364"/>
      <c r="G75" s="364"/>
      <c r="H75" s="366"/>
      <c r="I75" s="366"/>
      <c r="J75" s="366"/>
      <c r="K75" s="364"/>
    </row>
    <row r="76" spans="1:11" ht="21" hidden="1" customHeight="1" x14ac:dyDescent="0.25">
      <c r="A76" s="364"/>
      <c r="B76" s="184" t="s">
        <v>49</v>
      </c>
      <c r="C76" s="369"/>
      <c r="D76" s="364"/>
      <c r="E76" s="364"/>
      <c r="F76" s="370" t="s">
        <v>20</v>
      </c>
      <c r="G76" s="370"/>
      <c r="H76" s="364"/>
      <c r="I76" s="364"/>
      <c r="J76" s="364"/>
      <c r="K76" s="364"/>
    </row>
    <row r="77" spans="1:11" ht="21" hidden="1" customHeight="1" x14ac:dyDescent="0.25">
      <c r="A77" s="371"/>
      <c r="B77" s="184" t="s">
        <v>55</v>
      </c>
      <c r="C77" s="373"/>
      <c r="D77" s="371"/>
      <c r="E77" s="532" t="s">
        <v>169</v>
      </c>
      <c r="F77" s="532"/>
      <c r="G77" s="532"/>
      <c r="H77" s="532"/>
      <c r="I77" s="532"/>
      <c r="J77" s="532"/>
      <c r="K77" s="532"/>
    </row>
    <row r="78" spans="1:11" ht="21" hidden="1" customHeight="1" x14ac:dyDescent="0.25">
      <c r="A78" s="371"/>
      <c r="B78" s="372"/>
      <c r="C78" s="373"/>
      <c r="D78" s="371"/>
      <c r="E78" s="529" t="s">
        <v>52</v>
      </c>
      <c r="F78" s="529"/>
      <c r="G78" s="529"/>
      <c r="H78" s="529"/>
      <c r="I78" s="529"/>
      <c r="J78" s="529"/>
      <c r="K78" s="529"/>
    </row>
    <row r="79" spans="1:11" ht="21" hidden="1" customHeight="1" x14ac:dyDescent="0.25">
      <c r="A79" s="364"/>
      <c r="B79" s="362"/>
      <c r="C79" s="365"/>
      <c r="D79" s="364"/>
      <c r="E79" s="529" t="s">
        <v>44</v>
      </c>
      <c r="F79" s="529"/>
      <c r="G79" s="529"/>
      <c r="H79" s="529"/>
      <c r="I79" s="529"/>
      <c r="J79" s="529"/>
      <c r="K79" s="529"/>
    </row>
    <row r="80" spans="1:11" ht="21" hidden="1" customHeight="1" x14ac:dyDescent="0.6">
      <c r="A80" s="182"/>
      <c r="B80" s="75" t="s">
        <v>155</v>
      </c>
      <c r="C80" s="185"/>
      <c r="D80" s="186"/>
      <c r="E80" s="186"/>
      <c r="F80" s="182"/>
      <c r="G80" s="182"/>
      <c r="H80" s="75"/>
      <c r="I80" s="75"/>
      <c r="J80" s="75"/>
      <c r="K80" s="182"/>
    </row>
    <row r="81" spans="1:11" ht="21" hidden="1" customHeight="1" x14ac:dyDescent="0.6">
      <c r="A81" s="182"/>
      <c r="B81" s="74"/>
      <c r="C81" s="187"/>
      <c r="D81" s="182"/>
      <c r="E81" s="182"/>
      <c r="F81" s="74"/>
      <c r="G81" s="188"/>
      <c r="H81" s="182"/>
      <c r="I81" s="182"/>
      <c r="J81" s="182"/>
      <c r="K81" s="182"/>
    </row>
    <row r="82" spans="1:11" ht="21" hidden="1" customHeight="1" x14ac:dyDescent="0.6">
      <c r="A82" s="76"/>
      <c r="B82" s="183" t="s">
        <v>55</v>
      </c>
      <c r="C82" s="189"/>
      <c r="D82" s="76"/>
      <c r="E82" s="533" t="s">
        <v>156</v>
      </c>
      <c r="F82" s="533"/>
      <c r="G82" s="533"/>
      <c r="H82" s="533"/>
      <c r="I82" s="533"/>
      <c r="J82" s="533"/>
      <c r="K82" s="533"/>
    </row>
    <row r="83" spans="1:11" ht="21" hidden="1" customHeight="1" x14ac:dyDescent="0.6">
      <c r="A83" s="76"/>
      <c r="B83" s="223"/>
      <c r="C83" s="189"/>
      <c r="D83" s="76"/>
      <c r="E83" s="528" t="s">
        <v>52</v>
      </c>
      <c r="F83" s="528"/>
      <c r="G83" s="528"/>
      <c r="H83" s="528"/>
      <c r="I83" s="528"/>
      <c r="J83" s="528"/>
      <c r="K83" s="528"/>
    </row>
    <row r="84" spans="1:11" ht="21" hidden="1" customHeight="1" x14ac:dyDescent="0.6">
      <c r="A84" s="76"/>
      <c r="B84" s="223"/>
      <c r="C84" s="189"/>
      <c r="D84" s="76"/>
      <c r="E84" s="528" t="s">
        <v>44</v>
      </c>
      <c r="F84" s="528"/>
      <c r="G84" s="528"/>
      <c r="H84" s="528"/>
      <c r="I84" s="528"/>
      <c r="J84" s="528"/>
      <c r="K84" s="528"/>
    </row>
    <row r="85" spans="1:11" ht="21" hidden="1" customHeight="1" x14ac:dyDescent="0.6">
      <c r="A85" s="76"/>
      <c r="B85" s="223"/>
      <c r="C85" s="189"/>
      <c r="D85" s="76"/>
      <c r="E85" s="182"/>
      <c r="F85" s="183"/>
      <c r="G85" s="183"/>
      <c r="H85" s="183"/>
      <c r="I85" s="183"/>
      <c r="J85" s="183"/>
      <c r="K85" s="183"/>
    </row>
    <row r="86" spans="1:11" ht="21" hidden="1" customHeight="1" x14ac:dyDescent="0.6">
      <c r="A86" s="76"/>
      <c r="B86" s="223"/>
      <c r="C86" s="189"/>
      <c r="D86" s="76"/>
      <c r="E86" s="182"/>
      <c r="F86" s="183"/>
      <c r="G86" s="183"/>
      <c r="H86" s="183"/>
      <c r="I86" s="183"/>
      <c r="J86" s="183"/>
      <c r="K86" s="183"/>
    </row>
    <row r="87" spans="1:11" ht="21" hidden="1" customHeight="1" x14ac:dyDescent="0.6">
      <c r="A87" s="76"/>
      <c r="B87" s="223"/>
      <c r="C87" s="189"/>
      <c r="D87" s="76"/>
      <c r="E87" s="182"/>
      <c r="F87" s="183"/>
      <c r="G87" s="183"/>
      <c r="H87" s="183"/>
      <c r="I87" s="183"/>
      <c r="J87" s="183"/>
      <c r="K87" s="183"/>
    </row>
    <row r="88" spans="1:11" ht="24.6" x14ac:dyDescent="0.7">
      <c r="A88" s="83" t="s">
        <v>164</v>
      </c>
      <c r="B88" s="84"/>
      <c r="C88" s="85"/>
      <c r="D88" s="86"/>
      <c r="E88" s="75"/>
      <c r="F88" s="188"/>
      <c r="G88" s="75"/>
      <c r="H88" s="75"/>
      <c r="J88" s="153"/>
      <c r="K88" s="153"/>
    </row>
    <row r="89" spans="1:11" ht="21" x14ac:dyDescent="0.6">
      <c r="A89" s="83" t="s">
        <v>21</v>
      </c>
      <c r="B89" s="84"/>
      <c r="C89" s="76"/>
      <c r="D89" s="76"/>
      <c r="E89" s="76"/>
      <c r="F89" s="88" t="s">
        <v>20</v>
      </c>
      <c r="G89" s="89"/>
      <c r="H89" s="75"/>
      <c r="I89" s="90" t="s">
        <v>154</v>
      </c>
      <c r="J89" s="76"/>
      <c r="K89" s="87"/>
    </row>
    <row r="90" spans="1:11" ht="21" x14ac:dyDescent="0.6">
      <c r="A90" s="83" t="s">
        <v>55</v>
      </c>
      <c r="B90" s="84"/>
      <c r="C90" s="76"/>
      <c r="D90" s="76"/>
      <c r="E90" s="76"/>
      <c r="F90" s="533" t="s">
        <v>75</v>
      </c>
      <c r="G90" s="533"/>
      <c r="H90" s="533"/>
      <c r="I90" s="222"/>
      <c r="J90" s="222"/>
      <c r="K90" s="222"/>
    </row>
    <row r="91" spans="1:11" ht="21" customHeight="1" x14ac:dyDescent="0.6">
      <c r="A91" s="76"/>
      <c r="B91" s="84"/>
      <c r="C91" s="76"/>
      <c r="D91" s="76"/>
      <c r="E91" s="76"/>
      <c r="F91" s="76"/>
      <c r="G91" s="91" t="s">
        <v>44</v>
      </c>
      <c r="H91" s="91"/>
      <c r="I91" s="91"/>
      <c r="J91" s="91"/>
      <c r="K91" s="91"/>
    </row>
    <row r="92" spans="1:11" ht="21" customHeight="1" x14ac:dyDescent="0.6">
      <c r="A92" s="76" t="s">
        <v>177</v>
      </c>
      <c r="B92" s="220"/>
      <c r="C92" s="76"/>
      <c r="D92" s="221" t="s">
        <v>150</v>
      </c>
      <c r="E92" s="534" t="s">
        <v>156</v>
      </c>
      <c r="F92" s="534"/>
      <c r="G92" s="534"/>
      <c r="H92" s="534"/>
      <c r="I92" s="534"/>
      <c r="J92" s="534"/>
      <c r="K92" s="534"/>
    </row>
    <row r="93" spans="1:11" ht="21" customHeight="1" x14ac:dyDescent="0.6">
      <c r="A93" s="531"/>
      <c r="B93" s="531"/>
      <c r="C93" s="182"/>
      <c r="D93" s="183"/>
      <c r="E93" s="530" t="s">
        <v>52</v>
      </c>
      <c r="F93" s="530"/>
      <c r="G93" s="530"/>
      <c r="H93" s="530"/>
      <c r="I93" s="530"/>
      <c r="J93" s="530"/>
      <c r="K93" s="530"/>
    </row>
  </sheetData>
  <sheetProtection algorithmName="SHA-512" hashValue="5SQ6pbREzb2zi/5jEDA7Yfas5gNbLCGTboN7A+4z+tdoQTVTFYjmEmCd2u/kh6lVEq/zLihrdRMwXg/MFg6How==" saltValue="x/cGF1D+rUMbkR1a6RuuDw==" spinCount="100000" sheet="1" formatCells="0" formatColumns="0" formatRows="0" insertColumns="0" insertRows="0" deleteColumns="0" deleteRows="0"/>
  <mergeCells count="26">
    <mergeCell ref="A4:A5"/>
    <mergeCell ref="B4:B5"/>
    <mergeCell ref="D4:D5"/>
    <mergeCell ref="E4:F4"/>
    <mergeCell ref="A1:K1"/>
    <mergeCell ref="A2:K2"/>
    <mergeCell ref="A3:K3"/>
    <mergeCell ref="G4:H4"/>
    <mergeCell ref="I4:J4"/>
    <mergeCell ref="K4:K5"/>
    <mergeCell ref="E70:F70"/>
    <mergeCell ref="I70:J70"/>
    <mergeCell ref="E71:F71"/>
    <mergeCell ref="I71:J71"/>
    <mergeCell ref="F72:H72"/>
    <mergeCell ref="E73:K73"/>
    <mergeCell ref="E77:K77"/>
    <mergeCell ref="E78:K78"/>
    <mergeCell ref="E82:K82"/>
    <mergeCell ref="E83:K83"/>
    <mergeCell ref="E84:K84"/>
    <mergeCell ref="E79:K79"/>
    <mergeCell ref="F90:H90"/>
    <mergeCell ref="E92:K92"/>
    <mergeCell ref="A93:B93"/>
    <mergeCell ref="E93:K93"/>
  </mergeCells>
  <pageMargins left="0.70866141732283505" right="0.70866141732283505" top="0.74803149606299202" bottom="0.74803149606299202" header="0.31496062992126" footer="0.31496062992126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2C5CF-FA19-4AB7-9554-8E4504040C1A}">
  <dimension ref="A1:K315"/>
  <sheetViews>
    <sheetView zoomScale="86" zoomScaleNormal="86" workbookViewId="0">
      <selection activeCell="A153" sqref="A153:XFD156"/>
    </sheetView>
  </sheetViews>
  <sheetFormatPr defaultRowHeight="20.399999999999999" x14ac:dyDescent="0.55000000000000004"/>
  <cols>
    <col min="1" max="1" width="6.3984375" style="2" customWidth="1"/>
    <col min="2" max="2" width="39.09765625" style="2" customWidth="1"/>
    <col min="3" max="3" width="19.3984375" style="11" customWidth="1"/>
    <col min="4" max="4" width="12.19921875" style="11" customWidth="1"/>
    <col min="5" max="5" width="13" style="11" customWidth="1"/>
    <col min="6" max="6" width="8.8984375" style="11" customWidth="1"/>
    <col min="7" max="7" width="12.69921875" style="3" customWidth="1"/>
    <col min="8" max="8" width="11.19921875" style="3" hidden="1" customWidth="1"/>
    <col min="9" max="9" width="17.5" style="1" hidden="1" customWidth="1"/>
    <col min="10" max="10" width="12.8984375" style="2" customWidth="1"/>
    <col min="11" max="11" width="9.69921875" style="12" customWidth="1"/>
  </cols>
  <sheetData>
    <row r="1" spans="1:11" x14ac:dyDescent="0.55000000000000004">
      <c r="A1" s="919" t="s">
        <v>184</v>
      </c>
      <c r="B1" s="919"/>
      <c r="C1" s="919"/>
      <c r="D1" s="919"/>
      <c r="E1" s="919"/>
      <c r="F1" s="919"/>
      <c r="G1" s="919"/>
      <c r="H1" s="919"/>
      <c r="I1" s="919"/>
      <c r="J1" s="920"/>
      <c r="K1" s="920"/>
    </row>
    <row r="2" spans="1:11" x14ac:dyDescent="0.55000000000000004">
      <c r="A2" s="919" t="s">
        <v>0</v>
      </c>
      <c r="B2" s="919"/>
      <c r="C2" s="919"/>
      <c r="D2" s="919"/>
      <c r="E2" s="919"/>
      <c r="F2" s="919"/>
      <c r="G2" s="919"/>
      <c r="H2" s="919"/>
      <c r="I2" s="919"/>
      <c r="J2" s="920"/>
      <c r="K2" s="920"/>
    </row>
    <row r="3" spans="1:11" x14ac:dyDescent="0.55000000000000004">
      <c r="A3" s="921"/>
      <c r="B3" s="922" t="str">
        <f>+[6]งบประจำและงบกลยุทธ์!A4</f>
        <v xml:space="preserve">                                                                              ประจำเดือน  พฤษภาคม 2567                                     </v>
      </c>
      <c r="C3" s="922"/>
      <c r="D3" s="922"/>
      <c r="E3" s="922"/>
      <c r="F3" s="922"/>
      <c r="G3" s="923"/>
      <c r="H3" s="923"/>
      <c r="I3" s="923"/>
      <c r="J3" s="924" t="s">
        <v>113</v>
      </c>
      <c r="K3" s="924"/>
    </row>
    <row r="4" spans="1:11" ht="18.75" customHeight="1" x14ac:dyDescent="0.25">
      <c r="A4" s="925" t="s">
        <v>23</v>
      </c>
      <c r="B4" s="548" t="s">
        <v>24</v>
      </c>
      <c r="C4" s="926" t="s">
        <v>37</v>
      </c>
      <c r="D4" s="927" t="s">
        <v>22</v>
      </c>
      <c r="E4" s="927" t="s">
        <v>3</v>
      </c>
      <c r="F4" s="927" t="s">
        <v>38</v>
      </c>
      <c r="G4" s="927" t="s">
        <v>25</v>
      </c>
      <c r="H4" s="928" t="s">
        <v>5</v>
      </c>
      <c r="I4" s="548" t="s">
        <v>185</v>
      </c>
      <c r="J4" s="550" t="s">
        <v>5</v>
      </c>
      <c r="K4" s="552" t="s">
        <v>186</v>
      </c>
    </row>
    <row r="5" spans="1:11" x14ac:dyDescent="0.25">
      <c r="A5" s="929"/>
      <c r="B5" s="549"/>
      <c r="C5" s="930"/>
      <c r="D5" s="931"/>
      <c r="E5" s="931"/>
      <c r="F5" s="931"/>
      <c r="G5" s="931"/>
      <c r="H5" s="932"/>
      <c r="I5" s="549"/>
      <c r="J5" s="551"/>
      <c r="K5" s="552"/>
    </row>
    <row r="6" spans="1:11" s="13" customFormat="1" x14ac:dyDescent="0.25">
      <c r="A6" s="1175" t="str">
        <f>[6]ระบบการควบคุมฯ!A39</f>
        <v>ข</v>
      </c>
      <c r="B6" s="1176" t="str">
        <f>[6]ระบบการควบคุมฯ!B39</f>
        <v xml:space="preserve">แผนงานยุทธศาสตร์พัฒนาคุณภาพการศึกษาและการเรียนรู้ </v>
      </c>
      <c r="C6" s="1177"/>
      <c r="D6" s="1178">
        <f>SUM(D7+D8)</f>
        <v>6464600</v>
      </c>
      <c r="E6" s="1178">
        <f t="shared" ref="E6:J6" si="0">SUM(E7+E8)</f>
        <v>1486150</v>
      </c>
      <c r="F6" s="1178">
        <f t="shared" si="0"/>
        <v>0</v>
      </c>
      <c r="G6" s="1178">
        <f t="shared" si="0"/>
        <v>0</v>
      </c>
      <c r="H6" s="1178">
        <f t="shared" si="0"/>
        <v>0</v>
      </c>
      <c r="I6" s="1178">
        <f t="shared" si="0"/>
        <v>0</v>
      </c>
      <c r="J6" s="1178">
        <f t="shared" si="0"/>
        <v>4978450</v>
      </c>
      <c r="K6" s="1179"/>
    </row>
    <row r="7" spans="1:11" s="13" customFormat="1" x14ac:dyDescent="0.25">
      <c r="A7" s="1180"/>
      <c r="B7" s="1181" t="str">
        <f>+[6]ระบบการควบคุมฯ!B43</f>
        <v>ครุภัณฑ์ 6711310</v>
      </c>
      <c r="C7" s="1182"/>
      <c r="D7" s="944">
        <f>+D11+D28+D92</f>
        <v>916300</v>
      </c>
      <c r="E7" s="944">
        <f>+E11+E28+E92</f>
        <v>899850</v>
      </c>
      <c r="F7" s="944">
        <f>+F11+F28+F92</f>
        <v>0</v>
      </c>
      <c r="G7" s="944">
        <f>+G11+G28+G92</f>
        <v>0</v>
      </c>
      <c r="H7" s="944">
        <f>+H11+H28+H92</f>
        <v>0</v>
      </c>
      <c r="I7" s="944">
        <f>+I11+I28+I92</f>
        <v>0</v>
      </c>
      <c r="J7" s="944">
        <f>+J11+J28+J92</f>
        <v>16450</v>
      </c>
      <c r="K7" s="944">
        <f>+K28</f>
        <v>0</v>
      </c>
    </row>
    <row r="8" spans="1:11" s="13" customFormat="1" x14ac:dyDescent="0.25">
      <c r="A8" s="1180"/>
      <c r="B8" s="1183" t="str">
        <f>+[6]ระบบการควบคุมฯ!B44</f>
        <v>สิ่งก่อสร้าง 6711320</v>
      </c>
      <c r="C8" s="1182"/>
      <c r="D8" s="944">
        <f>+D60</f>
        <v>5548300</v>
      </c>
      <c r="E8" s="944">
        <f t="shared" ref="E8:J8" si="1">+E60</f>
        <v>586300</v>
      </c>
      <c r="F8" s="944">
        <f t="shared" si="1"/>
        <v>0</v>
      </c>
      <c r="G8" s="944">
        <f t="shared" si="1"/>
        <v>0</v>
      </c>
      <c r="H8" s="944">
        <f t="shared" si="1"/>
        <v>0</v>
      </c>
      <c r="I8" s="944">
        <f t="shared" si="1"/>
        <v>0</v>
      </c>
      <c r="J8" s="944">
        <f t="shared" si="1"/>
        <v>4962000</v>
      </c>
      <c r="K8" s="1184"/>
    </row>
    <row r="9" spans="1:11" s="13" customFormat="1" ht="21" hidden="1" customHeight="1" x14ac:dyDescent="0.25">
      <c r="A9" s="933">
        <f>[6]ระบบการควบคุมฯ!A103</f>
        <v>3</v>
      </c>
      <c r="B9" s="50" t="str">
        <f>[6]ระบบการควบคุมฯ!B103</f>
        <v>โครงการขับเคลื่อนการพัฒนาการศึกษาที่ยั่งยืน</v>
      </c>
      <c r="C9" s="934" t="str">
        <f>+[6]ระบบการควบคุมฯ!C104</f>
        <v xml:space="preserve">20004 31006100 </v>
      </c>
      <c r="D9" s="935">
        <f>D10</f>
        <v>0</v>
      </c>
      <c r="E9" s="935">
        <f t="shared" ref="E9:J10" si="2">E10</f>
        <v>0</v>
      </c>
      <c r="F9" s="935">
        <f t="shared" si="2"/>
        <v>0</v>
      </c>
      <c r="G9" s="935">
        <f t="shared" si="2"/>
        <v>0</v>
      </c>
      <c r="H9" s="935">
        <f t="shared" si="2"/>
        <v>0</v>
      </c>
      <c r="I9" s="935">
        <f t="shared" si="2"/>
        <v>0</v>
      </c>
      <c r="J9" s="935">
        <f t="shared" si="2"/>
        <v>0</v>
      </c>
      <c r="K9" s="936"/>
    </row>
    <row r="10" spans="1:11" s="13" customFormat="1" ht="42" hidden="1" customHeight="1" x14ac:dyDescent="0.25">
      <c r="A10" s="937">
        <f>+[6]ระบบการควบคุมฯ!A124</f>
        <v>3.3</v>
      </c>
      <c r="B10" s="938" t="str">
        <f>+[6]ระบบการควบคุมฯ!B124</f>
        <v>กิจกรรมการยกระดับคุณภาพด้านวิทยาศาสตร์ศึกษาเพื่อความเป็นเลิศ</v>
      </c>
      <c r="C10" s="1185" t="str">
        <f>+[6]ระบบการควบคุมฯ!C124</f>
        <v>20004 66 00093 00000</v>
      </c>
      <c r="D10" s="939">
        <f>D11</f>
        <v>0</v>
      </c>
      <c r="E10" s="939">
        <f t="shared" si="2"/>
        <v>0</v>
      </c>
      <c r="F10" s="939">
        <f t="shared" si="2"/>
        <v>0</v>
      </c>
      <c r="G10" s="939">
        <f t="shared" si="2"/>
        <v>0</v>
      </c>
      <c r="H10" s="939">
        <f t="shared" si="2"/>
        <v>0</v>
      </c>
      <c r="I10" s="939">
        <f t="shared" si="2"/>
        <v>0</v>
      </c>
      <c r="J10" s="939">
        <f t="shared" si="2"/>
        <v>0</v>
      </c>
      <c r="K10" s="940"/>
    </row>
    <row r="11" spans="1:11" s="13" customFormat="1" ht="21" hidden="1" customHeight="1" x14ac:dyDescent="0.25">
      <c r="A11" s="1180"/>
      <c r="B11" s="1186" t="str">
        <f>+[6]ระบบการควบคุมฯ!B158</f>
        <v>งบลงทุน 6711310</v>
      </c>
      <c r="C11" s="1182" t="str">
        <f>+[6]ระบบการควบคุมฯ!C158</f>
        <v>20004 31006170 31100xx</v>
      </c>
      <c r="D11" s="944">
        <f>D12+D19</f>
        <v>0</v>
      </c>
      <c r="E11" s="944">
        <f>E12+E19</f>
        <v>0</v>
      </c>
      <c r="F11" s="944">
        <f>F12+F19</f>
        <v>0</v>
      </c>
      <c r="G11" s="944">
        <f>G12+G19</f>
        <v>0</v>
      </c>
      <c r="H11" s="944">
        <f>H12</f>
        <v>0</v>
      </c>
      <c r="I11" s="944">
        <f>I12</f>
        <v>0</v>
      </c>
      <c r="J11" s="944">
        <f>J12</f>
        <v>0</v>
      </c>
      <c r="K11" s="1187"/>
    </row>
    <row r="12" spans="1:11" s="13" customFormat="1" ht="21" hidden="1" customHeight="1" x14ac:dyDescent="0.25">
      <c r="A12" s="941">
        <f>+[6]ระบบการควบคุมฯ!A159</f>
        <v>0</v>
      </c>
      <c r="B12" s="942" t="str">
        <f>+[6]ระบบการควบคุมฯ!B159</f>
        <v>ครุภัณฑ์สำนักงาน 120601</v>
      </c>
      <c r="C12" s="943" t="str">
        <f>+[6]ระบบการควบคุมฯ!C159</f>
        <v>โอนเปลี่ยนแปลงครั้งที่ 1/66 บท.กลุ่มนโยบายและแผน  ที่ ศธ 04087/1957 ลว. 28 กย 66</v>
      </c>
      <c r="D12" s="944">
        <f>SUM(D14:D18)</f>
        <v>0</v>
      </c>
      <c r="E12" s="944">
        <f>SUM(E14:E18)</f>
        <v>0</v>
      </c>
      <c r="F12" s="944">
        <f>SUM(F14:F18)</f>
        <v>0</v>
      </c>
      <c r="G12" s="944">
        <f>SUM(G14:G18)</f>
        <v>0</v>
      </c>
      <c r="H12" s="944">
        <f>SUM(H14:H18)</f>
        <v>0</v>
      </c>
      <c r="I12" s="944">
        <f>SUM(I14:I18)</f>
        <v>0</v>
      </c>
      <c r="J12" s="944">
        <f>SUM(J14:J18)</f>
        <v>0</v>
      </c>
      <c r="K12" s="945"/>
    </row>
    <row r="13" spans="1:11" s="13" customFormat="1" ht="21" hidden="1" customHeight="1" x14ac:dyDescent="0.25">
      <c r="A13" s="946" t="str">
        <f>+[6]ระบบการควบคุมฯ!A160</f>
        <v>3.6.2.1</v>
      </c>
      <c r="B13" s="947" t="str">
        <f>+[6]ระบบการควบคุมฯ!B160</f>
        <v xml:space="preserve">เครื่องปรับอากาศแบบตั้งพื้นหรือแขวน (ระบบ INVERTER) ขนาด 20,000 บีทียู       </v>
      </c>
      <c r="C13" s="948" t="str">
        <f>+[6]ระบบการควบคุมฯ!C160</f>
        <v>20004 31006100 3110010</v>
      </c>
      <c r="D13" s="949"/>
      <c r="E13" s="949"/>
      <c r="F13" s="949"/>
      <c r="G13" s="949"/>
      <c r="H13" s="949"/>
      <c r="I13" s="949"/>
      <c r="J13" s="950"/>
      <c r="K13" s="951"/>
    </row>
    <row r="14" spans="1:11" s="13" customFormat="1" ht="21" hidden="1" customHeight="1" x14ac:dyDescent="0.25">
      <c r="A14" s="1188" t="str">
        <f>+[6]ระบบการควบคุมฯ!A161</f>
        <v>1)</v>
      </c>
      <c r="B14" s="1189" t="str">
        <f>+[6]ระบบการควบคุมฯ!B161</f>
        <v>สพป.ปท.2</v>
      </c>
      <c r="C14" s="1190" t="str">
        <f>+[6]ระบบการควบคุมฯ!C161</f>
        <v>20004 31006100 3110010</v>
      </c>
      <c r="D14" s="1191">
        <f>+[6]ระบบการควบคุมฯ!F161</f>
        <v>0</v>
      </c>
      <c r="E14" s="1191">
        <f>+[6]ระบบการควบคุมฯ!G161+[6]ระบบการควบคุมฯ!H161</f>
        <v>0</v>
      </c>
      <c r="F14" s="1191">
        <f>+[6]ระบบการควบคุมฯ!I161+[6]ระบบการควบคุมฯ!J161</f>
        <v>0</v>
      </c>
      <c r="G14" s="1192">
        <f>+[6]ระบบการควบคุมฯ!K161+[6]ระบบการควบคุมฯ!L161</f>
        <v>0</v>
      </c>
      <c r="H14" s="1193"/>
      <c r="I14" s="1194" t="s">
        <v>187</v>
      </c>
      <c r="J14" s="1195">
        <f>D14-E14-F14-G14</f>
        <v>0</v>
      </c>
      <c r="K14" s="1194"/>
    </row>
    <row r="15" spans="1:11" s="13" customFormat="1" ht="61.2" hidden="1" x14ac:dyDescent="0.25">
      <c r="A15" s="946" t="str">
        <f>+[6]ระบบการควบคุมฯ!A162</f>
        <v>3.6.2.2</v>
      </c>
      <c r="B15" s="947" t="str">
        <f>+[6]ระบบการควบคุมฯ!B162</f>
        <v xml:space="preserve">เครื่องปรับอากาศแบบติดผนัง (ระบบ INVERTER) ขนาด 18,000 บีทียู       </v>
      </c>
      <c r="C15" s="948" t="str">
        <f>+[6]ระบบการควบคุมฯ!C162</f>
        <v>20005 31006100 3110011</v>
      </c>
      <c r="D15" s="949"/>
      <c r="E15" s="949"/>
      <c r="F15" s="949"/>
      <c r="G15" s="949"/>
      <c r="H15" s="949"/>
      <c r="I15" s="949"/>
      <c r="J15" s="950"/>
      <c r="K15" s="951"/>
    </row>
    <row r="16" spans="1:11" s="13" customFormat="1" ht="42" hidden="1" customHeight="1" x14ac:dyDescent="0.25">
      <c r="A16" s="1188" t="str">
        <f>+[6]ระบบการควบคุมฯ!A163</f>
        <v>2)</v>
      </c>
      <c r="B16" s="1189" t="str">
        <f>+[6]ระบบการควบคุมฯ!B163</f>
        <v>สพป.ปท.2</v>
      </c>
      <c r="C16" s="1190" t="str">
        <f>+[6]ระบบการควบคุมฯ!C163</f>
        <v>20005 31006100 3110011</v>
      </c>
      <c r="D16" s="1191">
        <f>+[6]ระบบการควบคุมฯ!F163</f>
        <v>0</v>
      </c>
      <c r="E16" s="1191">
        <f>+[6]ระบบการควบคุมฯ!G163+[6]ระบบการควบคุมฯ!H163</f>
        <v>0</v>
      </c>
      <c r="F16" s="1191">
        <f>+[6]ระบบการควบคุมฯ!I163+[6]ระบบการควบคุมฯ!J163</f>
        <v>0</v>
      </c>
      <c r="G16" s="1192">
        <f>+[6]ระบบการควบคุมฯ!K163+[6]ระบบการควบคุมฯ!L163</f>
        <v>0</v>
      </c>
      <c r="H16" s="1193"/>
      <c r="I16" s="1194" t="s">
        <v>188</v>
      </c>
      <c r="J16" s="1195">
        <f>D16-E16-F16-G16</f>
        <v>0</v>
      </c>
      <c r="K16" s="1194"/>
    </row>
    <row r="17" spans="1:11" s="13" customFormat="1" ht="61.2" hidden="1" x14ac:dyDescent="0.25">
      <c r="A17" s="946" t="str">
        <f>+[6]ระบบการควบคุมฯ!A164</f>
        <v>3.6.2.3</v>
      </c>
      <c r="B17" s="947" t="str">
        <f>+[6]ระบบการควบคุมฯ!B164</f>
        <v xml:space="preserve">โพเดียม </v>
      </c>
      <c r="C17" s="948" t="str">
        <f>+[6]ระบบการควบคุมฯ!C164</f>
        <v>20008 31006100 3110014</v>
      </c>
      <c r="D17" s="949"/>
      <c r="E17" s="949"/>
      <c r="F17" s="949"/>
      <c r="G17" s="949"/>
      <c r="H17" s="949"/>
      <c r="I17" s="949"/>
      <c r="J17" s="950"/>
      <c r="K17" s="951"/>
    </row>
    <row r="18" spans="1:11" s="13" customFormat="1" ht="21" hidden="1" customHeight="1" x14ac:dyDescent="0.25">
      <c r="A18" s="1188" t="str">
        <f>+[6]ระบบการควบคุมฯ!A165</f>
        <v>3)</v>
      </c>
      <c r="B18" s="1189" t="str">
        <f>+[6]ระบบการควบคุมฯ!B165</f>
        <v>สพป.ปท.2</v>
      </c>
      <c r="C18" s="1190" t="str">
        <f>+[6]ระบบการควบคุมฯ!C165</f>
        <v>20008 31006100 3110014</v>
      </c>
      <c r="D18" s="1191">
        <f>+[6]ระบบการควบคุมฯ!F165</f>
        <v>0</v>
      </c>
      <c r="E18" s="1191">
        <f>+[6]ระบบการควบคุมฯ!G165+[6]ระบบการควบคุมฯ!H165</f>
        <v>0</v>
      </c>
      <c r="F18" s="1191">
        <f>+[6]ระบบการควบคุมฯ!I165+[6]ระบบการควบคุมฯ!J165</f>
        <v>0</v>
      </c>
      <c r="G18" s="1192">
        <f>+[6]ระบบการควบคุมฯ!K165+[6]ระบบการควบคุมฯ!L165</f>
        <v>0</v>
      </c>
      <c r="H18" s="1193"/>
      <c r="I18" s="1194" t="s">
        <v>189</v>
      </c>
      <c r="J18" s="1195">
        <f>D18-E18-F18-G18</f>
        <v>0</v>
      </c>
      <c r="K18" s="1194"/>
    </row>
    <row r="19" spans="1:11" s="13" customFormat="1" ht="63" hidden="1" customHeight="1" x14ac:dyDescent="0.25">
      <c r="A19" s="941">
        <f>+[6]ระบบการควบคุมฯ!A166</f>
        <v>0</v>
      </c>
      <c r="B19" s="942" t="str">
        <f>+[6]ระบบการควบคุมฯ!B166</f>
        <v>ครุภัณฑ์โฆษณาและเผยแพร่ 120601</v>
      </c>
      <c r="C19" s="943" t="str">
        <f>+[6]ระบบการควบคุมฯ!C166</f>
        <v>โอนเปลี่ยนแปลงครั้งที่ 1/66 บท.กลุ่มนโยบายและแผน  ที่ ศธ 04087/1957 ลว. 28 กย 66</v>
      </c>
      <c r="D19" s="944">
        <f>SUM(D21:D25)</f>
        <v>0</v>
      </c>
      <c r="E19" s="944">
        <f t="shared" ref="E19:J19" si="3">SUM(E21:E25)</f>
        <v>0</v>
      </c>
      <c r="F19" s="944">
        <f t="shared" si="3"/>
        <v>0</v>
      </c>
      <c r="G19" s="944">
        <f t="shared" si="3"/>
        <v>0</v>
      </c>
      <c r="H19" s="944">
        <f t="shared" si="3"/>
        <v>0</v>
      </c>
      <c r="I19" s="944">
        <f t="shared" si="3"/>
        <v>0</v>
      </c>
      <c r="J19" s="944">
        <f t="shared" si="3"/>
        <v>0</v>
      </c>
      <c r="K19" s="945"/>
    </row>
    <row r="20" spans="1:11" s="13" customFormat="1" ht="42" hidden="1" customHeight="1" x14ac:dyDescent="0.25">
      <c r="A20" s="946" t="str">
        <f>+[6]ระบบการควบคุมฯ!A167</f>
        <v>3.6.2.4</v>
      </c>
      <c r="B20" s="947" t="str">
        <f>+[6]ระบบการควบคุมฯ!B167</f>
        <v xml:space="preserve">โทรทัศน์สีแอล อี ดี (LED TV) แบบ Smart TV ระดับความละเอียดจอภาพ 3840 x 2160 พิกเซล ขนาด 75 นิ้ว </v>
      </c>
      <c r="C20" s="948" t="str">
        <f>+[6]ระบบการควบคุมฯ!C167</f>
        <v>20007 31006100 3110012</v>
      </c>
      <c r="D20" s="949"/>
      <c r="E20" s="949"/>
      <c r="F20" s="949"/>
      <c r="G20" s="949"/>
      <c r="H20" s="949"/>
      <c r="I20" s="949"/>
      <c r="J20" s="950"/>
      <c r="K20" s="951"/>
    </row>
    <row r="21" spans="1:11" s="13" customFormat="1" ht="42" hidden="1" customHeight="1" x14ac:dyDescent="0.25">
      <c r="A21" s="1188" t="str">
        <f>+[6]ระบบการควบคุมฯ!A168</f>
        <v>1)</v>
      </c>
      <c r="B21" s="1189" t="str">
        <f>+[6]ระบบการควบคุมฯ!B168</f>
        <v>สพป.ปท.2</v>
      </c>
      <c r="C21" s="1190" t="str">
        <f>+C20</f>
        <v>20007 31006100 3110012</v>
      </c>
      <c r="D21" s="1191">
        <f>+[6]ระบบการควบคุมฯ!F168</f>
        <v>0</v>
      </c>
      <c r="E21" s="1191">
        <f>+[6]ระบบการควบคุมฯ!G168+[6]ระบบการควบคุมฯ!H168</f>
        <v>0</v>
      </c>
      <c r="F21" s="1191">
        <f>+[6]ระบบการควบคุมฯ!I168+[6]ระบบการควบคุมฯ!J168</f>
        <v>0</v>
      </c>
      <c r="G21" s="1192">
        <f>+[6]ระบบการควบคุมฯ!K168+[6]ระบบการควบคุมฯ!L168</f>
        <v>0</v>
      </c>
      <c r="H21" s="1193"/>
      <c r="I21" s="1194" t="s">
        <v>187</v>
      </c>
      <c r="J21" s="1195">
        <f>D21-E21-F21-G21</f>
        <v>0</v>
      </c>
      <c r="K21" s="1194"/>
    </row>
    <row r="22" spans="1:11" s="13" customFormat="1" ht="21" hidden="1" customHeight="1" x14ac:dyDescent="0.25">
      <c r="A22" s="946" t="str">
        <f>+[6]ระบบการควบคุมฯ!A169</f>
        <v>3.6.2.5</v>
      </c>
      <c r="B22" s="947" t="str">
        <f>+[6]ระบบการควบคุมฯ!B169</f>
        <v xml:space="preserve">ไมโครโฟนไร้สาย </v>
      </c>
      <c r="C22" s="948" t="str">
        <f>+[6]ระบบการควบคุมฯ!C169</f>
        <v>20008 31006100 3110013</v>
      </c>
      <c r="D22" s="949"/>
      <c r="E22" s="949"/>
      <c r="F22" s="949"/>
      <c r="G22" s="949"/>
      <c r="H22" s="949"/>
      <c r="I22" s="949"/>
      <c r="J22" s="950"/>
      <c r="K22" s="951"/>
    </row>
    <row r="23" spans="1:11" s="13" customFormat="1" hidden="1" x14ac:dyDescent="0.25">
      <c r="A23" s="1188" t="str">
        <f>+[6]ระบบการควบคุมฯ!A170</f>
        <v>2)</v>
      </c>
      <c r="B23" s="1189" t="str">
        <f>+[6]ระบบการควบคุมฯ!B170</f>
        <v>สพป.ปท.2</v>
      </c>
      <c r="C23" s="1190" t="str">
        <f>+C22</f>
        <v>20008 31006100 3110013</v>
      </c>
      <c r="D23" s="1191">
        <f>+[6]ระบบการควบคุมฯ!F170</f>
        <v>0</v>
      </c>
      <c r="E23" s="1191">
        <f>+[6]ระบบการควบคุมฯ!G170+[6]ระบบการควบคุมฯ!H170</f>
        <v>0</v>
      </c>
      <c r="F23" s="1191">
        <f>+[6]ระบบการควบคุมฯ!I170+[6]ระบบการควบคุมฯ!J170</f>
        <v>0</v>
      </c>
      <c r="G23" s="1192">
        <f>+[6]ระบบการควบคุมฯ!K170+[6]ระบบการควบคุมฯ!L170</f>
        <v>0</v>
      </c>
      <c r="H23" s="1193"/>
      <c r="I23" s="1194" t="s">
        <v>188</v>
      </c>
      <c r="J23" s="1195">
        <f>D23-E23-F23-G23</f>
        <v>0</v>
      </c>
      <c r="K23" s="1194"/>
    </row>
    <row r="24" spans="1:11" s="13" customFormat="1" ht="63" hidden="1" customHeight="1" x14ac:dyDescent="0.25">
      <c r="A24" s="946" t="str">
        <f>+[6]ระบบการควบคุมฯ!A171</f>
        <v>3.6.2.6</v>
      </c>
      <c r="B24" s="947" t="str">
        <f>+[6]ระบบการควบคุมฯ!B171</f>
        <v xml:space="preserve">เครื่องมัลติมีเดีย โปรเจคเตอร์ ระดับ XGA ขนาด 5000 ANSI Lumens  </v>
      </c>
      <c r="C24" s="948" t="str">
        <f>+[6]ระบบการควบคุมฯ!C171</f>
        <v>20009 31006100 3110015</v>
      </c>
      <c r="D24" s="949"/>
      <c r="E24" s="949"/>
      <c r="F24" s="949"/>
      <c r="G24" s="949"/>
      <c r="H24" s="949"/>
      <c r="I24" s="949"/>
      <c r="J24" s="950"/>
      <c r="K24" s="951"/>
    </row>
    <row r="25" spans="1:11" s="13" customFormat="1" hidden="1" x14ac:dyDescent="0.25">
      <c r="A25" s="1188" t="str">
        <f>+[6]ระบบการควบคุมฯ!A172</f>
        <v>3)</v>
      </c>
      <c r="B25" s="1189" t="str">
        <f>+[6]ระบบการควบคุมฯ!B172</f>
        <v>สพป.ปท.2</v>
      </c>
      <c r="C25" s="1190" t="str">
        <f>+C24</f>
        <v>20009 31006100 3110015</v>
      </c>
      <c r="D25" s="1191">
        <f>+[6]ระบบการควบคุมฯ!F172</f>
        <v>0</v>
      </c>
      <c r="E25" s="1191">
        <f>+[6]ระบบการควบคุมฯ!G172+[6]ระบบการควบคุมฯ!H172</f>
        <v>0</v>
      </c>
      <c r="F25" s="1191">
        <f>+[6]ระบบการควบคุมฯ!I172+[6]ระบบการควบคุมฯ!J172</f>
        <v>0</v>
      </c>
      <c r="G25" s="1192">
        <f>+[6]ระบบการควบคุมฯ!K172+[6]ระบบการควบคุมฯ!L172</f>
        <v>0</v>
      </c>
      <c r="H25" s="1193"/>
      <c r="I25" s="1194" t="s">
        <v>189</v>
      </c>
      <c r="J25" s="1195">
        <f>D25-E25-F25-G25</f>
        <v>0</v>
      </c>
      <c r="K25" s="1194"/>
    </row>
    <row r="26" spans="1:11" s="13" customFormat="1" x14ac:dyDescent="0.25">
      <c r="A26" s="1196">
        <v>1</v>
      </c>
      <c r="B26" s="1197" t="str">
        <f>[6]ระบบการควบคุมฯ!B276</f>
        <v>โครงการโรงเรียนคุณภาพประจำตำบล</v>
      </c>
      <c r="C26" s="1198" t="str">
        <f>+[6]ระบบการควบคุมฯ!C276</f>
        <v>20004 3100B600</v>
      </c>
      <c r="D26" s="1010">
        <f>+D27+D59+D87</f>
        <v>6644600</v>
      </c>
      <c r="E26" s="1010">
        <f t="shared" ref="E26:J26" si="4">+E27+E59+E87</f>
        <v>1660150</v>
      </c>
      <c r="F26" s="1010">
        <f t="shared" si="4"/>
        <v>0</v>
      </c>
      <c r="G26" s="1010">
        <f t="shared" si="4"/>
        <v>0</v>
      </c>
      <c r="H26" s="1010">
        <f t="shared" si="4"/>
        <v>0</v>
      </c>
      <c r="I26" s="1010">
        <f t="shared" si="4"/>
        <v>0</v>
      </c>
      <c r="J26" s="1010">
        <f t="shared" si="4"/>
        <v>4984450</v>
      </c>
      <c r="K26" s="1199"/>
    </row>
    <row r="27" spans="1:11" s="13" customFormat="1" ht="40.799999999999997" x14ac:dyDescent="0.25">
      <c r="A27" s="952">
        <v>1.1000000000000001</v>
      </c>
      <c r="B27" s="49" t="str">
        <f>[6]ระบบการควบคุมฯ!B281</f>
        <v>กิจกรรมโรงเรียนคุณภาพประจำตำบล(1 ตำบล 1 โรงเรียนคุณภาพ)</v>
      </c>
      <c r="C27" s="953" t="str">
        <f>+[6]ระบบการควบคุมฯ!C281</f>
        <v>20004 67 00036 00000</v>
      </c>
      <c r="D27" s="954">
        <f>+D28</f>
        <v>736300</v>
      </c>
      <c r="E27" s="954">
        <f t="shared" ref="E27:J27" si="5">+E28</f>
        <v>725850</v>
      </c>
      <c r="F27" s="954">
        <f t="shared" si="5"/>
        <v>0</v>
      </c>
      <c r="G27" s="954">
        <f t="shared" si="5"/>
        <v>0</v>
      </c>
      <c r="H27" s="954">
        <f t="shared" si="5"/>
        <v>0</v>
      </c>
      <c r="I27" s="954">
        <f t="shared" si="5"/>
        <v>0</v>
      </c>
      <c r="J27" s="954">
        <f t="shared" si="5"/>
        <v>10450</v>
      </c>
      <c r="K27" s="955"/>
    </row>
    <row r="28" spans="1:11" s="13" customFormat="1" x14ac:dyDescent="0.25">
      <c r="A28" s="1180"/>
      <c r="B28" s="1181" t="str">
        <f>[6]ระบบการควบคุมฯ!B286</f>
        <v>งบลงทุน ค่าครุภัณฑ์   6711310</v>
      </c>
      <c r="C28" s="1182"/>
      <c r="D28" s="944">
        <f>+D29+D34</f>
        <v>736300</v>
      </c>
      <c r="E28" s="944">
        <f t="shared" ref="E28:J28" si="6">+E29+E34</f>
        <v>725850</v>
      </c>
      <c r="F28" s="944">
        <f t="shared" si="6"/>
        <v>0</v>
      </c>
      <c r="G28" s="944">
        <f t="shared" si="6"/>
        <v>0</v>
      </c>
      <c r="H28" s="944">
        <f t="shared" si="6"/>
        <v>0</v>
      </c>
      <c r="I28" s="944">
        <f t="shared" si="6"/>
        <v>0</v>
      </c>
      <c r="J28" s="944">
        <f t="shared" si="6"/>
        <v>10450</v>
      </c>
      <c r="K28" s="1184"/>
    </row>
    <row r="29" spans="1:11" s="13" customFormat="1" hidden="1" x14ac:dyDescent="0.25">
      <c r="A29" s="1200"/>
      <c r="B29" s="1201" t="str">
        <f>[6]ระบบการควบคุมฯ!B287</f>
        <v>ครุภัณฑ์โฆษณาและเผยแพร่ 120604</v>
      </c>
      <c r="C29" s="1202"/>
      <c r="D29" s="1203">
        <f>+D30+D32</f>
        <v>0</v>
      </c>
      <c r="E29" s="1203">
        <f t="shared" ref="E29:J29" si="7">+E30+E32</f>
        <v>0</v>
      </c>
      <c r="F29" s="1203">
        <f t="shared" si="7"/>
        <v>0</v>
      </c>
      <c r="G29" s="1203">
        <f t="shared" si="7"/>
        <v>0</v>
      </c>
      <c r="H29" s="1203">
        <f t="shared" si="7"/>
        <v>0</v>
      </c>
      <c r="I29" s="1203">
        <f t="shared" si="7"/>
        <v>0</v>
      </c>
      <c r="J29" s="1203">
        <f t="shared" si="7"/>
        <v>0</v>
      </c>
      <c r="K29" s="1204">
        <f>+[6]ระบบการควบคุมฯ!AF708</f>
        <v>0</v>
      </c>
    </row>
    <row r="30" spans="1:11" s="13" customFormat="1" ht="42" hidden="1" customHeight="1" x14ac:dyDescent="0.25">
      <c r="A30" s="956" t="s">
        <v>31</v>
      </c>
      <c r="B30" s="957" t="str">
        <f>[6]ระบบการควบคุมฯ!B288</f>
        <v xml:space="preserve">เครื่องฉายภาพ3มิติ </v>
      </c>
      <c r="C30" s="958" t="str">
        <f>[6]ระบบการควบคุมฯ!C288</f>
        <v>ศธ 04002/ว5206 ลว.9/12/2021 โอนครั้งที่ 89</v>
      </c>
      <c r="D30" s="959">
        <f>SUM(D31)</f>
        <v>0</v>
      </c>
      <c r="E30" s="959">
        <f t="shared" ref="E30:J30" si="8">SUM(E31)</f>
        <v>0</v>
      </c>
      <c r="F30" s="959">
        <f t="shared" si="8"/>
        <v>0</v>
      </c>
      <c r="G30" s="959">
        <f t="shared" si="8"/>
        <v>0</v>
      </c>
      <c r="H30" s="959">
        <f t="shared" si="8"/>
        <v>0</v>
      </c>
      <c r="I30" s="959">
        <f t="shared" si="8"/>
        <v>0</v>
      </c>
      <c r="J30" s="959">
        <f t="shared" si="8"/>
        <v>0</v>
      </c>
      <c r="K30" s="960"/>
    </row>
    <row r="31" spans="1:11" s="13" customFormat="1" ht="42" hidden="1" customHeight="1" x14ac:dyDescent="0.25">
      <c r="A31" s="961" t="s">
        <v>190</v>
      </c>
      <c r="B31" s="962" t="str">
        <f>[6]ระบบการควบคุมฯ!B289</f>
        <v>โรงเรียนธัญญสิทธิศิลป์ 30 เครื่อง</v>
      </c>
      <c r="C31" s="1205" t="str">
        <f>[6]ระบบการควบคุมฯ!C289</f>
        <v>20004 3100610 3110xxx</v>
      </c>
      <c r="D31" s="963">
        <f>[6]ระบบการควบคุมฯ!F289</f>
        <v>0</v>
      </c>
      <c r="E31" s="963">
        <f>[6]ระบบการควบคุมฯ!H289</f>
        <v>0</v>
      </c>
      <c r="F31" s="963">
        <f>[6]ระบบการควบคุมฯ!J289</f>
        <v>0</v>
      </c>
      <c r="G31" s="964">
        <f>[6]ระบบการควบคุมฯ!L289</f>
        <v>0</v>
      </c>
      <c r="H31" s="965"/>
      <c r="I31" s="966" t="s">
        <v>191</v>
      </c>
      <c r="J31" s="967">
        <f>D31-E31-F31-G31</f>
        <v>0</v>
      </c>
      <c r="K31" s="968"/>
    </row>
    <row r="32" spans="1:11" s="13" customFormat="1" ht="63" hidden="1" customHeight="1" x14ac:dyDescent="0.25">
      <c r="A32" s="969" t="s">
        <v>32</v>
      </c>
      <c r="B32" s="970" t="str">
        <f>+[6]ระบบการควบคุมฯ!B290</f>
        <v>เครื่องมัลติมิเดียโปรเจคเตอร์ระดับXGAขนาด5000ANSILumens</v>
      </c>
      <c r="C32" s="971" t="str">
        <f>+[6]ระบบการควบคุมฯ!C290</f>
        <v>ศธ 04002/ว5206 ลว.9/12/2021 โอนครั้งที่ 89</v>
      </c>
      <c r="D32" s="972">
        <f>SUM(D33)</f>
        <v>0</v>
      </c>
      <c r="E32" s="972">
        <f t="shared" ref="E32:J32" si="9">SUM(E33)</f>
        <v>0</v>
      </c>
      <c r="F32" s="972">
        <f t="shared" si="9"/>
        <v>0</v>
      </c>
      <c r="G32" s="972">
        <f t="shared" si="9"/>
        <v>0</v>
      </c>
      <c r="H32" s="972">
        <f t="shared" si="9"/>
        <v>0</v>
      </c>
      <c r="I32" s="972">
        <f t="shared" si="9"/>
        <v>0</v>
      </c>
      <c r="J32" s="972">
        <f t="shared" si="9"/>
        <v>0</v>
      </c>
      <c r="K32" s="973"/>
    </row>
    <row r="33" spans="1:11" s="13" customFormat="1" ht="42" hidden="1" customHeight="1" x14ac:dyDescent="0.25">
      <c r="A33" s="1083" t="s">
        <v>192</v>
      </c>
      <c r="B33" s="1099" t="str">
        <f>+[6]ระบบการควบคุมฯ!B291</f>
        <v xml:space="preserve"> โรงเรียนชุมชนบึงบา</v>
      </c>
      <c r="C33" s="1206" t="str">
        <f>+[6]ระบบการควบคุมฯ!C291</f>
        <v>20004 3100610 3110xxx</v>
      </c>
      <c r="D33" s="1063">
        <f>+[6]ระบบการควบคุมฯ!F291</f>
        <v>0</v>
      </c>
      <c r="E33" s="1063">
        <f>+[6]ระบบการควบคุมฯ!G291+[6]ระบบการควบคุมฯ!H291</f>
        <v>0</v>
      </c>
      <c r="F33" s="1063">
        <f>+[6]ระบบการควบคุมฯ!J291</f>
        <v>0</v>
      </c>
      <c r="G33" s="1085">
        <f>+[6]ระบบการควบคุมฯ!L291</f>
        <v>0</v>
      </c>
      <c r="H33" s="1207"/>
      <c r="I33" s="1208"/>
      <c r="J33" s="1195">
        <f>D33-E33-F33-G33</f>
        <v>0</v>
      </c>
      <c r="K33" s="1209"/>
    </row>
    <row r="34" spans="1:11" s="13" customFormat="1" x14ac:dyDescent="0.25">
      <c r="A34" s="1210" t="s">
        <v>39</v>
      </c>
      <c r="B34" s="1211" t="str">
        <f>+[6]ระบบการควบคุมฯ!B292</f>
        <v>ครุภัณฑ์การศึกษา 120611</v>
      </c>
      <c r="C34" s="1202"/>
      <c r="D34" s="1203">
        <f>+D35+D38+D47+D54+D57</f>
        <v>736300</v>
      </c>
      <c r="E34" s="1203">
        <f t="shared" ref="E34:J34" si="10">+E35+E38+E47+E54+E57</f>
        <v>725850</v>
      </c>
      <c r="F34" s="1203">
        <f t="shared" si="10"/>
        <v>0</v>
      </c>
      <c r="G34" s="1203">
        <f t="shared" si="10"/>
        <v>0</v>
      </c>
      <c r="H34" s="1203">
        <f t="shared" si="10"/>
        <v>0</v>
      </c>
      <c r="I34" s="1203">
        <f t="shared" si="10"/>
        <v>0</v>
      </c>
      <c r="J34" s="1203">
        <f t="shared" si="10"/>
        <v>10450</v>
      </c>
      <c r="K34" s="1212"/>
    </row>
    <row r="35" spans="1:11" s="13" customFormat="1" ht="42" customHeight="1" x14ac:dyDescent="0.25">
      <c r="A35" s="956" t="s">
        <v>193</v>
      </c>
      <c r="B35" s="974" t="str">
        <f>+[6]ระบบการควบคุมฯ!B293</f>
        <v>เครื่องเล่นสนามระดับก่อนประถมศึกษาแบบ4</v>
      </c>
      <c r="C35" s="958" t="str">
        <f>+[6]ระบบการควบคุมฯ!C293</f>
        <v>ศธ04002/ว1802 ลว.8 พค 67 โอนครั้งที่ 7</v>
      </c>
      <c r="D35" s="959">
        <f t="shared" ref="D35:J35" si="11">SUM(D36)</f>
        <v>100000</v>
      </c>
      <c r="E35" s="959">
        <f t="shared" si="11"/>
        <v>99000</v>
      </c>
      <c r="F35" s="959">
        <f t="shared" si="11"/>
        <v>0</v>
      </c>
      <c r="G35" s="959">
        <f t="shared" si="11"/>
        <v>0</v>
      </c>
      <c r="H35" s="959">
        <f t="shared" si="11"/>
        <v>0</v>
      </c>
      <c r="I35" s="959">
        <f t="shared" si="11"/>
        <v>0</v>
      </c>
      <c r="J35" s="959">
        <f t="shared" si="11"/>
        <v>1000</v>
      </c>
      <c r="K35" s="960"/>
    </row>
    <row r="36" spans="1:11" s="13" customFormat="1" x14ac:dyDescent="0.25">
      <c r="A36" s="975" t="str">
        <f>+[6]ระบบการควบคุมฯ!A295</f>
        <v>1)</v>
      </c>
      <c r="B36" s="61" t="str">
        <f>+[6]ระบบการควบคุมฯ!B295</f>
        <v>โรงเรียนธัญญสิทธิศิลป์</v>
      </c>
      <c r="C36" s="976" t="str">
        <f>+[6]ระบบการควบคุมฯ!C295</f>
        <v>200043100B6003111305</v>
      </c>
      <c r="D36" s="977">
        <f>+[6]ระบบการควบคุมฯ!AB295</f>
        <v>100000</v>
      </c>
      <c r="E36" s="977">
        <f>+[6]ระบบการควบคุมฯ!R295+[6]ระบบการควบคุมฯ!S295</f>
        <v>99000</v>
      </c>
      <c r="F36" s="977">
        <f>+[6]ระบบการควบคุมฯ!J295</f>
        <v>0</v>
      </c>
      <c r="G36" s="978">
        <f>+[6]ระบบการควบคุมฯ!V295+[6]ระบบการควบคุมฯ!W295</f>
        <v>0</v>
      </c>
      <c r="H36" s="977"/>
      <c r="I36" s="62"/>
      <c r="J36" s="63">
        <f>D36-E36-F36-G36</f>
        <v>1000</v>
      </c>
      <c r="K36" s="64"/>
    </row>
    <row r="37" spans="1:11" s="13" customFormat="1" x14ac:dyDescent="0.25">
      <c r="A37" s="979"/>
      <c r="B37" s="980" t="str">
        <f>+[6]ยุธศาสตร์เรียนดีปร3100116003211!E52</f>
        <v>ผูกพัน ครบ 20 กค 67</v>
      </c>
      <c r="C37" s="981"/>
      <c r="D37" s="982"/>
      <c r="E37" s="982"/>
      <c r="F37" s="982"/>
      <c r="G37" s="983"/>
      <c r="H37" s="982"/>
      <c r="I37" s="984"/>
      <c r="J37" s="985"/>
      <c r="K37" s="986"/>
    </row>
    <row r="38" spans="1:11" s="13" customFormat="1" ht="55.2" customHeight="1" x14ac:dyDescent="0.25">
      <c r="A38" s="956" t="s">
        <v>194</v>
      </c>
      <c r="B38" s="987" t="str">
        <f>+[6]ระบบการควบคุมฯ!B297</f>
        <v>เครื่องเล่นสนามระดับก่อนประถมศึกษาแบบ2</v>
      </c>
      <c r="C38" s="988" t="str">
        <f>+[6]ระบบการควบคุมฯ!C297</f>
        <v>ศธ04002/ว1802 ลว.8 พค 67 โอนครั้งที่ 7</v>
      </c>
      <c r="D38" s="989">
        <f>SUM(D39:D46)</f>
        <v>314900</v>
      </c>
      <c r="E38" s="989">
        <f t="shared" ref="E38:J38" si="12">SUM(E39:E46)</f>
        <v>313900</v>
      </c>
      <c r="F38" s="989">
        <f t="shared" si="12"/>
        <v>0</v>
      </c>
      <c r="G38" s="989">
        <f t="shared" si="12"/>
        <v>0</v>
      </c>
      <c r="H38" s="989">
        <f t="shared" si="12"/>
        <v>0</v>
      </c>
      <c r="I38" s="989">
        <f t="shared" si="12"/>
        <v>0</v>
      </c>
      <c r="J38" s="989">
        <f t="shared" si="12"/>
        <v>1000</v>
      </c>
      <c r="K38" s="973"/>
    </row>
    <row r="39" spans="1:11" s="13" customFormat="1" x14ac:dyDescent="0.25">
      <c r="A39" s="990" t="str">
        <f>+[6]ระบบการควบคุมฯ!A299</f>
        <v>1)</v>
      </c>
      <c r="B39" s="9" t="str">
        <f>+[6]ระบบการควบคุมฯ!B299</f>
        <v>โรงเรียนวัดขุมแก้ว</v>
      </c>
      <c r="C39" s="991" t="str">
        <f>+[6]ระบบการควบคุมฯ!C299</f>
        <v>200043100B6003111306</v>
      </c>
      <c r="D39" s="992">
        <f>+[6]ระบบการควบคุมฯ!AB299</f>
        <v>80000</v>
      </c>
      <c r="E39" s="977">
        <f>+[6]ระบบการควบคุมฯ!R299+[6]ระบบการควบคุมฯ!S299</f>
        <v>79500</v>
      </c>
      <c r="F39" s="992">
        <f>+[6]ระบบการควบคุมฯ!J299</f>
        <v>0</v>
      </c>
      <c r="G39" s="978">
        <f>+[6]ระบบการควบคุมฯ!V299+[6]ระบบการควบคุมฯ!W299</f>
        <v>0</v>
      </c>
      <c r="H39" s="993"/>
      <c r="I39" s="9"/>
      <c r="J39" s="53">
        <f t="shared" ref="J39:J46" si="13">D39-E39-F39-G39</f>
        <v>500</v>
      </c>
      <c r="K39" s="994"/>
    </row>
    <row r="40" spans="1:11" s="13" customFormat="1" x14ac:dyDescent="0.25">
      <c r="A40" s="990"/>
      <c r="B40" s="9" t="str">
        <f>+[6]ระบบการควบคุมฯ!B300</f>
        <v>ผูกพัน ครบ 26 กค 67</v>
      </c>
      <c r="C40" s="991"/>
      <c r="D40" s="992">
        <f>+[6]ระบบการควบคุมฯ!AB298</f>
        <v>0</v>
      </c>
      <c r="E40" s="992">
        <f>+[6]ระบบการควบคุมฯ!H298</f>
        <v>0</v>
      </c>
      <c r="F40" s="992">
        <f>+[6]ระบบการควบคุมฯ!J298</f>
        <v>0</v>
      </c>
      <c r="G40" s="1151">
        <f>+[6]ระบบการควบคุมฯ!L298</f>
        <v>0</v>
      </c>
      <c r="H40" s="1002"/>
      <c r="I40" s="9"/>
      <c r="J40" s="53">
        <f t="shared" si="13"/>
        <v>0</v>
      </c>
      <c r="K40" s="1213"/>
    </row>
    <row r="41" spans="1:11" s="13" customFormat="1" x14ac:dyDescent="0.25">
      <c r="A41" s="990" t="str">
        <f>+[6]ระบบการควบคุมฯ!A301</f>
        <v>2)</v>
      </c>
      <c r="B41" s="9" t="str">
        <f>+[6]ระบบการควบคุมฯ!B301</f>
        <v>โรงเรียนวัดสุวรรณ</v>
      </c>
      <c r="C41" s="991" t="str">
        <f>+[6]ระบบการควบคุมฯ!C301</f>
        <v>200043100B6003111309</v>
      </c>
      <c r="D41" s="992">
        <f>+[6]ระบบการควบคุมฯ!AB301</f>
        <v>80000</v>
      </c>
      <c r="E41" s="977">
        <f>+[6]ระบบการควบคุมฯ!R301+[6]ระบบการควบคุมฯ!S301</f>
        <v>79500</v>
      </c>
      <c r="F41" s="992">
        <f>+[6]ระบบการควบคุมฯ!J301</f>
        <v>0</v>
      </c>
      <c r="G41" s="978">
        <f>+[6]ระบบการควบคุมฯ!V301+[6]ระบบการควบคุมฯ!W301</f>
        <v>0</v>
      </c>
      <c r="H41" s="993"/>
      <c r="I41" s="9"/>
      <c r="J41" s="53">
        <f t="shared" si="13"/>
        <v>500</v>
      </c>
      <c r="K41" s="994"/>
    </row>
    <row r="42" spans="1:11" s="13" customFormat="1" x14ac:dyDescent="0.25">
      <c r="A42" s="990"/>
      <c r="B42" s="9" t="str">
        <f>+[6]ระบบการควบคุมฯ!B302</f>
        <v>ผูกพัน ครบ 16 กค 67</v>
      </c>
      <c r="C42" s="991"/>
      <c r="D42" s="992">
        <f>+[6]ระบบการควบคุมฯ!AB300</f>
        <v>0</v>
      </c>
      <c r="E42" s="992">
        <f>+[6]ระบบการควบคุมฯ!H300</f>
        <v>0</v>
      </c>
      <c r="F42" s="992">
        <f>+[6]ระบบการควบคุมฯ!J300</f>
        <v>0</v>
      </c>
      <c r="G42" s="1151">
        <f>+[6]ระบบการควบคุมฯ!L300</f>
        <v>0</v>
      </c>
      <c r="H42" s="1002"/>
      <c r="I42" s="9"/>
      <c r="J42" s="53">
        <f t="shared" si="13"/>
        <v>0</v>
      </c>
      <c r="K42" s="1213"/>
    </row>
    <row r="43" spans="1:11" s="13" customFormat="1" x14ac:dyDescent="0.25">
      <c r="A43" s="990" t="str">
        <f>+[6]ระบบการควบคุมฯ!A303</f>
        <v>3)</v>
      </c>
      <c r="B43" s="9" t="str">
        <f>+[6]ระบบการควบคุมฯ!B303</f>
        <v>โรงเรียนชุมชนประชานิกรอํานวยเวทย์</v>
      </c>
      <c r="C43" s="991" t="str">
        <f>+[6]ระบบการควบคุมฯ!C303</f>
        <v>200043100B6003111310</v>
      </c>
      <c r="D43" s="992">
        <f>+[6]ระบบการควบคุมฯ!AB303</f>
        <v>77000</v>
      </c>
      <c r="E43" s="977">
        <f>+[6]ระบบการควบคุมฯ!R303+[6]ระบบการควบคุมฯ!S303</f>
        <v>77000</v>
      </c>
      <c r="F43" s="992">
        <f>+[6]ระบบการควบคุมฯ!J303</f>
        <v>0</v>
      </c>
      <c r="G43" s="978">
        <f>+[6]ระบบการควบคุมฯ!V303+[6]ระบบการควบคุมฯ!W303</f>
        <v>0</v>
      </c>
      <c r="H43" s="993"/>
      <c r="I43" s="9"/>
      <c r="J43" s="53">
        <f t="shared" si="13"/>
        <v>0</v>
      </c>
      <c r="K43" s="994"/>
    </row>
    <row r="44" spans="1:11" s="13" customFormat="1" x14ac:dyDescent="0.25">
      <c r="A44" s="990"/>
      <c r="B44" s="9" t="str">
        <f>+[6]ระบบการควบคุมฯ!B304</f>
        <v>ผูกพัน ครบ 28 มิย 67</v>
      </c>
      <c r="C44" s="991"/>
      <c r="D44" s="992">
        <f>+[6]ระบบการควบคุมฯ!AB302</f>
        <v>0</v>
      </c>
      <c r="E44" s="992">
        <f>+[6]ระบบการควบคุมฯ!H302</f>
        <v>0</v>
      </c>
      <c r="F44" s="992">
        <f>+[6]ระบบการควบคุมฯ!J302</f>
        <v>0</v>
      </c>
      <c r="G44" s="1151">
        <f>+[6]ระบบการควบคุมฯ!L302</f>
        <v>0</v>
      </c>
      <c r="H44" s="1002"/>
      <c r="I44" s="9"/>
      <c r="J44" s="53">
        <f t="shared" si="13"/>
        <v>0</v>
      </c>
      <c r="K44" s="1213"/>
    </row>
    <row r="45" spans="1:11" s="13" customFormat="1" ht="22.2" customHeight="1" x14ac:dyDescent="0.25">
      <c r="A45" s="990" t="str">
        <f>+[6]ระบบการควบคุมฯ!A305</f>
        <v>4)</v>
      </c>
      <c r="B45" s="9" t="str">
        <f>+[6]ระบบการควบคุมฯ!B305</f>
        <v>โรงเรียนวัดจุฬาจินดาราม</v>
      </c>
      <c r="C45" s="991" t="str">
        <f>+[6]ระบบการควบคุมฯ!C305</f>
        <v>200043100B6003111313</v>
      </c>
      <c r="D45" s="992">
        <f>+[6]ระบบการควบคุมฯ!AB305</f>
        <v>77900</v>
      </c>
      <c r="E45" s="977">
        <f>+[6]ระบบการควบคุมฯ!R305+[6]ระบบการควบคุมฯ!S305</f>
        <v>77900</v>
      </c>
      <c r="F45" s="992">
        <f>+[6]ระบบการควบคุมฯ!J305</f>
        <v>0</v>
      </c>
      <c r="G45" s="978">
        <f>+[6]ระบบการควบคุมฯ!V305+[6]ระบบการควบคุมฯ!W305</f>
        <v>0</v>
      </c>
      <c r="H45" s="993"/>
      <c r="I45" s="9"/>
      <c r="J45" s="53">
        <f t="shared" si="13"/>
        <v>0</v>
      </c>
      <c r="K45" s="994"/>
    </row>
    <row r="46" spans="1:11" s="13" customFormat="1" ht="26.4" customHeight="1" x14ac:dyDescent="0.25">
      <c r="A46" s="990"/>
      <c r="B46" s="9" t="str">
        <f>+[6]ระบบการควบคุมฯ!B306</f>
        <v>ผูกพัน ครบ 16 กค 67</v>
      </c>
      <c r="C46" s="991"/>
      <c r="D46" s="992">
        <f>+[6]ระบบการควบคุมฯ!AB304</f>
        <v>0</v>
      </c>
      <c r="E46" s="992">
        <f>+[6]ระบบการควบคุมฯ!H304</f>
        <v>0</v>
      </c>
      <c r="F46" s="992">
        <f>+[6]ระบบการควบคุมฯ!J304</f>
        <v>0</v>
      </c>
      <c r="G46" s="1151">
        <f>+[6]ระบบการควบคุมฯ!L304</f>
        <v>0</v>
      </c>
      <c r="H46" s="1002"/>
      <c r="I46" s="9"/>
      <c r="J46" s="53">
        <f t="shared" si="13"/>
        <v>0</v>
      </c>
      <c r="K46" s="1213"/>
    </row>
    <row r="47" spans="1:11" s="13" customFormat="1" ht="63" customHeight="1" x14ac:dyDescent="0.25">
      <c r="A47" s="969" t="s">
        <v>195</v>
      </c>
      <c r="B47" s="995" t="str">
        <f>+[6]ระบบการควบคุมฯ!B307</f>
        <v>โต๊ะเก้าอี้นักเรียนระดับก่อนประถมศึกษา ชุดละ 1,400 บาท</v>
      </c>
      <c r="C47" s="996" t="str">
        <f>+[6]ระบบการควบคุมฯ!C307</f>
        <v>ศธ04002/ว1802 ลว.8 พค 67 โอนครั้งที่ 7</v>
      </c>
      <c r="D47" s="997">
        <f>SUM(D48:D53)</f>
        <v>246400</v>
      </c>
      <c r="E47" s="997">
        <f t="shared" ref="E47:J47" si="14">SUM(E48:E53)</f>
        <v>240450</v>
      </c>
      <c r="F47" s="997">
        <f t="shared" si="14"/>
        <v>0</v>
      </c>
      <c r="G47" s="997">
        <f t="shared" si="14"/>
        <v>0</v>
      </c>
      <c r="H47" s="997">
        <f t="shared" si="14"/>
        <v>0</v>
      </c>
      <c r="I47" s="997">
        <f t="shared" si="14"/>
        <v>0</v>
      </c>
      <c r="J47" s="997">
        <f t="shared" si="14"/>
        <v>5950</v>
      </c>
      <c r="K47" s="972">
        <f>SUM(G48)</f>
        <v>0</v>
      </c>
    </row>
    <row r="48" spans="1:11" s="13" customFormat="1" ht="40.799999999999997" x14ac:dyDescent="0.25">
      <c r="A48" s="998" t="str">
        <f>+[6]ระบบการควบคุมฯ!A309</f>
        <v>1)</v>
      </c>
      <c r="B48" s="52" t="str">
        <f>+[6]ระบบการควบคุมฯ!B309</f>
        <v>โรงเรียนวัดอัยยิการาม</v>
      </c>
      <c r="C48" s="999" t="str">
        <f>+[6]ระบบการควบคุมฯ!C309</f>
        <v>200043100B6003111308</v>
      </c>
      <c r="D48" s="1000">
        <f>+[6]ระบบการควบคุมฯ!AB309</f>
        <v>147000</v>
      </c>
      <c r="E48" s="1001">
        <f>+[6]ระบบการควบคุมฯ!R309+[6]ระบบการควบคุมฯ!S309</f>
        <v>141750</v>
      </c>
      <c r="F48" s="1000">
        <f>+[6]ระบบการควบคุมฯ!J309</f>
        <v>0</v>
      </c>
      <c r="G48" s="978">
        <f>+[6]ระบบการควบคุมฯ!V309+[6]ระบบการควบคุมฯ!W309</f>
        <v>0</v>
      </c>
      <c r="H48" s="1002"/>
      <c r="I48" s="9"/>
      <c r="J48" s="53">
        <f t="shared" ref="J48:J53" si="15">D48-E48-F48-G48</f>
        <v>5250</v>
      </c>
      <c r="K48" s="994"/>
    </row>
    <row r="49" spans="1:11" s="13" customFormat="1" x14ac:dyDescent="0.25">
      <c r="A49" s="1003"/>
      <c r="B49" s="51" t="str">
        <f>+[6]ระบบการควบคุมฯ!B310</f>
        <v>ผูกพัน ครบ 19 มิย 67</v>
      </c>
      <c r="C49" s="1004">
        <f>+[6]ระบบการควบคุมฯ!C310</f>
        <v>4100385714</v>
      </c>
      <c r="D49" s="992">
        <f>+[6]ระบบการควบคุมฯ!AB310</f>
        <v>0</v>
      </c>
      <c r="E49" s="977">
        <f>+[6]ระบบการควบคุมฯ!R310+[6]ระบบการควบคุมฯ!S310</f>
        <v>0</v>
      </c>
      <c r="F49" s="1000">
        <f>+[6]ระบบการควบคุมฯ!J310</f>
        <v>0</v>
      </c>
      <c r="G49" s="978">
        <f>+[6]ระบบการควบคุมฯ!V310+[6]ระบบการควบคุมฯ!W310</f>
        <v>0</v>
      </c>
      <c r="H49" s="1002"/>
      <c r="I49" s="9"/>
      <c r="J49" s="53">
        <f t="shared" si="15"/>
        <v>0</v>
      </c>
      <c r="K49" s="994"/>
    </row>
    <row r="50" spans="1:11" s="13" customFormat="1" ht="40.799999999999997" x14ac:dyDescent="0.25">
      <c r="A50" s="1003" t="str">
        <f>+[6]ระบบการควบคุมฯ!A311</f>
        <v>2)</v>
      </c>
      <c r="B50" s="51" t="str">
        <f>+[6]ระบบการควบคุมฯ!B311</f>
        <v>โรงเรียนชุมชนประชานิกรอํานวยเวทย์</v>
      </c>
      <c r="C50" s="1004" t="str">
        <f>+[6]ระบบการควบคุมฯ!C311</f>
        <v>200043100B6003111311</v>
      </c>
      <c r="D50" s="992">
        <f>+[6]ระบบการควบคุมฯ!AB311</f>
        <v>79800</v>
      </c>
      <c r="E50" s="977">
        <f>+[6]ระบบการควบคุมฯ!R311+[6]ระบบการควบคุมฯ!S311</f>
        <v>79800</v>
      </c>
      <c r="F50" s="1000">
        <f>+[6]ระบบการควบคุมฯ!J311</f>
        <v>0</v>
      </c>
      <c r="G50" s="978">
        <f>+[6]ระบบการควบคุมฯ!V311+[6]ระบบการควบคุมฯ!W311</f>
        <v>0</v>
      </c>
      <c r="H50" s="1002"/>
      <c r="I50" s="9"/>
      <c r="J50" s="53">
        <f t="shared" si="15"/>
        <v>0</v>
      </c>
      <c r="K50" s="994"/>
    </row>
    <row r="51" spans="1:11" s="13" customFormat="1" x14ac:dyDescent="0.25">
      <c r="A51" s="1003"/>
      <c r="B51" s="51" t="str">
        <f>+[6]ระบบการควบคุมฯ!B312</f>
        <v>ผูกพัน ครบ 28 มิย 67</v>
      </c>
      <c r="C51" s="1004">
        <f>+[6]ระบบการควบคุมฯ!C312</f>
        <v>4100398158</v>
      </c>
      <c r="D51" s="992">
        <f>+[6]ระบบการควบคุมฯ!AB312</f>
        <v>0</v>
      </c>
      <c r="E51" s="977">
        <f>+[6]ระบบการควบคุมฯ!R312+[6]ระบบการควบคุมฯ!S312</f>
        <v>0</v>
      </c>
      <c r="F51" s="1000">
        <f>+[6]ระบบการควบคุมฯ!J312</f>
        <v>0</v>
      </c>
      <c r="G51" s="978">
        <f>+[6]ระบบการควบคุมฯ!V312+[6]ระบบการควบคุมฯ!W312</f>
        <v>0</v>
      </c>
      <c r="H51" s="1002"/>
      <c r="I51" s="9"/>
      <c r="J51" s="53">
        <f t="shared" si="15"/>
        <v>0</v>
      </c>
      <c r="K51" s="994"/>
    </row>
    <row r="52" spans="1:11" s="13" customFormat="1" ht="40.799999999999997" x14ac:dyDescent="0.25">
      <c r="A52" s="1003" t="str">
        <f>+[6]ระบบการควบคุมฯ!A313</f>
        <v>3)</v>
      </c>
      <c r="B52" s="51" t="str">
        <f>+[6]ระบบการควบคุมฯ!B313</f>
        <v>โรงเรียนนิกรราษฎร์บํารุงวิทย์</v>
      </c>
      <c r="C52" s="1004" t="str">
        <f>+[6]ระบบการควบคุมฯ!C313</f>
        <v>200043100B6003111312</v>
      </c>
      <c r="D52" s="992">
        <f>+[6]ระบบการควบคุมฯ!AB313</f>
        <v>19600</v>
      </c>
      <c r="E52" s="977">
        <f>+[6]ระบบการควบคุมฯ!R313+[6]ระบบการควบคุมฯ!S313</f>
        <v>18900</v>
      </c>
      <c r="F52" s="1000">
        <f>+[6]ระบบการควบคุมฯ!J313</f>
        <v>0</v>
      </c>
      <c r="G52" s="978">
        <f>+[6]ระบบการควบคุมฯ!V313+[6]ระบบการควบคุมฯ!W313</f>
        <v>0</v>
      </c>
      <c r="H52" s="1002"/>
      <c r="I52" s="9"/>
      <c r="J52" s="53">
        <f t="shared" si="15"/>
        <v>700</v>
      </c>
      <c r="K52" s="994"/>
    </row>
    <row r="53" spans="1:11" s="13" customFormat="1" x14ac:dyDescent="0.25">
      <c r="A53" s="1003"/>
      <c r="B53" s="51" t="str">
        <f>+[6]ระบบการควบคุมฯ!B314</f>
        <v>ผูกพัน ครบ 28 มิย 67</v>
      </c>
      <c r="C53" s="1004">
        <f>+[6]ระบบการควบคุมฯ!C314</f>
        <v>4100397984</v>
      </c>
      <c r="D53" s="992">
        <f>+[6]ระบบการควบคุมฯ!AB314</f>
        <v>0</v>
      </c>
      <c r="E53" s="977">
        <f>+[6]ระบบการควบคุมฯ!R314+[6]ระบบการควบคุมฯ!S314</f>
        <v>0</v>
      </c>
      <c r="F53" s="1000">
        <f>+[6]ระบบการควบคุมฯ!J314</f>
        <v>0</v>
      </c>
      <c r="G53" s="978">
        <f>+[6]ระบบการควบคุมฯ!V314+[6]ระบบการควบคุมฯ!W314</f>
        <v>0</v>
      </c>
      <c r="H53" s="1002"/>
      <c r="I53" s="9"/>
      <c r="J53" s="53">
        <f t="shared" si="15"/>
        <v>0</v>
      </c>
      <c r="K53" s="994"/>
    </row>
    <row r="54" spans="1:11" s="13" customFormat="1" ht="63" customHeight="1" x14ac:dyDescent="0.25">
      <c r="A54" s="969" t="s">
        <v>196</v>
      </c>
      <c r="B54" s="995" t="str">
        <f>+[6]ระบบการควบคุมฯ!B315</f>
        <v xml:space="preserve">โต๊ะเก้าอี้นักเรียนระดับประถมศึกษา ชุดละ 1,500 บาท </v>
      </c>
      <c r="C54" s="996" t="str">
        <f>+[6]ระบบการควบคุมฯ!C315</f>
        <v>ศธ04002/ว1802 ลว.8 พค 67 โอนครั้งที่ 7</v>
      </c>
      <c r="D54" s="997">
        <f>SUM(D55)</f>
        <v>75000</v>
      </c>
      <c r="E54" s="1005">
        <f t="shared" ref="E54:J54" si="16">SUM(E55)</f>
        <v>72500</v>
      </c>
      <c r="F54" s="1005">
        <f t="shared" si="16"/>
        <v>0</v>
      </c>
      <c r="G54" s="1005">
        <f t="shared" si="16"/>
        <v>0</v>
      </c>
      <c r="H54" s="997">
        <f t="shared" si="16"/>
        <v>0</v>
      </c>
      <c r="I54" s="997">
        <f t="shared" si="16"/>
        <v>0</v>
      </c>
      <c r="J54" s="997">
        <f t="shared" si="16"/>
        <v>2500</v>
      </c>
      <c r="K54" s="972"/>
    </row>
    <row r="55" spans="1:11" s="13" customFormat="1" ht="50.4" customHeight="1" x14ac:dyDescent="0.25">
      <c r="A55" s="998" t="str">
        <f>+[6]ระบบการควบคุมฯ!A317</f>
        <v>1)</v>
      </c>
      <c r="B55" s="52" t="str">
        <f>+[6]ระบบการควบคุมฯ!B317</f>
        <v>โรงเรียนวัดขุมแก้ว</v>
      </c>
      <c r="C55" s="999" t="str">
        <f>+[6]ระบบการควบคุมฯ!C317</f>
        <v>200043100B6003111307</v>
      </c>
      <c r="D55" s="992">
        <f>+[6]ระบบการควบคุมฯ!AB317</f>
        <v>75000</v>
      </c>
      <c r="E55" s="977">
        <f>+[6]ระบบการควบคุมฯ!R317+[6]ระบบการควบคุมฯ!S317</f>
        <v>72500</v>
      </c>
      <c r="F55" s="1000">
        <f>+[6]ระบบการควบคุมฯ!J317</f>
        <v>0</v>
      </c>
      <c r="G55" s="978">
        <f>+[6]ระบบการควบคุมฯ!V317+[6]ระบบการควบคุมฯ!W317</f>
        <v>0</v>
      </c>
      <c r="H55" s="1006"/>
      <c r="I55" s="52"/>
      <c r="J55" s="65">
        <f>D55-E55-F55-G55</f>
        <v>2500</v>
      </c>
      <c r="K55" s="54"/>
    </row>
    <row r="56" spans="1:11" s="13" customFormat="1" x14ac:dyDescent="0.25">
      <c r="A56" s="998"/>
      <c r="B56" s="52" t="str">
        <f>+[6]ระบบการควบคุมฯ!B318</f>
        <v>ผูกพัน ครบ 26 มิย 67</v>
      </c>
      <c r="C56" s="999"/>
      <c r="D56" s="1000"/>
      <c r="E56" s="1000"/>
      <c r="F56" s="1000"/>
      <c r="G56" s="1007"/>
      <c r="H56" s="1006"/>
      <c r="I56" s="52"/>
      <c r="J56" s="65"/>
      <c r="K56" s="54"/>
    </row>
    <row r="57" spans="1:11" s="13" customFormat="1" ht="45" customHeight="1" x14ac:dyDescent="0.25">
      <c r="A57" s="969" t="s">
        <v>197</v>
      </c>
      <c r="B57" s="1008" t="str">
        <f>+[6]ระบบการควบคุมฯ!B319</f>
        <v xml:space="preserve">ครุภัณฑ์พัฒนาทักษะ ระดับก่อนประถมศึกษา แบบ 3 </v>
      </c>
      <c r="C57" s="1009" t="str">
        <f>+[6]ระบบการควบคุมฯ!C319</f>
        <v>200043100B6003111311</v>
      </c>
      <c r="D57" s="1010">
        <f>+[6]ระบบการควบคุมฯ!F319</f>
        <v>0</v>
      </c>
      <c r="E57" s="1010">
        <f>+[6]ระบบการควบคุมฯ!H319</f>
        <v>0</v>
      </c>
      <c r="F57" s="1010">
        <f>+[6]ระบบการควบคุมฯ!J319</f>
        <v>0</v>
      </c>
      <c r="G57" s="1011">
        <f>+[6]ระบบการควบคุมฯ!L319</f>
        <v>0</v>
      </c>
      <c r="H57" s="1005"/>
      <c r="I57" s="995"/>
      <c r="J57" s="1012">
        <f>D57-E57-F57-G57</f>
        <v>0</v>
      </c>
      <c r="K57" s="973"/>
    </row>
    <row r="58" spans="1:11" s="13" customFormat="1" ht="40.799999999999997" x14ac:dyDescent="0.25">
      <c r="A58" s="1013" t="str">
        <f>+[6]ระบบการควบคุมฯ!A320</f>
        <v>1)</v>
      </c>
      <c r="B58" s="55" t="str">
        <f>+[6]ระบบการควบคุมฯ!B320</f>
        <v xml:space="preserve">โรงเรียนวัดคลองชัน </v>
      </c>
      <c r="C58" s="1014" t="str">
        <f>+[6]ระบบการควบคุมฯ!C320</f>
        <v>20004310116003110798</v>
      </c>
      <c r="D58" s="1015">
        <f>+[6]ระบบการควบคุมฯ!F320</f>
        <v>0</v>
      </c>
      <c r="E58" s="1015">
        <f>+[6]ระบบการควบคุมฯ!H320</f>
        <v>0</v>
      </c>
      <c r="F58" s="1015">
        <f>+[6]ระบบการควบคุมฯ!J320</f>
        <v>0</v>
      </c>
      <c r="G58" s="1016">
        <f>+[6]ระบบการควบคุมฯ!L320</f>
        <v>0</v>
      </c>
      <c r="H58" s="1017"/>
      <c r="I58" s="58"/>
      <c r="J58" s="66">
        <f>D58-E58-F58-G58</f>
        <v>0</v>
      </c>
      <c r="K58" s="54"/>
    </row>
    <row r="59" spans="1:11" s="13" customFormat="1" ht="46.2" customHeight="1" x14ac:dyDescent="0.25">
      <c r="A59" s="937">
        <v>1.2</v>
      </c>
      <c r="B59" s="1018" t="str">
        <f>+[6]ระบบการควบคุมฯ!B322</f>
        <v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v>
      </c>
      <c r="C59" s="1185" t="str">
        <f>+[6]ระบบการควบคุมฯ!C322</f>
        <v>20004 66000 7700000</v>
      </c>
      <c r="D59" s="939">
        <f>+D60</f>
        <v>5548300</v>
      </c>
      <c r="E59" s="939">
        <f t="shared" ref="E59:J59" si="17">+E60</f>
        <v>586300</v>
      </c>
      <c r="F59" s="939">
        <f t="shared" si="17"/>
        <v>0</v>
      </c>
      <c r="G59" s="939">
        <f t="shared" si="17"/>
        <v>0</v>
      </c>
      <c r="H59" s="939">
        <f t="shared" si="17"/>
        <v>0</v>
      </c>
      <c r="I59" s="939">
        <f t="shared" si="17"/>
        <v>0</v>
      </c>
      <c r="J59" s="939">
        <f t="shared" si="17"/>
        <v>4962000</v>
      </c>
      <c r="K59" s="1214"/>
    </row>
    <row r="60" spans="1:11" s="13" customFormat="1" ht="21" hidden="1" customHeight="1" x14ac:dyDescent="0.25">
      <c r="A60" s="1215"/>
      <c r="B60" s="1183" t="str">
        <f>+[6]ระบบการควบคุมฯ!B324</f>
        <v>งบลงทุน  ค่าที่ดินและสิ่งก่อสร้าง 6711320</v>
      </c>
      <c r="C60" s="1216"/>
      <c r="D60" s="1217">
        <f>+D61+D78+D81+D84</f>
        <v>5548300</v>
      </c>
      <c r="E60" s="1217">
        <f t="shared" ref="E60:J60" si="18">+E61+E78+E81+E84</f>
        <v>586300</v>
      </c>
      <c r="F60" s="1217">
        <f t="shared" si="18"/>
        <v>0</v>
      </c>
      <c r="G60" s="1217">
        <f t="shared" si="18"/>
        <v>0</v>
      </c>
      <c r="H60" s="1217">
        <f t="shared" si="18"/>
        <v>0</v>
      </c>
      <c r="I60" s="1217">
        <f t="shared" si="18"/>
        <v>0</v>
      </c>
      <c r="J60" s="1217">
        <f t="shared" si="18"/>
        <v>4962000</v>
      </c>
      <c r="K60" s="1218"/>
    </row>
    <row r="61" spans="1:11" s="13" customFormat="1" ht="21" hidden="1" customHeight="1" x14ac:dyDescent="0.25">
      <c r="A61" s="1019" t="s">
        <v>198</v>
      </c>
      <c r="B61" s="1020" t="str">
        <f>+[6]ระบบการควบคุมฯ!B325</f>
        <v>ปรับปรุงซ่อมแซมอาคารเรียนอาคารประกอบและสิ่งก่อสร้างอื่น 5 ร.ร.</v>
      </c>
      <c r="C61" s="1021" t="str">
        <f>+[6]ระบบการควบคุมฯ!C325</f>
        <v>ศธ04002/ว1787 ลว.7 พค 67 โอนครั้งที่ 5</v>
      </c>
      <c r="D61" s="1022">
        <f>SUM(D62:D76)</f>
        <v>2540300</v>
      </c>
      <c r="E61" s="1022">
        <f t="shared" ref="E61:J61" si="19">SUM(E62:E76)</f>
        <v>586300</v>
      </c>
      <c r="F61" s="1022">
        <f t="shared" si="19"/>
        <v>0</v>
      </c>
      <c r="G61" s="1022">
        <f t="shared" si="19"/>
        <v>0</v>
      </c>
      <c r="H61" s="1022">
        <f t="shared" si="19"/>
        <v>0</v>
      </c>
      <c r="I61" s="1022">
        <f t="shared" si="19"/>
        <v>0</v>
      </c>
      <c r="J61" s="1022">
        <f t="shared" si="19"/>
        <v>1954000</v>
      </c>
      <c r="K61" s="1023"/>
    </row>
    <row r="62" spans="1:11" s="13" customFormat="1" ht="21" hidden="1" customHeight="1" x14ac:dyDescent="0.25">
      <c r="A62" s="1024" t="str">
        <f>+[6]ระบบการควบคุมฯ!A328</f>
        <v>1)</v>
      </c>
      <c r="B62" s="67" t="str">
        <f>+[6]ระบบการควบคุมฯ!B328</f>
        <v>วัดโพสพผลเจริญ</v>
      </c>
      <c r="C62" s="1025" t="str">
        <f>+[6]ระบบการควบคุมฯ!C328</f>
        <v>200043100B6003211499</v>
      </c>
      <c r="D62" s="992">
        <f>+[6]ระบบการควบคุมฯ!AB328</f>
        <v>238000</v>
      </c>
      <c r="E62" s="977">
        <f>+[6]ระบบการควบคุมฯ!R328+[6]ระบบการควบคุมฯ!S328</f>
        <v>238000</v>
      </c>
      <c r="F62" s="1000">
        <f>+[6]ระบบการควบคุมฯ!J328</f>
        <v>0</v>
      </c>
      <c r="G62" s="978">
        <f>+[6]ระบบการควบคุมฯ!V328+[6]ระบบการควบคุมฯ!W328</f>
        <v>0</v>
      </c>
      <c r="H62" s="1006"/>
      <c r="I62" s="52"/>
      <c r="J62" s="65">
        <f>D62-E62-F62-G62</f>
        <v>0</v>
      </c>
      <c r="K62" s="56"/>
    </row>
    <row r="63" spans="1:11" s="13" customFormat="1" x14ac:dyDescent="0.25">
      <c r="A63" s="1024"/>
      <c r="B63" s="67" t="str">
        <f>+[6]ยุธศาสตร์เรียนดีปร3100116003211!E129</f>
        <v>ผูกพัน ครบ 23 มิย 67</v>
      </c>
      <c r="C63" s="1025"/>
      <c r="D63" s="1015"/>
      <c r="E63" s="1000"/>
      <c r="F63" s="1000"/>
      <c r="G63" s="1007"/>
      <c r="H63" s="1006"/>
      <c r="I63" s="52"/>
      <c r="J63" s="65"/>
      <c r="K63" s="1026"/>
    </row>
    <row r="64" spans="1:11" s="13" customFormat="1" ht="21" customHeight="1" x14ac:dyDescent="0.25">
      <c r="A64" s="1027" t="str">
        <f>+[6]ระบบการควบคุมฯ!A330</f>
        <v>2)</v>
      </c>
      <c r="B64" s="55" t="str">
        <f>+[6]ระบบการควบคุมฯ!B330</f>
        <v>วัดมงคลรัตน์</v>
      </c>
      <c r="C64" s="1014" t="str">
        <f>+[6]ระบบการควบคุมฯ!C330</f>
        <v>200043100B6003211500</v>
      </c>
      <c r="D64" s="992">
        <f>+[6]ระบบการควบคุมฯ!AB330</f>
        <v>976000</v>
      </c>
      <c r="E64" s="977">
        <f>+[6]ระบบการควบคุมฯ!R330+[6]ระบบการควบคุมฯ!S330</f>
        <v>0</v>
      </c>
      <c r="F64" s="1000">
        <f>+[6]ระบบการควบคุมฯ!J330</f>
        <v>0</v>
      </c>
      <c r="G64" s="978">
        <f>+[6]ระบบการควบคุมฯ!V330+[6]ระบบการควบคุมฯ!W330</f>
        <v>0</v>
      </c>
      <c r="H64" s="1006"/>
      <c r="I64" s="52"/>
      <c r="J64" s="65">
        <f>D64-E64-F64-G64</f>
        <v>976000</v>
      </c>
      <c r="K64" s="57"/>
    </row>
    <row r="65" spans="1:11" s="13" customFormat="1" x14ac:dyDescent="0.25">
      <c r="A65" s="1027"/>
      <c r="B65" s="55" t="str">
        <f>+[6]ยุธศาสตร์เรียนดีปร3100116003211!E140</f>
        <v>ทำสัญญา 20 มค 66 ครบ 20 เมย 66</v>
      </c>
      <c r="C65" s="1014"/>
      <c r="D65" s="1028"/>
      <c r="E65" s="1000"/>
      <c r="F65" s="1000"/>
      <c r="G65" s="1007"/>
      <c r="H65" s="1002"/>
      <c r="I65" s="9"/>
      <c r="J65" s="53"/>
      <c r="K65" s="57"/>
    </row>
    <row r="66" spans="1:11" s="13" customFormat="1" ht="40.799999999999997" x14ac:dyDescent="0.25">
      <c r="A66" s="1027" t="str">
        <f>+[6]ระบบการควบคุมฯ!A332</f>
        <v>3)</v>
      </c>
      <c r="B66" s="55" t="str">
        <f>+[6]ระบบการควบคุมฯ!B332</f>
        <v>วัดสุวรรณ</v>
      </c>
      <c r="C66" s="1014" t="str">
        <f>+[6]ระบบการควบคุมฯ!C332</f>
        <v>200043100B6003211501</v>
      </c>
      <c r="D66" s="992">
        <f>+[6]ระบบการควบคุมฯ!AB332</f>
        <v>977900</v>
      </c>
      <c r="E66" s="977">
        <f>+[6]ระบบการควบคุมฯ!R332+[6]ระบบการควบคุมฯ!S332</f>
        <v>0</v>
      </c>
      <c r="F66" s="1000">
        <f>+[6]ระบบการควบคุมฯ!J332</f>
        <v>0</v>
      </c>
      <c r="G66" s="978">
        <f>+[6]ระบบการควบคุมฯ!V332+[6]ระบบการควบคุมฯ!W332</f>
        <v>0</v>
      </c>
      <c r="H66" s="1006"/>
      <c r="I66" s="52"/>
      <c r="J66" s="65">
        <f>D66-E66-F66-G66</f>
        <v>977900</v>
      </c>
      <c r="K66" s="57"/>
    </row>
    <row r="67" spans="1:11" s="13" customFormat="1" x14ac:dyDescent="0.25">
      <c r="A67" s="1027"/>
      <c r="B67" s="55" t="str">
        <f>+[6]ยุธศาสตร์เรียนดีปร3100116003211!E150</f>
        <v>ทำสัญญา 8 มีค 66 ครบ 7 พค 66</v>
      </c>
      <c r="C67" s="1014"/>
      <c r="D67" s="992">
        <f>+[6]ระบบการควบคุมฯ!AB333</f>
        <v>0</v>
      </c>
      <c r="E67" s="977">
        <f>+[6]ระบบการควบคุมฯ!R333+[6]ระบบการควบคุมฯ!S333</f>
        <v>0</v>
      </c>
      <c r="F67" s="1000">
        <f>+[6]ระบบการควบคุมฯ!J333</f>
        <v>0</v>
      </c>
      <c r="G67" s="978">
        <f>+[6]ระบบการควบคุมฯ!V333+[6]ระบบการควบคุมฯ!W333</f>
        <v>0</v>
      </c>
      <c r="H67" s="1006"/>
      <c r="I67" s="52"/>
      <c r="J67" s="65">
        <f t="shared" ref="J67:J71" si="20">D67-E67-F67-G67</f>
        <v>0</v>
      </c>
      <c r="K67" s="57"/>
    </row>
    <row r="68" spans="1:11" s="13" customFormat="1" ht="40.799999999999997" x14ac:dyDescent="0.25">
      <c r="A68" s="1027" t="str">
        <f>+[6]ระบบการควบคุมฯ!A334</f>
        <v>4)</v>
      </c>
      <c r="B68" s="55" t="str">
        <f>+[6]ระบบการควบคุมฯ!B334</f>
        <v>วัดจตุพิธวราวาส</v>
      </c>
      <c r="C68" s="1014" t="str">
        <f>+[6]ระบบการควบคุมฯ!C334</f>
        <v>200043100B6003211502</v>
      </c>
      <c r="D68" s="992">
        <f>+[6]ระบบการควบคุมฯ!AB334</f>
        <v>295000</v>
      </c>
      <c r="E68" s="977">
        <f>+[6]ระบบการควบคุมฯ!R334+[6]ระบบการควบคุมฯ!S334</f>
        <v>295000</v>
      </c>
      <c r="F68" s="1000">
        <f>+[6]ระบบการควบคุมฯ!J334</f>
        <v>0</v>
      </c>
      <c r="G68" s="978">
        <f>+[6]ระบบการควบคุมฯ!V334+[6]ระบบการควบคุมฯ!W334</f>
        <v>0</v>
      </c>
      <c r="H68" s="1006"/>
      <c r="I68" s="52"/>
      <c r="J68" s="65">
        <f t="shared" si="20"/>
        <v>0</v>
      </c>
      <c r="K68" s="57"/>
    </row>
    <row r="69" spans="1:11" s="13" customFormat="1" x14ac:dyDescent="0.25">
      <c r="A69" s="1027"/>
      <c r="B69" s="55" t="str">
        <f>+[6]ระบบการควบคุมฯ!B335</f>
        <v>ผูกพัน ครบ 25 กค 67</v>
      </c>
      <c r="C69" s="1025"/>
      <c r="D69" s="992">
        <f>+[6]ระบบการควบคุมฯ!AB335</f>
        <v>0</v>
      </c>
      <c r="E69" s="977">
        <f>+[6]ระบบการควบคุมฯ!R335+[6]ระบบการควบคุมฯ!S335</f>
        <v>0</v>
      </c>
      <c r="F69" s="1000">
        <f>+[6]ระบบการควบคุมฯ!J335</f>
        <v>0</v>
      </c>
      <c r="G69" s="978">
        <f>+[6]ระบบการควบคุมฯ!V335+[6]ระบบการควบคุมฯ!W335</f>
        <v>0</v>
      </c>
      <c r="H69" s="1006"/>
      <c r="I69" s="52"/>
      <c r="J69" s="65">
        <f t="shared" si="20"/>
        <v>0</v>
      </c>
      <c r="K69" s="57"/>
    </row>
    <row r="70" spans="1:11" s="13" customFormat="1" ht="40.799999999999997" x14ac:dyDescent="0.25">
      <c r="A70" s="1027" t="str">
        <f>+[6]ระบบการควบคุมฯ!A336</f>
        <v>5)</v>
      </c>
      <c r="B70" s="58" t="str">
        <f>+[6]ระบบการควบคุมฯ!B336</f>
        <v>วัดจุฬาจินดาราม</v>
      </c>
      <c r="C70" s="1029" t="str">
        <f>+[6]ระบบการควบคุมฯ!C336</f>
        <v>200043100B6003211503</v>
      </c>
      <c r="D70" s="992">
        <f>+[6]ระบบการควบคุมฯ!AB336</f>
        <v>53400</v>
      </c>
      <c r="E70" s="977">
        <f>+[6]ระบบการควบคุมฯ!R336+[6]ระบบการควบคุมฯ!S336</f>
        <v>53300</v>
      </c>
      <c r="F70" s="1000">
        <f>+[6]ระบบการควบคุมฯ!J336</f>
        <v>0</v>
      </c>
      <c r="G70" s="978">
        <f>+[6]ระบบการควบคุมฯ!V336+[6]ระบบการควบคุมฯ!W336</f>
        <v>0</v>
      </c>
      <c r="H70" s="1006"/>
      <c r="I70" s="52"/>
      <c r="J70" s="65">
        <f t="shared" si="20"/>
        <v>100</v>
      </c>
      <c r="K70" s="57"/>
    </row>
    <row r="71" spans="1:11" s="13" customFormat="1" x14ac:dyDescent="0.25">
      <c r="A71" s="1027"/>
      <c r="B71" s="58" t="str">
        <f>+[6]ระบบการควบคุมฯ!B337</f>
        <v>ผูกพัน ครบ 26 มิย 67</v>
      </c>
      <c r="C71" s="1029"/>
      <c r="D71" s="992">
        <f>+[6]ระบบการควบคุมฯ!AB337</f>
        <v>0</v>
      </c>
      <c r="E71" s="977">
        <f>+[6]ระบบการควบคุมฯ!R337+[6]ระบบการควบคุมฯ!S337</f>
        <v>0</v>
      </c>
      <c r="F71" s="1000">
        <f>+[6]ระบบการควบคุมฯ!J337</f>
        <v>0</v>
      </c>
      <c r="G71" s="978">
        <f>+[6]ระบบการควบคุมฯ!V337+[6]ระบบการควบคุมฯ!W337</f>
        <v>0</v>
      </c>
      <c r="H71" s="1006"/>
      <c r="I71" s="52"/>
      <c r="J71" s="65">
        <f t="shared" si="20"/>
        <v>0</v>
      </c>
      <c r="K71" s="57"/>
    </row>
    <row r="72" spans="1:11" s="13" customFormat="1" hidden="1" x14ac:dyDescent="0.25">
      <c r="A72" s="1030">
        <f>+[6]ระบบการควบคุมฯ!A338</f>
        <v>0</v>
      </c>
      <c r="B72" s="1031">
        <f>+[6]ระบบการควบคุมฯ!B338</f>
        <v>0</v>
      </c>
      <c r="C72" s="1032">
        <f>+[6]ระบบการควบคุมฯ!C338</f>
        <v>0</v>
      </c>
      <c r="D72" s="1033">
        <f>+[6]ระบบการควบคุมฯ!F338</f>
        <v>0</v>
      </c>
      <c r="E72" s="1034">
        <f>+[6]ระบบการควบคุมฯ!H338</f>
        <v>0</v>
      </c>
      <c r="F72" s="1034">
        <f>+[6]ระบบการควบคุมฯ!J338</f>
        <v>0</v>
      </c>
      <c r="G72" s="1035">
        <f>+[6]ระบบการควบคุมฯ!L338</f>
        <v>0</v>
      </c>
      <c r="H72" s="1036"/>
      <c r="I72" s="1037"/>
      <c r="J72" s="1038">
        <f>D72-E72-F72-G72</f>
        <v>0</v>
      </c>
      <c r="K72" s="1039"/>
    </row>
    <row r="73" spans="1:11" s="13" customFormat="1" hidden="1" x14ac:dyDescent="0.25">
      <c r="A73" s="1030"/>
      <c r="B73" s="1040" t="str">
        <f>+[6]ยุธศาสตร์เรียนดีปร3100116003211!D171</f>
        <v>ทำสัญญา 6 ธค 65 ครบ 05 มค 66</v>
      </c>
      <c r="C73" s="1032"/>
      <c r="D73" s="1033"/>
      <c r="E73" s="1034"/>
      <c r="F73" s="1034"/>
      <c r="G73" s="1035"/>
      <c r="H73" s="1036"/>
      <c r="I73" s="1037"/>
      <c r="J73" s="1038"/>
      <c r="K73" s="1039"/>
    </row>
    <row r="74" spans="1:11" s="13" customFormat="1" hidden="1" x14ac:dyDescent="0.25">
      <c r="A74" s="1030">
        <f>+[6]ระบบการควบคุมฯ!A339</f>
        <v>0</v>
      </c>
      <c r="B74" s="1031">
        <f>+[6]ระบบการควบคุมฯ!B339</f>
        <v>0</v>
      </c>
      <c r="C74" s="1032">
        <f>+[6]ระบบการควบคุมฯ!C339</f>
        <v>0</v>
      </c>
      <c r="D74" s="1033">
        <f>+[6]ระบบการควบคุมฯ!F339</f>
        <v>0</v>
      </c>
      <c r="E74" s="1034">
        <f>+[6]ระบบการควบคุมฯ!H339</f>
        <v>0</v>
      </c>
      <c r="F74" s="1034">
        <f>+[6]ระบบการควบคุมฯ!J339</f>
        <v>0</v>
      </c>
      <c r="G74" s="1035">
        <f>+[6]ระบบการควบคุมฯ!L339</f>
        <v>0</v>
      </c>
      <c r="H74" s="1036"/>
      <c r="I74" s="1037"/>
      <c r="J74" s="1038">
        <f>D74-E74-F74-G74</f>
        <v>0</v>
      </c>
      <c r="K74" s="1039"/>
    </row>
    <row r="75" spans="1:11" s="13" customFormat="1" hidden="1" x14ac:dyDescent="0.25">
      <c r="A75" s="1030"/>
      <c r="B75" s="1031" t="str">
        <f>+[6]ยุธศาสตร์เรียนดีปร3100116003211!D179</f>
        <v>ทำสัญญา 29 ธค 65 ครบ 28 มค 66</v>
      </c>
      <c r="C75" s="1032"/>
      <c r="D75" s="1033"/>
      <c r="E75" s="1034"/>
      <c r="F75" s="1034"/>
      <c r="G75" s="1035"/>
      <c r="H75" s="1036"/>
      <c r="I75" s="1037"/>
      <c r="J75" s="1038"/>
      <c r="K75" s="1039"/>
    </row>
    <row r="76" spans="1:11" s="13" customFormat="1" ht="21" hidden="1" customHeight="1" x14ac:dyDescent="0.25">
      <c r="A76" s="1030" t="str">
        <f>+[6]ระบบการควบคุมฯ!A341</f>
        <v>8)</v>
      </c>
      <c r="B76" s="1031" t="str">
        <f>+[6]ระบบการควบคุมฯ!B341</f>
        <v>วัดศรีคัคณางค์</v>
      </c>
      <c r="C76" s="1032" t="str">
        <f>+[6]ระบบการควบคุมฯ!C341</f>
        <v>20004310116003211922</v>
      </c>
      <c r="D76" s="1033">
        <f>+[6]ระบบการควบคุมฯ!F341</f>
        <v>0</v>
      </c>
      <c r="E76" s="1034">
        <f>+[6]ระบบการควบคุมฯ!H341</f>
        <v>0</v>
      </c>
      <c r="F76" s="1034">
        <f>+[6]ระบบการควบคุมฯ!J341</f>
        <v>0</v>
      </c>
      <c r="G76" s="1035">
        <f>+[6]ระบบการควบคุมฯ!L341</f>
        <v>0</v>
      </c>
      <c r="H76" s="1036"/>
      <c r="I76" s="1037"/>
      <c r="J76" s="1038">
        <f>D76-E76-F76-G76</f>
        <v>0</v>
      </c>
      <c r="K76" s="1039"/>
    </row>
    <row r="77" spans="1:11" s="13" customFormat="1" ht="63" hidden="1" customHeight="1" x14ac:dyDescent="0.25">
      <c r="A77" s="1041"/>
      <c r="B77" s="1031" t="str">
        <f>+[6]ยุธศาสตร์เรียนดีปร3100116003211!D186</f>
        <v>ทำสัญญา 12 มค 66 ครบ 26 กพ66</v>
      </c>
      <c r="C77" s="1032"/>
      <c r="D77" s="1033"/>
      <c r="E77" s="1034"/>
      <c r="F77" s="1034"/>
      <c r="G77" s="1035"/>
      <c r="H77" s="1036"/>
      <c r="I77" s="1037"/>
      <c r="J77" s="1038"/>
      <c r="K77" s="1039"/>
    </row>
    <row r="78" spans="1:11" s="13" customFormat="1" ht="21" hidden="1" customHeight="1" x14ac:dyDescent="0.25">
      <c r="A78" s="1019" t="s">
        <v>199</v>
      </c>
      <c r="B78" s="1020" t="str">
        <f>+[6]ระบบการควบคุมฯ!B343</f>
        <v xml:space="preserve">อาคารเรียนอนุบาล ขนาด 2 ห้องเรียน </v>
      </c>
      <c r="C78" s="1021" t="str">
        <f>+[6]ระบบการควบคุมฯ!C343</f>
        <v>ศธ04002/ว1787 ลว.7 พค 67 โอนครั้งที่ 5</v>
      </c>
      <c r="D78" s="1022">
        <f>SUM(D79)</f>
        <v>3008000</v>
      </c>
      <c r="E78" s="1022">
        <f t="shared" ref="E78:J78" si="21">SUM(E79)</f>
        <v>0</v>
      </c>
      <c r="F78" s="1022">
        <f t="shared" si="21"/>
        <v>0</v>
      </c>
      <c r="G78" s="1022">
        <f t="shared" si="21"/>
        <v>0</v>
      </c>
      <c r="H78" s="1022">
        <f t="shared" si="21"/>
        <v>0</v>
      </c>
      <c r="I78" s="1022">
        <f t="shared" si="21"/>
        <v>0</v>
      </c>
      <c r="J78" s="1022">
        <f t="shared" si="21"/>
        <v>3008000</v>
      </c>
      <c r="K78" s="1042"/>
    </row>
    <row r="79" spans="1:11" s="13" customFormat="1" ht="21" hidden="1" customHeight="1" x14ac:dyDescent="0.25">
      <c r="A79" s="1027" t="str">
        <f>+[6]ระบบการควบคุมฯ!A344</f>
        <v>1)</v>
      </c>
      <c r="B79" s="55" t="str">
        <f>+[6]ระบบการควบคุมฯ!B344</f>
        <v>โรงเรียนนิกรราษฎร์บํารุงวิทย์</v>
      </c>
      <c r="C79" s="1219" t="str">
        <f>+[6]ระบบการควบคุมฯ!C344</f>
        <v>200043100B6003211498</v>
      </c>
      <c r="D79" s="992">
        <f>+[6]ระบบการควบคุมฯ!AB344</f>
        <v>3008000</v>
      </c>
      <c r="E79" s="977">
        <f>+[6]ระบบการควบคุมฯ!R344+[6]ระบบการควบคุมฯ!S344</f>
        <v>0</v>
      </c>
      <c r="F79" s="1000">
        <f>+[6]ระบบการควบคุมฯ!J345</f>
        <v>0</v>
      </c>
      <c r="G79" s="978">
        <f>+[6]ระบบการควบคุมฯ!V344+[6]ระบบการควบคุมฯ!W344</f>
        <v>0</v>
      </c>
      <c r="H79" s="1006"/>
      <c r="I79" s="52"/>
      <c r="J79" s="65">
        <f t="shared" ref="J79:J80" si="22">D79-E79-F79-G79</f>
        <v>3008000</v>
      </c>
      <c r="K79" s="57"/>
    </row>
    <row r="80" spans="1:11" s="13" customFormat="1" ht="21" hidden="1" customHeight="1" x14ac:dyDescent="0.25">
      <c r="A80" s="1024"/>
      <c r="B80" s="55">
        <f>+[6]ระบบการควบคุมฯ!B345</f>
        <v>0</v>
      </c>
      <c r="C80" s="1220"/>
      <c r="D80" s="992">
        <f>+[6]ระบบการควบคุมฯ!AB346</f>
        <v>0</v>
      </c>
      <c r="E80" s="977">
        <f>+[6]ระบบการควบคุมฯ!R346+[6]ระบบการควบคุมฯ!S346</f>
        <v>0</v>
      </c>
      <c r="F80" s="1000">
        <f>+[6]ระบบการควบคุมฯ!J346</f>
        <v>0</v>
      </c>
      <c r="G80" s="978">
        <f>+[6]ระบบการควบคุมฯ!V346+[6]ระบบการควบคุมฯ!W346</f>
        <v>0</v>
      </c>
      <c r="H80" s="1006"/>
      <c r="I80" s="52"/>
      <c r="J80" s="65">
        <f t="shared" si="22"/>
        <v>0</v>
      </c>
      <c r="K80" s="57"/>
    </row>
    <row r="81" spans="1:11" s="13" customFormat="1" ht="61.2" hidden="1" x14ac:dyDescent="0.25">
      <c r="A81" s="1019" t="s">
        <v>200</v>
      </c>
      <c r="B81" s="1020" t="str">
        <f>+[6]ระบบการควบคุมฯ!B347</f>
        <v xml:space="preserve">อาคาร สพฐ. 4 (ห้องส้วม 4 ห้อง) </v>
      </c>
      <c r="C81" s="1021" t="str">
        <f>+[6]ระบบการควบคุมฯ!C347</f>
        <v>ศธ 04002/ว5190 ลว.14/11/2022 โอนครั้งที่ 64</v>
      </c>
      <c r="D81" s="1022">
        <f>SUM(D82)</f>
        <v>0</v>
      </c>
      <c r="E81" s="1022">
        <f t="shared" ref="E81:J81" si="23">SUM(E82)</f>
        <v>0</v>
      </c>
      <c r="F81" s="1022">
        <f t="shared" si="23"/>
        <v>0</v>
      </c>
      <c r="G81" s="1022">
        <f t="shared" si="23"/>
        <v>0</v>
      </c>
      <c r="H81" s="1022">
        <f t="shared" si="23"/>
        <v>0</v>
      </c>
      <c r="I81" s="1022">
        <f t="shared" si="23"/>
        <v>0</v>
      </c>
      <c r="J81" s="1022">
        <f t="shared" si="23"/>
        <v>0</v>
      </c>
      <c r="K81" s="1042"/>
    </row>
    <row r="82" spans="1:11" s="13" customFormat="1" ht="42" hidden="1" customHeight="1" x14ac:dyDescent="0.25">
      <c r="A82" s="1030" t="str">
        <f>+[6]ระบบการควบคุมฯ!A348</f>
        <v>1)</v>
      </c>
      <c r="B82" s="1221">
        <f>+[6]ระบบการควบคุมฯ!B348</f>
        <v>0</v>
      </c>
      <c r="C82" s="1222">
        <f>+[6]ระบบการควบคุมฯ!C348</f>
        <v>0</v>
      </c>
      <c r="D82" s="1223">
        <f>+[6]ระบบการควบคุมฯ!F348</f>
        <v>0</v>
      </c>
      <c r="E82" s="1224">
        <f>+[6]ระบบการควบคุมฯ!H348</f>
        <v>0</v>
      </c>
      <c r="F82" s="1063">
        <f>+[6]ระบบการควบคุมฯ!J348</f>
        <v>0</v>
      </c>
      <c r="G82" s="1085">
        <f>+[6]ระบบการควบคุมฯ!L348</f>
        <v>0</v>
      </c>
      <c r="H82" s="1036"/>
      <c r="I82" s="1037"/>
      <c r="J82" s="1038">
        <f>D82-E82-F82-G82</f>
        <v>0</v>
      </c>
      <c r="K82" s="1039"/>
    </row>
    <row r="83" spans="1:11" s="13" customFormat="1" hidden="1" x14ac:dyDescent="0.25">
      <c r="A83" s="1030"/>
      <c r="B83" s="1221" t="str">
        <f>+[6]ยุธศาสตร์เรียนดีปร3100116003211!D233</f>
        <v>ทำสัญญา 19 ธค 65 ครบ 16 มีค 66</v>
      </c>
      <c r="C83" s="1225"/>
      <c r="D83" s="1223"/>
      <c r="E83" s="1063"/>
      <c r="F83" s="1063"/>
      <c r="G83" s="1085"/>
      <c r="H83" s="1036"/>
      <c r="I83" s="1037"/>
      <c r="J83" s="1038">
        <f>D83-E83-F83-G83</f>
        <v>0</v>
      </c>
      <c r="K83" s="1039"/>
    </row>
    <row r="84" spans="1:11" s="13" customFormat="1" ht="42" hidden="1" customHeight="1" x14ac:dyDescent="0.25">
      <c r="A84" s="1019" t="str">
        <f>+[6]ระบบการควบคุมฯ!A349</f>
        <v>5.2.4</v>
      </c>
      <c r="B84" s="1020" t="str">
        <f>+[6]ระบบการควบคุมฯ!B349</f>
        <v>ปรับปรุงซ่อมแซมอาคารเรียนและสิ่งก่ออสร้างอื่นที่ชำรุด</v>
      </c>
      <c r="C84" s="1021" t="str">
        <f>+[6]ระบบการควบคุมฯ!C349</f>
        <v>ศธ 04002/ว2729 ลว.7/7/2022 โอนครั้งที่ 648</v>
      </c>
      <c r="D84" s="1022">
        <f>SUM(D85)</f>
        <v>0</v>
      </c>
      <c r="E84" s="1022">
        <f t="shared" ref="E84:J84" si="24">SUM(E85)</f>
        <v>0</v>
      </c>
      <c r="F84" s="1022">
        <f t="shared" si="24"/>
        <v>0</v>
      </c>
      <c r="G84" s="1022">
        <f t="shared" si="24"/>
        <v>0</v>
      </c>
      <c r="H84" s="1022">
        <f t="shared" si="24"/>
        <v>0</v>
      </c>
      <c r="I84" s="1022">
        <f t="shared" si="24"/>
        <v>0</v>
      </c>
      <c r="J84" s="1022">
        <f t="shared" si="24"/>
        <v>0</v>
      </c>
      <c r="K84" s="1042"/>
    </row>
    <row r="85" spans="1:11" s="13" customFormat="1" ht="40.799999999999997" hidden="1" x14ac:dyDescent="0.25">
      <c r="A85" s="1226" t="str">
        <f>+[6]ระบบการควบคุมฯ!A350</f>
        <v>1)</v>
      </c>
      <c r="B85" s="1031" t="str">
        <f>+[6]ระบบการควบคุมฯ!B350</f>
        <v>วัดลาดสนุ่น</v>
      </c>
      <c r="C85" s="1032" t="str">
        <f>+[6]ระบบการควบคุมฯ!C350</f>
        <v>2000431011600321ZZZZ</v>
      </c>
      <c r="D85" s="1033">
        <f>+[6]ระบบการควบคุมฯ!F350</f>
        <v>0</v>
      </c>
      <c r="E85" s="1227">
        <f>+[6]ระบบการควบคุมฯ!G350+[6]ระบบการควบคุมฯ!H350</f>
        <v>0</v>
      </c>
      <c r="F85" s="1034">
        <f>+[6]ระบบการควบคุมฯ!I350+[6]ระบบการควบคุมฯ!J350</f>
        <v>0</v>
      </c>
      <c r="G85" s="1035">
        <f>+[6]ระบบการควบคุมฯ!K350+[6]ระบบการควบคุมฯ!L350</f>
        <v>0</v>
      </c>
      <c r="H85" s="1036"/>
      <c r="I85" s="1037"/>
      <c r="J85" s="1038">
        <f>D85-E85-F85-G85</f>
        <v>0</v>
      </c>
      <c r="K85" s="1039"/>
    </row>
    <row r="86" spans="1:11" s="13" customFormat="1" hidden="1" x14ac:dyDescent="0.25">
      <c r="A86" s="1226"/>
      <c r="B86" s="1031" t="s">
        <v>201</v>
      </c>
      <c r="C86" s="1228"/>
      <c r="D86" s="1033"/>
      <c r="E86" s="1034"/>
      <c r="F86" s="1034"/>
      <c r="G86" s="1035"/>
      <c r="H86" s="1036"/>
      <c r="I86" s="1037"/>
      <c r="J86" s="1038">
        <f>D86-E86-F86-G86</f>
        <v>0</v>
      </c>
      <c r="K86" s="1039"/>
    </row>
    <row r="87" spans="1:11" s="13" customFormat="1" ht="40.799999999999997" x14ac:dyDescent="0.25">
      <c r="A87" s="937">
        <v>1.3</v>
      </c>
      <c r="B87" s="1018" t="str">
        <f>+[6]ระบบการควบคุมฯ!B352</f>
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</c>
      <c r="C87" s="1043" t="str">
        <f>+[6]ระบบการควบคุมฯ!C352</f>
        <v>20004 67 00079 00000</v>
      </c>
      <c r="D87" s="939">
        <f>+D88+D92</f>
        <v>360000</v>
      </c>
      <c r="E87" s="939">
        <f t="shared" ref="E87:J87" si="25">+E88+E92</f>
        <v>348000</v>
      </c>
      <c r="F87" s="939">
        <f t="shared" si="25"/>
        <v>0</v>
      </c>
      <c r="G87" s="939">
        <f t="shared" si="25"/>
        <v>0</v>
      </c>
      <c r="H87" s="939">
        <f t="shared" si="25"/>
        <v>0</v>
      </c>
      <c r="I87" s="939">
        <f t="shared" si="25"/>
        <v>0</v>
      </c>
      <c r="J87" s="939">
        <f t="shared" si="25"/>
        <v>12000</v>
      </c>
      <c r="K87" s="1214"/>
    </row>
    <row r="88" spans="1:11" s="13" customFormat="1" x14ac:dyDescent="0.25">
      <c r="A88" s="1180"/>
      <c r="B88" s="1181" t="str">
        <f>+B28</f>
        <v>งบลงทุน ค่าครุภัณฑ์   6711310</v>
      </c>
      <c r="C88" s="1182"/>
      <c r="D88" s="944">
        <f>+D89+D94</f>
        <v>180000</v>
      </c>
      <c r="E88" s="944">
        <f t="shared" ref="E88:J88" si="26">+E89+E94</f>
        <v>174000</v>
      </c>
      <c r="F88" s="944">
        <f t="shared" si="26"/>
        <v>0</v>
      </c>
      <c r="G88" s="944">
        <f t="shared" si="26"/>
        <v>0</v>
      </c>
      <c r="H88" s="944">
        <f t="shared" si="26"/>
        <v>0</v>
      </c>
      <c r="I88" s="944">
        <f t="shared" si="26"/>
        <v>0</v>
      </c>
      <c r="J88" s="944">
        <f t="shared" si="26"/>
        <v>6000</v>
      </c>
      <c r="K88" s="1184"/>
    </row>
    <row r="89" spans="1:11" s="13" customFormat="1" ht="61.2" x14ac:dyDescent="0.25">
      <c r="A89" s="1044" t="s">
        <v>202</v>
      </c>
      <c r="B89" s="1045" t="str">
        <f>+[6]ระบบการควบคุมฯ!B359</f>
        <v xml:space="preserve">ปรับปรุงซ่อมแซมอาคารเรียน อาคารประกอบและสิ่งก่อสร้างอื่น </v>
      </c>
      <c r="C89" s="1021" t="str">
        <f>+[6]ระบบการควบคุมฯ!C359</f>
        <v>ศธ 04002/ว5190 ลว.14 พ.ย. 2565 โอนครั้งที่ 64</v>
      </c>
      <c r="D89" s="1046">
        <f>+D90</f>
        <v>0</v>
      </c>
      <c r="E89" s="1046">
        <f t="shared" ref="E89:J89" si="27">+E90</f>
        <v>0</v>
      </c>
      <c r="F89" s="1046">
        <f t="shared" si="27"/>
        <v>0</v>
      </c>
      <c r="G89" s="1046">
        <f t="shared" si="27"/>
        <v>0</v>
      </c>
      <c r="H89" s="1046">
        <f t="shared" si="27"/>
        <v>0</v>
      </c>
      <c r="I89" s="1046">
        <f t="shared" si="27"/>
        <v>0</v>
      </c>
      <c r="J89" s="1046">
        <f t="shared" si="27"/>
        <v>0</v>
      </c>
      <c r="K89" s="1023"/>
    </row>
    <row r="90" spans="1:11" s="13" customFormat="1" x14ac:dyDescent="0.25">
      <c r="A90" s="1041" t="str">
        <f>+[6]ระบบการควบคุมฯ!A360</f>
        <v>1)</v>
      </c>
      <c r="B90" s="1047" t="str">
        <f>+[6]ระบบการควบคุมฯ!B360</f>
        <v xml:space="preserve">โรงเรียนชุมชนบึงบา </v>
      </c>
      <c r="C90" s="1048" t="str">
        <f>+[6]ระบบการควบคุมฯ!C360</f>
        <v>20004310116003215607</v>
      </c>
      <c r="D90" s="1049">
        <f>+[6]ระบบการควบคุมฯ!D360</f>
        <v>0</v>
      </c>
      <c r="E90" s="1049">
        <f>+[6]ระบบการควบคุมฯ!E360</f>
        <v>0</v>
      </c>
      <c r="F90" s="1049">
        <f>+[6]ระบบการควบคุมฯ!F360</f>
        <v>0</v>
      </c>
      <c r="G90" s="1049">
        <f>+[6]ระบบการควบคุมฯ!G360</f>
        <v>0</v>
      </c>
      <c r="H90" s="1049">
        <f>+[6]ระบบการควบคุมฯ!H360</f>
        <v>0</v>
      </c>
      <c r="I90" s="1049">
        <f>+[6]ระบบการควบคุมฯ!I360</f>
        <v>0</v>
      </c>
      <c r="J90" s="1049">
        <f>+[6]ระบบการควบคุมฯ!J360</f>
        <v>0</v>
      </c>
      <c r="K90" s="1050"/>
    </row>
    <row r="91" spans="1:11" s="13" customFormat="1" ht="21" customHeight="1" x14ac:dyDescent="0.25">
      <c r="A91" s="1041"/>
      <c r="B91" s="1051" t="str">
        <f>+[6]ยุธศาสตร์เรียนดีปร3100116003211!E282</f>
        <v>ทำสัญญญา  9 มค 66 ครบ 25 มีค 66</v>
      </c>
      <c r="C91" s="1048"/>
      <c r="D91" s="1049"/>
      <c r="E91" s="1049"/>
      <c r="F91" s="1049"/>
      <c r="G91" s="1049"/>
      <c r="H91" s="1049"/>
      <c r="I91" s="1049"/>
      <c r="J91" s="1049"/>
      <c r="K91" s="1052"/>
    </row>
    <row r="92" spans="1:11" s="13" customFormat="1" x14ac:dyDescent="0.25">
      <c r="A92" s="1215"/>
      <c r="B92" s="1183" t="str">
        <f>+[6]ระบบการควบคุมฯ!B353</f>
        <v>งบลงทุน  ค่าครุภัณฑ์ 6711310</v>
      </c>
      <c r="C92" s="1229">
        <f>+C88</f>
        <v>0</v>
      </c>
      <c r="D92" s="1217">
        <f>+D94</f>
        <v>180000</v>
      </c>
      <c r="E92" s="1217">
        <f t="shared" ref="E92:J92" si="28">+E94</f>
        <v>174000</v>
      </c>
      <c r="F92" s="1217">
        <f t="shared" si="28"/>
        <v>0</v>
      </c>
      <c r="G92" s="1217">
        <f t="shared" si="28"/>
        <v>0</v>
      </c>
      <c r="H92" s="1217">
        <f t="shared" si="28"/>
        <v>0</v>
      </c>
      <c r="I92" s="1217">
        <f t="shared" si="28"/>
        <v>0</v>
      </c>
      <c r="J92" s="1217">
        <f t="shared" si="28"/>
        <v>6000</v>
      </c>
      <c r="K92" s="1218"/>
    </row>
    <row r="93" spans="1:11" s="13" customFormat="1" x14ac:dyDescent="0.25">
      <c r="A93" s="1230"/>
      <c r="B93" s="1231" t="str">
        <f>+[6]ระบบการควบคุมฯ!B354</f>
        <v>ครุภัณฑ์การศึกษา 120611</v>
      </c>
      <c r="C93" s="1232"/>
      <c r="D93" s="1233">
        <f>+D94</f>
        <v>180000</v>
      </c>
      <c r="E93" s="1233">
        <f t="shared" ref="E93:J94" si="29">+E94</f>
        <v>174000</v>
      </c>
      <c r="F93" s="1233">
        <f t="shared" si="29"/>
        <v>0</v>
      </c>
      <c r="G93" s="1233">
        <f t="shared" si="29"/>
        <v>0</v>
      </c>
      <c r="H93" s="1233">
        <f t="shared" si="29"/>
        <v>0</v>
      </c>
      <c r="I93" s="1233">
        <f t="shared" si="29"/>
        <v>0</v>
      </c>
      <c r="J93" s="1233">
        <f t="shared" si="29"/>
        <v>6000</v>
      </c>
      <c r="K93" s="1234"/>
    </row>
    <row r="94" spans="1:11" s="13" customFormat="1" ht="61.2" x14ac:dyDescent="0.25">
      <c r="A94" s="1044" t="s">
        <v>203</v>
      </c>
      <c r="B94" s="1045" t="str">
        <f>+[6]ระบบการควบคุมฯ!B355</f>
        <v xml:space="preserve">โต๊ะเก้าอี้นักเรียนระดับประถมศึกษา ชุดละ 1,500 บาท </v>
      </c>
      <c r="C94" s="1021" t="str">
        <f>+[6]ระบบการควบคุมฯ!C355</f>
        <v>ศธ04002/ว1802 ลว.8 พค 67 โอนครั้งที่ 7</v>
      </c>
      <c r="D94" s="1046">
        <f>+D95</f>
        <v>180000</v>
      </c>
      <c r="E94" s="1046">
        <f t="shared" si="29"/>
        <v>174000</v>
      </c>
      <c r="F94" s="1046">
        <f t="shared" si="29"/>
        <v>0</v>
      </c>
      <c r="G94" s="1046">
        <f t="shared" si="29"/>
        <v>0</v>
      </c>
      <c r="H94" s="1046">
        <f t="shared" si="29"/>
        <v>0</v>
      </c>
      <c r="I94" s="1046">
        <f t="shared" si="29"/>
        <v>0</v>
      </c>
      <c r="J94" s="1046">
        <f t="shared" si="29"/>
        <v>6000</v>
      </c>
      <c r="K94" s="1023"/>
    </row>
    <row r="95" spans="1:11" s="13" customFormat="1" ht="40.799999999999997" x14ac:dyDescent="0.25">
      <c r="A95" s="1024" t="str">
        <f>+[6]ระบบการควบคุมฯ!A367</f>
        <v>1)</v>
      </c>
      <c r="B95" s="60" t="str">
        <f>+[6]ระบบการควบคุมฯ!B356</f>
        <v xml:space="preserve">โรงเรียนชุมชนบึงบา </v>
      </c>
      <c r="C95" s="1053" t="str">
        <f>+[6]ระบบการควบคุมฯ!C356</f>
        <v>200043100B6003113826</v>
      </c>
      <c r="D95" s="992">
        <f>+[6]ระบบการควบคุมฯ!AB356</f>
        <v>180000</v>
      </c>
      <c r="E95" s="977">
        <f>+[6]ระบบการควบคุมฯ!R356+[6]ระบบการควบคุมฯ!S356</f>
        <v>174000</v>
      </c>
      <c r="F95" s="1000">
        <f>+[6]ระบบการควบคุมฯ!J362</f>
        <v>0</v>
      </c>
      <c r="G95" s="978">
        <f>+[6]ระบบการควบคุมฯ!V356+[6]ระบบการควบคุมฯ!W356</f>
        <v>0</v>
      </c>
      <c r="H95" s="1006"/>
      <c r="I95" s="52"/>
      <c r="J95" s="65">
        <f t="shared" ref="J95" si="30">D95-E95-F95-G95</f>
        <v>6000</v>
      </c>
      <c r="K95" s="994"/>
    </row>
    <row r="96" spans="1:11" s="13" customFormat="1" ht="42" customHeight="1" x14ac:dyDescent="0.25">
      <c r="A96" s="1027"/>
      <c r="B96" s="60" t="str">
        <f>+[6]ระบบการควบคุมฯ!B357</f>
        <v>ผูกพันครบ 19 มิย 67</v>
      </c>
      <c r="C96" s="1053">
        <f>+[6]ระบบการควบคุมฯ!C357</f>
        <v>4100392644</v>
      </c>
      <c r="D96" s="1028"/>
      <c r="E96" s="1000"/>
      <c r="F96" s="1000"/>
      <c r="G96" s="1007"/>
      <c r="H96" s="1002"/>
      <c r="I96" s="9"/>
      <c r="J96" s="53"/>
      <c r="K96" s="54"/>
    </row>
    <row r="97" spans="1:11" s="13" customFormat="1" hidden="1" x14ac:dyDescent="0.25">
      <c r="A97" s="1027"/>
      <c r="B97" s="55"/>
      <c r="C97" s="1219"/>
      <c r="D97" s="1028"/>
      <c r="E97" s="1000"/>
      <c r="F97" s="1000"/>
      <c r="G97" s="1007"/>
      <c r="H97" s="1002"/>
      <c r="I97" s="9"/>
      <c r="J97" s="53"/>
      <c r="K97" s="57"/>
    </row>
    <row r="98" spans="1:11" s="13" customFormat="1" hidden="1" x14ac:dyDescent="0.25">
      <c r="A98" s="1027"/>
      <c r="B98" s="55"/>
      <c r="C98" s="1219"/>
      <c r="D98" s="1028"/>
      <c r="E98" s="1000"/>
      <c r="F98" s="1000"/>
      <c r="G98" s="1007"/>
      <c r="H98" s="1002"/>
      <c r="I98" s="9"/>
      <c r="J98" s="53">
        <f>D98-E98-F98-G98</f>
        <v>0</v>
      </c>
      <c r="K98" s="57"/>
    </row>
    <row r="99" spans="1:11" s="13" customFormat="1" ht="40.799999999999997" x14ac:dyDescent="0.25">
      <c r="A99" s="1054" t="str">
        <f>+[6]ระบบการควบคุมฯ!A495</f>
        <v>ง</v>
      </c>
      <c r="B99" s="8" t="str">
        <f>+[6]ระบบการควบคุมฯ!B495</f>
        <v>แผนงานพื้นฐานด้านการพัฒนาและเสริมสร้างศักยภาพทรัพยากรมนุษย์</v>
      </c>
      <c r="C99" s="1235"/>
      <c r="D99" s="1236">
        <f>+D100+D116</f>
        <v>18449400</v>
      </c>
      <c r="E99" s="1236">
        <f t="shared" ref="E99:J99" si="31">+E100+E116</f>
        <v>8682494</v>
      </c>
      <c r="F99" s="1236">
        <f t="shared" si="31"/>
        <v>0</v>
      </c>
      <c r="G99" s="1236">
        <f t="shared" si="31"/>
        <v>0</v>
      </c>
      <c r="H99" s="1236">
        <f t="shared" si="31"/>
        <v>0</v>
      </c>
      <c r="I99" s="1236">
        <f t="shared" si="31"/>
        <v>0</v>
      </c>
      <c r="J99" s="1236">
        <f t="shared" si="31"/>
        <v>9766906</v>
      </c>
      <c r="K99" s="1236">
        <f t="shared" ref="E99:K102" si="32">+K100</f>
        <v>0</v>
      </c>
    </row>
    <row r="100" spans="1:11" s="13" customFormat="1" ht="61.2" x14ac:dyDescent="0.25">
      <c r="A100" s="1055">
        <f>+[6]ระบบการควบคุมฯ!A497</f>
        <v>1</v>
      </c>
      <c r="B100" s="1056" t="str">
        <f>+[6]ระบบการควบคุมฯ!B497</f>
        <v xml:space="preserve">ผลผลิตผู้จบการศึกษาก่อนประถมศึกษา </v>
      </c>
      <c r="C100" s="1056" t="str">
        <f>+[6]ระบบการควบคุมฯ!C497</f>
        <v>20004 35000170 2000000</v>
      </c>
      <c r="D100" s="1057">
        <f>+D101</f>
        <v>306500</v>
      </c>
      <c r="E100" s="1057">
        <f t="shared" si="32"/>
        <v>305500</v>
      </c>
      <c r="F100" s="1057">
        <f t="shared" si="32"/>
        <v>0</v>
      </c>
      <c r="G100" s="1057">
        <f t="shared" si="32"/>
        <v>0</v>
      </c>
      <c r="H100" s="1057">
        <f t="shared" si="32"/>
        <v>0</v>
      </c>
      <c r="I100" s="1057">
        <f t="shared" si="32"/>
        <v>0</v>
      </c>
      <c r="J100" s="1057">
        <f t="shared" si="32"/>
        <v>1000</v>
      </c>
      <c r="K100" s="1057">
        <f t="shared" si="32"/>
        <v>0</v>
      </c>
    </row>
    <row r="101" spans="1:11" s="13" customFormat="1" ht="42" customHeight="1" x14ac:dyDescent="0.25">
      <c r="A101" s="1058">
        <v>1.1000000000000001</v>
      </c>
      <c r="B101" s="1059" t="str">
        <f>+[6]ระบบการควบคุมฯ!B503</f>
        <v xml:space="preserve">กิจกรรมการจัดการศึกษาก่อนประถมศึกษา  </v>
      </c>
      <c r="C101" s="1060" t="str">
        <f>+[6]ระบบการควบคุมฯ!C503</f>
        <v>20004 66 05162 00000</v>
      </c>
      <c r="D101" s="1061">
        <f>+D102</f>
        <v>306500</v>
      </c>
      <c r="E101" s="1061">
        <f t="shared" si="32"/>
        <v>305500</v>
      </c>
      <c r="F101" s="1061">
        <f t="shared" si="32"/>
        <v>0</v>
      </c>
      <c r="G101" s="1061">
        <f t="shared" si="32"/>
        <v>0</v>
      </c>
      <c r="H101" s="1061">
        <f t="shared" si="32"/>
        <v>0</v>
      </c>
      <c r="I101" s="1061">
        <f t="shared" si="32"/>
        <v>0</v>
      </c>
      <c r="J101" s="1061">
        <f t="shared" si="32"/>
        <v>1000</v>
      </c>
      <c r="K101" s="1061">
        <f t="shared" si="32"/>
        <v>0</v>
      </c>
    </row>
    <row r="102" spans="1:11" s="13" customFormat="1" ht="42" customHeight="1" x14ac:dyDescent="0.25">
      <c r="A102" s="1237"/>
      <c r="B102" s="68" t="str">
        <f>+[6]ระบบการควบคุมฯ!B501</f>
        <v>ค่าครุภัณฑ์ 6711310</v>
      </c>
      <c r="C102" s="1182"/>
      <c r="D102" s="944">
        <f>+D103</f>
        <v>306500</v>
      </c>
      <c r="E102" s="944">
        <f t="shared" si="32"/>
        <v>305500</v>
      </c>
      <c r="F102" s="944">
        <f t="shared" si="32"/>
        <v>0</v>
      </c>
      <c r="G102" s="944">
        <f t="shared" si="32"/>
        <v>0</v>
      </c>
      <c r="H102" s="944">
        <f t="shared" si="32"/>
        <v>0</v>
      </c>
      <c r="I102" s="944">
        <f t="shared" si="32"/>
        <v>0</v>
      </c>
      <c r="J102" s="944">
        <f t="shared" si="32"/>
        <v>1000</v>
      </c>
      <c r="K102" s="68"/>
    </row>
    <row r="103" spans="1:11" s="13" customFormat="1" ht="42" customHeight="1" x14ac:dyDescent="0.25">
      <c r="A103" s="1237"/>
      <c r="B103" s="68" t="str">
        <f>+[6]ระบบการควบคุมฯ!B560</f>
        <v>ครุภัณฑ์การศึกษา 120611</v>
      </c>
      <c r="C103" s="1182"/>
      <c r="D103" s="944">
        <f>+D104+D111</f>
        <v>306500</v>
      </c>
      <c r="E103" s="944">
        <f t="shared" ref="E103:J103" si="33">+E104+E111</f>
        <v>305500</v>
      </c>
      <c r="F103" s="944">
        <f t="shared" si="33"/>
        <v>0</v>
      </c>
      <c r="G103" s="944">
        <f t="shared" si="33"/>
        <v>0</v>
      </c>
      <c r="H103" s="944">
        <f t="shared" si="33"/>
        <v>0</v>
      </c>
      <c r="I103" s="944">
        <f t="shared" si="33"/>
        <v>0</v>
      </c>
      <c r="J103" s="944">
        <f t="shared" si="33"/>
        <v>1000</v>
      </c>
      <c r="K103" s="68"/>
    </row>
    <row r="104" spans="1:11" s="13" customFormat="1" ht="61.2" x14ac:dyDescent="0.25">
      <c r="A104" s="1238" t="s">
        <v>39</v>
      </c>
      <c r="B104" s="1239" t="str">
        <f>+[6]ระบบการควบคุมฯ!B561</f>
        <v>เครื่องเล่นสนามระดับก่อนประถมศึกษาแบบ 2</v>
      </c>
      <c r="C104" s="1240" t="str">
        <f>+[6]ระบบการควบคุมฯ!C561</f>
        <v>ศธ04002/ว1802 ลว.8 พค 67 โอนครั้งที่ 7</v>
      </c>
      <c r="D104" s="1022">
        <f>SUM(D105:D110)</f>
        <v>236500</v>
      </c>
      <c r="E104" s="1022">
        <f t="shared" ref="E104:J104" si="34">SUM(E105:E110)</f>
        <v>235500</v>
      </c>
      <c r="F104" s="1022">
        <f t="shared" si="34"/>
        <v>0</v>
      </c>
      <c r="G104" s="1022">
        <f t="shared" si="34"/>
        <v>0</v>
      </c>
      <c r="H104" s="1022">
        <f t="shared" si="34"/>
        <v>0</v>
      </c>
      <c r="I104" s="1022">
        <f t="shared" si="34"/>
        <v>0</v>
      </c>
      <c r="J104" s="1022">
        <f t="shared" si="34"/>
        <v>1000</v>
      </c>
      <c r="K104" s="59"/>
    </row>
    <row r="105" spans="1:11" s="13" customFormat="1" x14ac:dyDescent="0.25">
      <c r="A105" s="1241" t="str">
        <f>+[6]ระบบการควบคุมฯ!A562</f>
        <v>1)</v>
      </c>
      <c r="B105" s="1242" t="str">
        <f>+[6]ระบบการควบคุมฯ!B562</f>
        <v>โรงเรียนทองพูลอุทิศ</v>
      </c>
      <c r="C105" s="1243" t="str">
        <f>+[6]ระบบการควบคุมฯ!C562</f>
        <v>20004350001003110490</v>
      </c>
      <c r="D105" s="992">
        <f>+[6]ระบบการควบคุมฯ!AB562</f>
        <v>80000</v>
      </c>
      <c r="E105" s="977">
        <f>+[6]ระบบการควบคุมฯ!R562+[6]ระบบการควบคุมฯ!S562</f>
        <v>79500</v>
      </c>
      <c r="F105" s="1000">
        <f>+[6]ระบบการควบคุมฯ!J372</f>
        <v>0</v>
      </c>
      <c r="G105" s="978">
        <f>+[6]ระบบการควบคุมฯ!V562+[6]ระบบการควบคุมฯ!W562</f>
        <v>0</v>
      </c>
      <c r="H105" s="1006"/>
      <c r="I105" s="52"/>
      <c r="J105" s="65">
        <f t="shared" ref="J105:J115" si="35">D105-E105-F105-G105</f>
        <v>500</v>
      </c>
      <c r="K105" s="994"/>
    </row>
    <row r="106" spans="1:11" s="13" customFormat="1" ht="42" customHeight="1" x14ac:dyDescent="0.25">
      <c r="A106" s="1241"/>
      <c r="B106" s="1242" t="str">
        <f>+[6]ระบบการควบคุมฯ!B563</f>
        <v>ผูกพัน ครบ 16 กค 67</v>
      </c>
      <c r="C106" s="1243">
        <f>+[6]ระบบการควบคุมฯ!C563</f>
        <v>4100385427</v>
      </c>
      <c r="D106" s="992">
        <f>+[6]ระบบการควบคุมฯ!AB563</f>
        <v>0</v>
      </c>
      <c r="E106" s="977">
        <f>+[6]ระบบการควบคุมฯ!R563+[6]ระบบการควบคุมฯ!S563</f>
        <v>0</v>
      </c>
      <c r="F106" s="1000">
        <f>+[6]ระบบการควบคุมฯ!J373</f>
        <v>0</v>
      </c>
      <c r="G106" s="978">
        <f>+[6]ระบบการควบคุมฯ!V563+[6]ระบบการควบคุมฯ!W563</f>
        <v>0</v>
      </c>
      <c r="H106" s="1006"/>
      <c r="I106" s="52"/>
      <c r="J106" s="65">
        <f t="shared" si="35"/>
        <v>0</v>
      </c>
      <c r="K106" s="994"/>
    </row>
    <row r="107" spans="1:11" s="13" customFormat="1" x14ac:dyDescent="0.25">
      <c r="A107" s="1241" t="str">
        <f>+[6]ระบบการควบคุมฯ!A564</f>
        <v>2)</v>
      </c>
      <c r="B107" s="1242" t="str">
        <f>+[6]ระบบการควบคุมฯ!B564</f>
        <v>โรงเรียนวัดชัยมังคลาราม</v>
      </c>
      <c r="C107" s="1243" t="str">
        <f>+[6]ระบบการควบคุมฯ!C564</f>
        <v>20004350001003110491</v>
      </c>
      <c r="D107" s="992">
        <f>+[6]ระบบการควบคุมฯ!AB564</f>
        <v>80000</v>
      </c>
      <c r="E107" s="977">
        <f>+[6]ระบบการควบคุมฯ!R564+[6]ระบบการควบคุมฯ!S564</f>
        <v>79500</v>
      </c>
      <c r="F107" s="1000">
        <f>+[6]ระบบการควบคุมฯ!J374</f>
        <v>0</v>
      </c>
      <c r="G107" s="978">
        <f>+[6]ระบบการควบคุมฯ!V564+[6]ระบบการควบคุมฯ!W564</f>
        <v>0</v>
      </c>
      <c r="H107" s="1006"/>
      <c r="I107" s="52"/>
      <c r="J107" s="65">
        <f t="shared" si="35"/>
        <v>500</v>
      </c>
      <c r="K107" s="54"/>
    </row>
    <row r="108" spans="1:11" s="13" customFormat="1" x14ac:dyDescent="0.25">
      <c r="A108" s="1241"/>
      <c r="B108" s="1242" t="str">
        <f>+[6]ระบบการควบคุมฯ!B565</f>
        <v>ผูกพัน ครบ 16 กค 67</v>
      </c>
      <c r="C108" s="1243">
        <f>+[6]ระบบการควบคุมฯ!C565</f>
        <v>4100398102</v>
      </c>
      <c r="D108" s="992">
        <f>+[6]ระบบการควบคุมฯ!AB565</f>
        <v>0</v>
      </c>
      <c r="E108" s="977">
        <f>+[6]ระบบการควบคุมฯ!R565+[6]ระบบการควบคุมฯ!S565</f>
        <v>0</v>
      </c>
      <c r="F108" s="1000">
        <f>+[6]ระบบการควบคุมฯ!J375</f>
        <v>0</v>
      </c>
      <c r="G108" s="978">
        <f>+[6]ระบบการควบคุมฯ!V565+[6]ระบบการควบคุมฯ!W565</f>
        <v>0</v>
      </c>
      <c r="H108" s="1006"/>
      <c r="I108" s="52"/>
      <c r="J108" s="65">
        <f t="shared" si="35"/>
        <v>0</v>
      </c>
      <c r="K108" s="54"/>
    </row>
    <row r="109" spans="1:11" s="13" customFormat="1" x14ac:dyDescent="0.25">
      <c r="A109" s="1241" t="str">
        <f>+[6]ระบบการควบคุมฯ!A566</f>
        <v>3)</v>
      </c>
      <c r="B109" s="1242" t="str">
        <f>+[6]ระบบการควบคุมฯ!B566</f>
        <v>โรงเรียนวัดดอนใหญ่</v>
      </c>
      <c r="C109" s="1243" t="str">
        <f>+[6]ระบบการควบคุมฯ!C566</f>
        <v>20004350001003110492</v>
      </c>
      <c r="D109" s="992">
        <f>+[6]ระบบการควบคุมฯ!AB566</f>
        <v>76500</v>
      </c>
      <c r="E109" s="977">
        <f>+[6]ระบบการควบคุมฯ!R566+[6]ระบบการควบคุมฯ!S566</f>
        <v>76500</v>
      </c>
      <c r="F109" s="1000">
        <f>+[6]ระบบการควบคุมฯ!J376</f>
        <v>0</v>
      </c>
      <c r="G109" s="978">
        <f>+[6]ระบบการควบคุมฯ!V566+[6]ระบบการควบคุมฯ!W566</f>
        <v>0</v>
      </c>
      <c r="H109" s="1006"/>
      <c r="I109" s="52"/>
      <c r="J109" s="65">
        <f t="shared" si="35"/>
        <v>0</v>
      </c>
      <c r="K109" s="54"/>
    </row>
    <row r="110" spans="1:11" s="13" customFormat="1" x14ac:dyDescent="0.25">
      <c r="A110" s="1241"/>
      <c r="B110" s="1242" t="str">
        <f>+[6]ระบบการควบคุมฯ!B567</f>
        <v>ผูกพัน ครบ 19 กค 67</v>
      </c>
      <c r="C110" s="1243">
        <f>+[6]ระบบการควบคุมฯ!C567</f>
        <v>410034351</v>
      </c>
      <c r="D110" s="992">
        <f>+[6]ระบบการควบคุมฯ!AB567</f>
        <v>0</v>
      </c>
      <c r="E110" s="977">
        <f>+[6]ระบบการควบคุมฯ!R567+[6]ระบบการควบคุมฯ!S567</f>
        <v>0</v>
      </c>
      <c r="F110" s="1000">
        <f>+[6]ระบบการควบคุมฯ!J377</f>
        <v>0</v>
      </c>
      <c r="G110" s="978">
        <f>+[6]ระบบการควบคุมฯ!V567+[6]ระบบการควบคุมฯ!W567</f>
        <v>0</v>
      </c>
      <c r="H110" s="1006"/>
      <c r="I110" s="52"/>
      <c r="J110" s="65">
        <f t="shared" si="35"/>
        <v>0</v>
      </c>
      <c r="K110" s="54"/>
    </row>
    <row r="111" spans="1:11" s="13" customFormat="1" ht="63" customHeight="1" x14ac:dyDescent="0.25">
      <c r="A111" s="1238" t="str">
        <f>+[6]ระบบการควบคุมฯ!A574</f>
        <v>1.1.2</v>
      </c>
      <c r="B111" s="1239" t="str">
        <f>+[6]ระบบการควบคุมฯ!B574</f>
        <v xml:space="preserve">เครื่องเล่นสนามระดับก่อนประถมศึกษา แบบ 1 </v>
      </c>
      <c r="C111" s="1240" t="str">
        <f>+[6]ระบบการควบคุมฯ!C574</f>
        <v>ศธ04002/ว1802 ลว.8 พค 67 โอนครั้งที่ 7</v>
      </c>
      <c r="D111" s="1022">
        <f>SUM(D112:D113)</f>
        <v>70000</v>
      </c>
      <c r="E111" s="1022">
        <f t="shared" ref="E111:J111" si="36">SUM(E112:E113)</f>
        <v>70000</v>
      </c>
      <c r="F111" s="1022">
        <f t="shared" si="36"/>
        <v>0</v>
      </c>
      <c r="G111" s="1022">
        <f t="shared" si="36"/>
        <v>0</v>
      </c>
      <c r="H111" s="1022">
        <f t="shared" si="36"/>
        <v>0</v>
      </c>
      <c r="I111" s="1022">
        <f t="shared" si="36"/>
        <v>0</v>
      </c>
      <c r="J111" s="1022">
        <f t="shared" si="36"/>
        <v>0</v>
      </c>
      <c r="K111" s="59"/>
    </row>
    <row r="112" spans="1:11" s="13" customFormat="1" ht="42" customHeight="1" x14ac:dyDescent="0.25">
      <c r="A112" s="1241" t="str">
        <f>+[6]ระบบการควบคุมฯ!A575</f>
        <v>1)</v>
      </c>
      <c r="B112" s="1244" t="str">
        <f>+[6]ระบบการควบคุมฯ!B575</f>
        <v>โรงเรียนวัดแสงมณี</v>
      </c>
      <c r="C112" s="1243" t="str">
        <f>+[6]ระบบการควบคุมฯ!C575</f>
        <v>20004350001003110493</v>
      </c>
      <c r="D112" s="992">
        <f>+[6]ระบบการควบคุมฯ!AB575</f>
        <v>70000</v>
      </c>
      <c r="E112" s="977">
        <f>+[6]ระบบการควบคุมฯ!R575+[6]ระบบการควบคุมฯ!S575</f>
        <v>70000</v>
      </c>
      <c r="F112" s="1000">
        <f>+[6]ระบบการควบคุมฯ!J575</f>
        <v>0</v>
      </c>
      <c r="G112" s="978">
        <f>+[6]ระบบการควบคุมฯ!V575+[6]ระบบการควบคุมฯ!W575</f>
        <v>0</v>
      </c>
      <c r="H112" s="1006"/>
      <c r="I112" s="52"/>
      <c r="J112" s="65">
        <f t="shared" ref="J112:J113" si="37">D112-E112-F112-G112</f>
        <v>0</v>
      </c>
      <c r="K112" s="994"/>
    </row>
    <row r="113" spans="1:11" s="13" customFormat="1" ht="42" customHeight="1" x14ac:dyDescent="0.25">
      <c r="A113" s="1241"/>
      <c r="B113" s="1244" t="str">
        <f>+[6]ระบบการควบคุมฯ!B576</f>
        <v>ผูกพัน ครบ 9 กค 67</v>
      </c>
      <c r="C113" s="1243">
        <f>+[6]ระบบการควบคุมฯ!C576</f>
        <v>4100394811</v>
      </c>
      <c r="D113" s="992">
        <f>+[6]ระบบการควบคุมฯ!AB570</f>
        <v>0</v>
      </c>
      <c r="E113" s="977">
        <f>+[6]ระบบการควบคุมฯ!R570+[6]ระบบการควบคุมฯ!S570</f>
        <v>0</v>
      </c>
      <c r="F113" s="1000">
        <f>+[6]ระบบการควบคุมฯ!J380</f>
        <v>0</v>
      </c>
      <c r="G113" s="978">
        <f>+[6]ระบบการควบคุมฯ!V570+[6]ระบบการควบคุมฯ!W570</f>
        <v>0</v>
      </c>
      <c r="H113" s="1006"/>
      <c r="I113" s="52"/>
      <c r="J113" s="65">
        <f t="shared" si="37"/>
        <v>0</v>
      </c>
      <c r="K113" s="994"/>
    </row>
    <row r="114" spans="1:11" s="13" customFormat="1" ht="42" hidden="1" customHeight="1" x14ac:dyDescent="0.25">
      <c r="A114" s="1245">
        <f>+[6]ระบบการควบคุมฯ!A568</f>
        <v>0</v>
      </c>
      <c r="B114" s="1246">
        <f>+[6]ระบบการควบคุมฯ!B568</f>
        <v>0</v>
      </c>
      <c r="C114" s="1247">
        <f>+[6]ระบบการควบคุมฯ!C568</f>
        <v>0</v>
      </c>
      <c r="D114" s="1034">
        <f>+[6]ระบบการควบคุมฯ!AB568</f>
        <v>0</v>
      </c>
      <c r="E114" s="1062">
        <f>+[6]ระบบการควบคุมฯ!R568+[6]ระบบการควบคุมฯ!S568</f>
        <v>0</v>
      </c>
      <c r="F114" s="1063">
        <f>+[6]ระบบการควบคุมฯ!J378</f>
        <v>0</v>
      </c>
      <c r="G114" s="964">
        <f>+[6]ระบบการควบคุมฯ!V568+[6]ระบบการควบคุมฯ!W568</f>
        <v>0</v>
      </c>
      <c r="H114" s="1064"/>
      <c r="I114" s="1065"/>
      <c r="J114" s="1066">
        <f t="shared" si="35"/>
        <v>0</v>
      </c>
      <c r="K114" s="1248"/>
    </row>
    <row r="115" spans="1:11" s="13" customFormat="1" ht="42" hidden="1" customHeight="1" x14ac:dyDescent="0.25">
      <c r="A115" s="1245"/>
      <c r="B115" s="1246">
        <f>+[6]ระบบการควบคุมฯ!B569</f>
        <v>0</v>
      </c>
      <c r="C115" s="1247">
        <f>+[6]ระบบการควบคุมฯ!C569</f>
        <v>0</v>
      </c>
      <c r="D115" s="1034">
        <f>+[6]ระบบการควบคุมฯ!AB569</f>
        <v>0</v>
      </c>
      <c r="E115" s="1062">
        <f>+[6]ระบบการควบคุมฯ!R569+[6]ระบบการควบคุมฯ!S569</f>
        <v>0</v>
      </c>
      <c r="F115" s="1063">
        <f>+[6]ระบบการควบคุมฯ!J379</f>
        <v>0</v>
      </c>
      <c r="G115" s="964">
        <f>+[6]ระบบการควบคุมฯ!V569+[6]ระบบการควบคุมฯ!W569</f>
        <v>0</v>
      </c>
      <c r="H115" s="1064"/>
      <c r="I115" s="1065"/>
      <c r="J115" s="1066">
        <f t="shared" si="35"/>
        <v>0</v>
      </c>
      <c r="K115" s="1248"/>
    </row>
    <row r="116" spans="1:11" s="13" customFormat="1" ht="42" customHeight="1" x14ac:dyDescent="0.25">
      <c r="A116" s="1067">
        <f>+[6]ระบบการควบคุมฯ!A589</f>
        <v>2</v>
      </c>
      <c r="B116" s="59" t="str">
        <f>+[6]ระบบการควบคุมฯ!B589</f>
        <v xml:space="preserve">ผลผลิตผู้จบการศึกษาภาคบังคับ  </v>
      </c>
      <c r="C116" s="1021" t="str">
        <f>+[6]ระบบการควบคุมฯ!C589</f>
        <v>20004 35000270 2000000</v>
      </c>
      <c r="D116" s="1068">
        <f>SUM(D117:D118)</f>
        <v>18142900</v>
      </c>
      <c r="E116" s="1068">
        <f t="shared" ref="E116:J116" si="38">SUM(E117:E118)</f>
        <v>8376994</v>
      </c>
      <c r="F116" s="1068">
        <f t="shared" si="38"/>
        <v>0</v>
      </c>
      <c r="G116" s="1068">
        <f t="shared" si="38"/>
        <v>0</v>
      </c>
      <c r="H116" s="1068">
        <f t="shared" si="38"/>
        <v>0</v>
      </c>
      <c r="I116" s="1068">
        <f t="shared" si="38"/>
        <v>0</v>
      </c>
      <c r="J116" s="1068">
        <f t="shared" si="38"/>
        <v>9765906</v>
      </c>
      <c r="K116" s="1068"/>
    </row>
    <row r="117" spans="1:11" s="13" customFormat="1" ht="42" customHeight="1" x14ac:dyDescent="0.25">
      <c r="A117" s="1249"/>
      <c r="B117" s="1250" t="str">
        <f>+[6]ระบบการควบคุมฯ!B593</f>
        <v>งบลงทุน ครุภัณฑ์ 6711310</v>
      </c>
      <c r="C117" s="1251"/>
      <c r="D117" s="1071">
        <f>+D120+D151+D162+D257</f>
        <v>1900200</v>
      </c>
      <c r="E117" s="1071">
        <f t="shared" ref="E117:J117" si="39">+E120+E151+E162+E257</f>
        <v>1087330</v>
      </c>
      <c r="F117" s="1071">
        <f t="shared" si="39"/>
        <v>0</v>
      </c>
      <c r="G117" s="1071">
        <f t="shared" si="39"/>
        <v>0</v>
      </c>
      <c r="H117" s="1071">
        <f t="shared" si="39"/>
        <v>0</v>
      </c>
      <c r="I117" s="1071">
        <f t="shared" si="39"/>
        <v>0</v>
      </c>
      <c r="J117" s="1071">
        <f t="shared" si="39"/>
        <v>812870</v>
      </c>
      <c r="K117" s="1072"/>
    </row>
    <row r="118" spans="1:11" s="13" customFormat="1" ht="42" customHeight="1" x14ac:dyDescent="0.25">
      <c r="A118" s="1069"/>
      <c r="B118" s="68" t="str">
        <f>+[6]ระบบการควบคุมฯ!B594</f>
        <v>งบลงทุน สิ่งก่อสร้าง 6711320</v>
      </c>
      <c r="C118" s="1070"/>
      <c r="D118" s="1071">
        <f>+D179+D258</f>
        <v>16242700</v>
      </c>
      <c r="E118" s="1071">
        <f t="shared" ref="E118:J118" si="40">+E179+E258</f>
        <v>7289664</v>
      </c>
      <c r="F118" s="1071">
        <f t="shared" si="40"/>
        <v>0</v>
      </c>
      <c r="G118" s="1071">
        <f t="shared" si="40"/>
        <v>0</v>
      </c>
      <c r="H118" s="1071">
        <f t="shared" si="40"/>
        <v>0</v>
      </c>
      <c r="I118" s="1071">
        <f t="shared" si="40"/>
        <v>0</v>
      </c>
      <c r="J118" s="1071">
        <f t="shared" si="40"/>
        <v>8953036</v>
      </c>
      <c r="K118" s="1072"/>
    </row>
    <row r="119" spans="1:11" s="13" customFormat="1" ht="42" customHeight="1" x14ac:dyDescent="0.25">
      <c r="A119" s="1100">
        <v>2.1</v>
      </c>
      <c r="B119" s="1018" t="str">
        <f>+[6]ระบบการควบคุมฯ!B595</f>
        <v>กิจกรรมการจัดการศึกษาประถมศึกษาสำหรับโรงเรียนปกติ</v>
      </c>
      <c r="C119" s="1101" t="str">
        <f>+[6]ระบบการควบคุมฯ!C596</f>
        <v>20005 67 05164 00000</v>
      </c>
      <c r="D119" s="1061">
        <f>+D120</f>
        <v>822000</v>
      </c>
      <c r="E119" s="1061">
        <f t="shared" ref="E119:J119" si="41">+E120</f>
        <v>812850</v>
      </c>
      <c r="F119" s="1061">
        <f t="shared" si="41"/>
        <v>0</v>
      </c>
      <c r="G119" s="1061">
        <f t="shared" si="41"/>
        <v>0</v>
      </c>
      <c r="H119" s="1061">
        <f t="shared" si="41"/>
        <v>0</v>
      </c>
      <c r="I119" s="1061">
        <f t="shared" si="41"/>
        <v>0</v>
      </c>
      <c r="J119" s="1061">
        <f t="shared" si="41"/>
        <v>9150</v>
      </c>
      <c r="K119" s="1061"/>
    </row>
    <row r="120" spans="1:11" s="13" customFormat="1" ht="42" customHeight="1" x14ac:dyDescent="0.25">
      <c r="A120" s="1249"/>
      <c r="B120" s="1252" t="str">
        <f>+[6]ระบบการควบคุมฯ!B707</f>
        <v>งบลงทุน  ค่าครุภัณฑ์  6711310</v>
      </c>
      <c r="C120" s="1251"/>
      <c r="D120" s="1071">
        <f>+D121+D130+D139</f>
        <v>822000</v>
      </c>
      <c r="E120" s="1071">
        <f t="shared" ref="E120:J120" si="42">+E121+E130+E139</f>
        <v>812850</v>
      </c>
      <c r="F120" s="1071">
        <f t="shared" si="42"/>
        <v>0</v>
      </c>
      <c r="G120" s="1071">
        <f t="shared" si="42"/>
        <v>0</v>
      </c>
      <c r="H120" s="1071">
        <f t="shared" si="42"/>
        <v>0</v>
      </c>
      <c r="I120" s="1071">
        <f t="shared" si="42"/>
        <v>0</v>
      </c>
      <c r="J120" s="1071">
        <f t="shared" si="42"/>
        <v>9150</v>
      </c>
      <c r="K120" s="1071"/>
    </row>
    <row r="121" spans="1:11" s="13" customFormat="1" ht="42" customHeight="1" x14ac:dyDescent="0.25">
      <c r="A121" s="1253" t="str">
        <f>+[6]ระบบการควบคุมฯ!A731</f>
        <v>2.1.6.2</v>
      </c>
      <c r="B121" s="1254" t="str">
        <f>+[6]ระบบการควบคุมฯ!B797</f>
        <v>ครุภัณฑ์โฆษณาและเผยแพร่ 120604</v>
      </c>
      <c r="C121" s="1255"/>
      <c r="D121" s="939">
        <f>+D122</f>
        <v>299000</v>
      </c>
      <c r="E121" s="939">
        <f t="shared" ref="E121:K121" si="43">+E122</f>
        <v>296500</v>
      </c>
      <c r="F121" s="939">
        <f t="shared" si="43"/>
        <v>0</v>
      </c>
      <c r="G121" s="939">
        <f t="shared" si="43"/>
        <v>0</v>
      </c>
      <c r="H121" s="939">
        <f t="shared" si="43"/>
        <v>0</v>
      </c>
      <c r="I121" s="939">
        <f t="shared" si="43"/>
        <v>0</v>
      </c>
      <c r="J121" s="939">
        <f t="shared" si="43"/>
        <v>2500</v>
      </c>
      <c r="K121" s="939">
        <f t="shared" si="43"/>
        <v>0</v>
      </c>
    </row>
    <row r="122" spans="1:11" s="13" customFormat="1" ht="42" customHeight="1" x14ac:dyDescent="0.25">
      <c r="A122" s="1073" t="str">
        <f>+[6]ระบบการควบคุมฯ!A732</f>
        <v>2.1.6.2.1</v>
      </c>
      <c r="B122" s="1074" t="str">
        <f>+[6]ระบบการควบคุมฯ!B732</f>
        <v>โทรทัศน์แอลอีดี(LEDTV)แบบSmartTVระดับความละเอียดจอภาพ3840x2160พิกเซล ขนาด 55 นิ้ว เครื่องละ 23,3000 บาท</v>
      </c>
      <c r="C122" s="1075" t="str">
        <f>+[6]ระบบการควบคุมฯ!C732</f>
        <v>ศธ04002/ว1802 ลว.8 พค 67 โอนครั้งที่ 7</v>
      </c>
      <c r="D122" s="949">
        <f>+[6]ระบบการควบคุมฯ!AB732</f>
        <v>299000</v>
      </c>
      <c r="E122" s="1076">
        <f>+[6]ระบบการควบคุมฯ!R732+[6]ระบบการควบคุมฯ!S732</f>
        <v>296500</v>
      </c>
      <c r="F122" s="1077">
        <f>+[6]ระบบการควบคุมฯ!J732</f>
        <v>0</v>
      </c>
      <c r="G122" s="1076">
        <f>+[6]ระบบการควบคุมฯ!V732+[6]ระบบการควบคุมฯ!W732</f>
        <v>0</v>
      </c>
      <c r="H122" s="1078"/>
      <c r="I122" s="1079"/>
      <c r="J122" s="1080">
        <f t="shared" ref="J122:J123" si="44">D122-E122-F122-G122</f>
        <v>2500</v>
      </c>
      <c r="K122" s="1081"/>
    </row>
    <row r="123" spans="1:11" s="13" customFormat="1" ht="42" customHeight="1" x14ac:dyDescent="0.25">
      <c r="A123" s="1082" t="str">
        <f>+[6]ระบบการควบคุมฯ!A733</f>
        <v>1)</v>
      </c>
      <c r="B123" s="69" t="str">
        <f>+[6]ระบบการควบคุมฯ!B733</f>
        <v>โรงเรียนวัดทศทิศ</v>
      </c>
      <c r="C123" s="1053" t="str">
        <f>+[6]ระบบการควบคุมฯ!C733</f>
        <v>20004350002003112042</v>
      </c>
      <c r="D123" s="992">
        <f>+[6]ระบบการควบคุมฯ!AB733</f>
        <v>69000</v>
      </c>
      <c r="E123" s="977">
        <f>+[6]ระบบการควบคุมฯ!R733+[6]ระบบการควบคุมฯ!S733</f>
        <v>67500</v>
      </c>
      <c r="F123" s="1000">
        <f>+[6]ระบบการควบคุมฯ!J733</f>
        <v>0</v>
      </c>
      <c r="G123" s="978">
        <f>+[6]ระบบการควบคุมฯ!V733+[6]ระบบการควบคุมฯ!W733</f>
        <v>0</v>
      </c>
      <c r="H123" s="1006"/>
      <c r="I123" s="52"/>
      <c r="J123" s="65">
        <f t="shared" si="44"/>
        <v>1500</v>
      </c>
      <c r="K123" s="9"/>
    </row>
    <row r="124" spans="1:11" s="13" customFormat="1" ht="42" customHeight="1" x14ac:dyDescent="0.25">
      <c r="A124" s="1082">
        <f>+[6]ระบบการควบคุมฯ!A734</f>
        <v>0</v>
      </c>
      <c r="B124" s="69" t="str">
        <f>+[6]ระบบการควบคุมฯ!B734</f>
        <v>ผูกพัน ครบ 26 มิย 67</v>
      </c>
      <c r="C124" s="1053">
        <f>+[6]ระบบการควบคุมฯ!C734</f>
        <v>4100395240</v>
      </c>
      <c r="D124" s="1000"/>
      <c r="E124" s="1000"/>
      <c r="F124" s="1000"/>
      <c r="G124" s="1007"/>
      <c r="H124" s="1006"/>
      <c r="I124" s="52"/>
      <c r="J124" s="1000"/>
      <c r="K124" s="9"/>
    </row>
    <row r="125" spans="1:11" s="13" customFormat="1" ht="42" customHeight="1" x14ac:dyDescent="0.25">
      <c r="A125" s="1082" t="str">
        <f>+[6]ระบบการควบคุมฯ!A735</f>
        <v>2)</v>
      </c>
      <c r="B125" s="69" t="str">
        <f>+[6]ระบบการควบคุมฯ!B735</f>
        <v>โรงเรียนวัดนิเทศน์</v>
      </c>
      <c r="C125" s="1053" t="str">
        <f>+[6]ระบบการควบคุมฯ!C735</f>
        <v>20004350002003112043</v>
      </c>
      <c r="D125" s="992">
        <f>+[6]ระบบการควบคุมฯ!AB735</f>
        <v>184000</v>
      </c>
      <c r="E125" s="977">
        <f>+[6]ระบบการควบคุมฯ!R735+[6]ระบบการควบคุมฯ!S735</f>
        <v>184000</v>
      </c>
      <c r="F125" s="1000">
        <f>+[6]ระบบการควบคุมฯ!J735</f>
        <v>0</v>
      </c>
      <c r="G125" s="978">
        <f>+[6]ระบบการควบคุมฯ!V735+[6]ระบบการควบคุมฯ!W735</f>
        <v>0</v>
      </c>
      <c r="H125" s="1006"/>
      <c r="I125" s="52"/>
      <c r="J125" s="65">
        <f t="shared" ref="J125" si="45">D125-E125-F125-G125</f>
        <v>0</v>
      </c>
      <c r="K125" s="9"/>
    </row>
    <row r="126" spans="1:11" s="13" customFormat="1" ht="21" hidden="1" customHeight="1" x14ac:dyDescent="0.25">
      <c r="A126" s="1082">
        <f>+[6]ระบบการควบคุมฯ!A736</f>
        <v>0</v>
      </c>
      <c r="B126" s="69" t="str">
        <f>+[6]ระบบการควบคุมฯ!B736</f>
        <v>ผูกพัน ครบ 27 พค 67</v>
      </c>
      <c r="C126" s="1053">
        <f>+[6]ระบบการควบคุมฯ!C736</f>
        <v>4100397975</v>
      </c>
      <c r="D126" s="1000"/>
      <c r="E126" s="1000"/>
      <c r="F126" s="1000"/>
      <c r="G126" s="1007"/>
      <c r="H126" s="1006"/>
      <c r="I126" s="52"/>
      <c r="J126" s="1000"/>
      <c r="K126" s="9"/>
    </row>
    <row r="127" spans="1:11" s="13" customFormat="1" ht="21" hidden="1" customHeight="1" x14ac:dyDescent="0.25">
      <c r="A127" s="1082" t="str">
        <f>+[6]ระบบการควบคุมฯ!A737</f>
        <v>3)</v>
      </c>
      <c r="B127" s="69" t="str">
        <f>+[6]ระบบการควบคุมฯ!B737</f>
        <v>โรงเรียนวัดสอนดีศรีเจริญ</v>
      </c>
      <c r="C127" s="1053" t="str">
        <f>+[6]ระบบการควบคุมฯ!C737</f>
        <v>20004350002003112047</v>
      </c>
      <c r="D127" s="992">
        <f>+[6]ระบบการควบคุมฯ!AB737</f>
        <v>46000</v>
      </c>
      <c r="E127" s="977">
        <f>+[6]ระบบการควบคุมฯ!R737+[6]ระบบการควบคุมฯ!S737</f>
        <v>45000</v>
      </c>
      <c r="F127" s="1000">
        <f>+[6]ระบบการควบคุมฯ!J737</f>
        <v>0</v>
      </c>
      <c r="G127" s="978">
        <f>+[6]ระบบการควบคุมฯ!V737+[6]ระบบการควบคุมฯ!W737</f>
        <v>0</v>
      </c>
      <c r="H127" s="1006"/>
      <c r="I127" s="52"/>
      <c r="J127" s="65">
        <f t="shared" ref="J127" si="46">D127-E127-F127-G127</f>
        <v>1000</v>
      </c>
      <c r="K127" s="9"/>
    </row>
    <row r="128" spans="1:11" s="13" customFormat="1" ht="21" hidden="1" customHeight="1" x14ac:dyDescent="0.25">
      <c r="A128" s="1082">
        <f>+[6]ระบบการควบคุมฯ!A738</f>
        <v>0</v>
      </c>
      <c r="B128" s="69" t="str">
        <f>+[6]ระบบการควบคุมฯ!B738</f>
        <v>ผูกพัน ครบ 27 พค 67</v>
      </c>
      <c r="C128" s="1053">
        <f>+[6]ระบบการควบคุมฯ!C738</f>
        <v>4100396028</v>
      </c>
      <c r="D128" s="1000"/>
      <c r="E128" s="1000"/>
      <c r="F128" s="1000"/>
      <c r="G128" s="1007"/>
      <c r="H128" s="1006"/>
      <c r="I128" s="52"/>
      <c r="J128" s="1000"/>
      <c r="K128" s="9"/>
    </row>
    <row r="129" spans="1:11" s="13" customFormat="1" ht="21" hidden="1" customHeight="1" x14ac:dyDescent="0.25">
      <c r="A129" s="1083"/>
      <c r="B129" s="1065"/>
      <c r="C129" s="1084"/>
      <c r="D129" s="1063"/>
      <c r="E129" s="1063"/>
      <c r="F129" s="1063"/>
      <c r="G129" s="1085"/>
      <c r="H129" s="1064"/>
      <c r="I129" s="1065"/>
      <c r="J129" s="1063"/>
      <c r="K129" s="1037"/>
    </row>
    <row r="130" spans="1:11" s="13" customFormat="1" ht="21" hidden="1" customHeight="1" x14ac:dyDescent="0.25">
      <c r="A130" s="1253" t="str">
        <f>+[6]ระบบการควบคุมฯ!A755</f>
        <v>2.1.6.3</v>
      </c>
      <c r="B130" s="1254" t="str">
        <f>+[6]ระบบการควบคุมฯ!B755</f>
        <v>ครุภัณฑ์งานบ้านงานครัว 120605</v>
      </c>
      <c r="C130" s="1255"/>
      <c r="D130" s="939">
        <f>+D131+D134</f>
        <v>170500</v>
      </c>
      <c r="E130" s="939">
        <f t="shared" ref="E130:K130" si="47">+E131+E134</f>
        <v>170500</v>
      </c>
      <c r="F130" s="939">
        <f t="shared" si="47"/>
        <v>0</v>
      </c>
      <c r="G130" s="939">
        <f t="shared" si="47"/>
        <v>0</v>
      </c>
      <c r="H130" s="939">
        <f t="shared" si="47"/>
        <v>0</v>
      </c>
      <c r="I130" s="939">
        <f t="shared" si="47"/>
        <v>0</v>
      </c>
      <c r="J130" s="939">
        <f t="shared" si="47"/>
        <v>0</v>
      </c>
      <c r="K130" s="939">
        <f t="shared" si="47"/>
        <v>0</v>
      </c>
    </row>
    <row r="131" spans="1:11" s="13" customFormat="1" ht="21" hidden="1" customHeight="1" x14ac:dyDescent="0.25">
      <c r="A131" s="1073" t="str">
        <f>+[6]ระบบการควบคุมฯ!A756</f>
        <v>2.1.6.3.1</v>
      </c>
      <c r="B131" s="1086" t="str">
        <f>+[6]ระบบการควบคุมฯ!B756</f>
        <v>เครื่องสูบน้ำแบบท่อพญานาค เครื่องละ 105,0000 บาท</v>
      </c>
      <c r="C131" s="1075" t="str">
        <f>+[6]ระบบการควบคุมฯ!C756</f>
        <v>ศธ04002/ว1802 ลว.8 พค 67 โอนครั้งที่ 7</v>
      </c>
      <c r="D131" s="949">
        <f>SUM(D132:D133)</f>
        <v>105000</v>
      </c>
      <c r="E131" s="949">
        <f t="shared" ref="E131:J131" si="48">SUM(E132:E133)</f>
        <v>105000</v>
      </c>
      <c r="F131" s="949">
        <f t="shared" si="48"/>
        <v>0</v>
      </c>
      <c r="G131" s="949">
        <f t="shared" si="48"/>
        <v>0</v>
      </c>
      <c r="H131" s="949">
        <f t="shared" si="48"/>
        <v>0</v>
      </c>
      <c r="I131" s="949">
        <f t="shared" si="48"/>
        <v>0</v>
      </c>
      <c r="J131" s="949">
        <f t="shared" si="48"/>
        <v>0</v>
      </c>
      <c r="K131" s="1087"/>
    </row>
    <row r="132" spans="1:11" s="13" customFormat="1" ht="21" hidden="1" customHeight="1" x14ac:dyDescent="0.25">
      <c r="A132" s="1082" t="str">
        <f>+[6]ระบบการควบคุมฯ!A757</f>
        <v>1)</v>
      </c>
      <c r="B132" s="53" t="str">
        <f>+[6]ระบบการควบคุมฯ!B757</f>
        <v>โรงเรียนวัดแจ้งลําหิน</v>
      </c>
      <c r="C132" s="1088" t="str">
        <f>+[6]ระบบการควบคุมฯ!C757</f>
        <v>20004350002003112041</v>
      </c>
      <c r="D132" s="992">
        <f>+[6]ระบบการควบคุมฯ!AB757</f>
        <v>105000</v>
      </c>
      <c r="E132" s="977">
        <f>+[6]ระบบการควบคุมฯ!R757+[6]ระบบการควบคุมฯ!S757</f>
        <v>105000</v>
      </c>
      <c r="F132" s="1000">
        <f>+[6]ระบบการควบคุมฯ!J757</f>
        <v>0</v>
      </c>
      <c r="G132" s="978">
        <f>+[6]ระบบการควบคุมฯ!V757+[6]ระบบการควบคุมฯ!W757</f>
        <v>0</v>
      </c>
      <c r="H132" s="1006"/>
      <c r="I132" s="52"/>
      <c r="J132" s="65">
        <f t="shared" ref="J132" si="49">D132-E132-F132-G132</f>
        <v>0</v>
      </c>
      <c r="K132" s="71"/>
    </row>
    <row r="133" spans="1:11" s="13" customFormat="1" ht="21" hidden="1" customHeight="1" x14ac:dyDescent="0.25">
      <c r="A133" s="1082">
        <f>+[6]ระบบการควบคุมฯ!A758</f>
        <v>0</v>
      </c>
      <c r="B133" s="53" t="str">
        <f>+[6]ระบบการควบคุมฯ!B758</f>
        <v>ผูกพัน ครบ 29 มิย 67</v>
      </c>
      <c r="C133" s="1088">
        <f>+[6]ระบบการควบคุมฯ!C758</f>
        <v>4100398975</v>
      </c>
      <c r="D133" s="1000"/>
      <c r="E133" s="1000"/>
      <c r="F133" s="1000"/>
      <c r="G133" s="1007"/>
      <c r="H133" s="1006"/>
      <c r="I133" s="52"/>
      <c r="J133" s="1000"/>
      <c r="K133" s="71"/>
    </row>
    <row r="134" spans="1:11" s="13" customFormat="1" ht="21" hidden="1" customHeight="1" x14ac:dyDescent="0.25">
      <c r="A134" s="1073" t="str">
        <f>+[6]ระบบการควบคุมฯ!A761</f>
        <v>2.1.6.3.2</v>
      </c>
      <c r="B134" s="1086" t="str">
        <f>+[6]ระบบการควบคุมฯ!B761</f>
        <v>เครื่องสูบน้ำไฟฟ้าแบบจมใต้น้ำ(SubmersiblePump)มอเตอร์ขนาด3.0แรงม้า220V.AC เครื่องละ 65,500 บาท</v>
      </c>
      <c r="C134" s="1075" t="str">
        <f>+[6]ระบบการควบคุมฯ!C761</f>
        <v>ศธ04002/ว1802 ลว.8 พค 67 โอนครั้งที่ 7</v>
      </c>
      <c r="D134" s="949">
        <f>SUM(D135:D136)</f>
        <v>65500</v>
      </c>
      <c r="E134" s="949">
        <f t="shared" ref="E134:J134" si="50">SUM(E135:E136)</f>
        <v>65500</v>
      </c>
      <c r="F134" s="949">
        <f t="shared" si="50"/>
        <v>0</v>
      </c>
      <c r="G134" s="949">
        <f t="shared" si="50"/>
        <v>0</v>
      </c>
      <c r="H134" s="949">
        <f t="shared" si="50"/>
        <v>0</v>
      </c>
      <c r="I134" s="949">
        <f t="shared" si="50"/>
        <v>0</v>
      </c>
      <c r="J134" s="949">
        <f t="shared" si="50"/>
        <v>0</v>
      </c>
      <c r="K134" s="1087"/>
    </row>
    <row r="135" spans="1:11" s="13" customFormat="1" ht="21" hidden="1" customHeight="1" x14ac:dyDescent="0.25">
      <c r="A135" s="1082" t="str">
        <f>+[6]ระบบการควบคุมฯ!A762</f>
        <v>1)</v>
      </c>
      <c r="B135" s="60" t="str">
        <f>+[6]ระบบการควบคุมฯ!B762</f>
        <v>โรงเรียนวัดประยูรธรรมาราม</v>
      </c>
      <c r="C135" s="1053" t="str">
        <f>+[6]ระบบการควบคุมฯ!C762</f>
        <v>20004350002003112044</v>
      </c>
      <c r="D135" s="992">
        <f>+[6]ระบบการควบคุมฯ!AB762</f>
        <v>65500</v>
      </c>
      <c r="E135" s="977">
        <f>+[6]ระบบการควบคุมฯ!R762+[6]ระบบการควบคุมฯ!S762</f>
        <v>65500</v>
      </c>
      <c r="F135" s="1000">
        <f>+[6]ระบบการควบคุมฯ!J762</f>
        <v>0</v>
      </c>
      <c r="G135" s="978">
        <f>+[6]ระบบการควบคุมฯ!V762+[6]ระบบการควบคุมฯ!W762</f>
        <v>0</v>
      </c>
      <c r="H135" s="1006"/>
      <c r="I135" s="52"/>
      <c r="J135" s="65">
        <f t="shared" ref="J135" si="51">D135-E135-F135-G135</f>
        <v>0</v>
      </c>
      <c r="K135" s="71"/>
    </row>
    <row r="136" spans="1:11" s="13" customFormat="1" ht="21" hidden="1" customHeight="1" x14ac:dyDescent="0.25">
      <c r="A136" s="1082">
        <f>+[6]ระบบการควบคุมฯ!A763</f>
        <v>0</v>
      </c>
      <c r="B136" s="60" t="str">
        <f>+[6]ระบบการควบคุมฯ!B763</f>
        <v>ผูกพัน ครบ 29 กค 67</v>
      </c>
      <c r="C136" s="1053">
        <f>+[6]ระบบการควบคุมฯ!C763</f>
        <v>4100398975</v>
      </c>
      <c r="D136" s="1000"/>
      <c r="E136" s="1000"/>
      <c r="F136" s="1000"/>
      <c r="G136" s="1007"/>
      <c r="H136" s="1006"/>
      <c r="I136" s="52"/>
      <c r="J136" s="1000"/>
      <c r="K136" s="71"/>
    </row>
    <row r="137" spans="1:11" s="13" customFormat="1" ht="21" hidden="1" customHeight="1" x14ac:dyDescent="0.25">
      <c r="A137" s="1089" t="str">
        <f>+[6]ระบบการควบคุมฯ!A744</f>
        <v>1.2.3.1</v>
      </c>
      <c r="B137" s="1090">
        <f>+[6]ระบบการควบคุมฯ!B744</f>
        <v>0</v>
      </c>
      <c r="C137" s="1091">
        <f>+[6]ระบบการควบคุมฯ!C744</f>
        <v>0</v>
      </c>
      <c r="D137" s="1034">
        <f>+[6]ระบบการควบคุมฯ!AB744</f>
        <v>0</v>
      </c>
      <c r="E137" s="1062">
        <f>+[6]ระบบการควบคุมฯ!R744+[6]ระบบการควบคุมฯ!S744</f>
        <v>0</v>
      </c>
      <c r="F137" s="1063">
        <f>+[6]ระบบการควบคุมฯ!J744</f>
        <v>0</v>
      </c>
      <c r="G137" s="964">
        <f>+[6]ระบบการควบคุมฯ!V744+[6]ระบบการควบคุมฯ!W744</f>
        <v>0</v>
      </c>
      <c r="H137" s="1064"/>
      <c r="I137" s="1065"/>
      <c r="J137" s="1066">
        <f t="shared" ref="J137" si="52">D137-E137-F137-G137</f>
        <v>0</v>
      </c>
      <c r="K137" s="1037"/>
    </row>
    <row r="138" spans="1:11" s="13" customFormat="1" ht="21" hidden="1" customHeight="1" x14ac:dyDescent="0.25">
      <c r="A138" s="1089" t="str">
        <f>+[6]ระบบการควบคุมฯ!A745</f>
        <v>1.2.3.2</v>
      </c>
      <c r="B138" s="1090">
        <f>+[6]ระบบการควบคุมฯ!B745</f>
        <v>0</v>
      </c>
      <c r="C138" s="1091">
        <f>+[6]ระบบการควบคุมฯ!C745</f>
        <v>0</v>
      </c>
      <c r="D138" s="1063"/>
      <c r="E138" s="1063"/>
      <c r="F138" s="1063"/>
      <c r="G138" s="1085"/>
      <c r="H138" s="1064"/>
      <c r="I138" s="1065"/>
      <c r="J138" s="1063"/>
      <c r="K138" s="1037"/>
    </row>
    <row r="139" spans="1:11" s="13" customFormat="1" ht="21" hidden="1" customHeight="1" x14ac:dyDescent="0.25">
      <c r="A139" s="937" t="s">
        <v>31</v>
      </c>
      <c r="B139" s="1254" t="str">
        <f>+[6]ระบบการควบคุมฯ!B814</f>
        <v xml:space="preserve">ครุภัณฑ์การศึกษา 120611 </v>
      </c>
      <c r="C139" s="1255"/>
      <c r="D139" s="939">
        <f>+D140+D143</f>
        <v>352500</v>
      </c>
      <c r="E139" s="939">
        <f t="shared" ref="E139:J139" si="53">+E140+E143</f>
        <v>345850</v>
      </c>
      <c r="F139" s="939">
        <f t="shared" si="53"/>
        <v>0</v>
      </c>
      <c r="G139" s="939">
        <f>+G140+G143</f>
        <v>0</v>
      </c>
      <c r="H139" s="939">
        <f t="shared" si="53"/>
        <v>0</v>
      </c>
      <c r="I139" s="939">
        <f t="shared" si="53"/>
        <v>0</v>
      </c>
      <c r="J139" s="939">
        <f t="shared" si="53"/>
        <v>6650</v>
      </c>
      <c r="K139" s="939">
        <f t="shared" ref="E139:K140" si="54">+K140</f>
        <v>0</v>
      </c>
    </row>
    <row r="140" spans="1:11" s="13" customFormat="1" ht="21" hidden="1" customHeight="1" x14ac:dyDescent="0.25">
      <c r="A140" s="969" t="s">
        <v>190</v>
      </c>
      <c r="B140" s="1092" t="str">
        <f>+[6]ระบบการควบคุมฯ!B815</f>
        <v>ครุภัณฑ์งานอาชีพระดับประถมศึกษา แบบ 2 จำนวน 1 ชุด</v>
      </c>
      <c r="C140" s="996" t="str">
        <f>+[6]ระบบการควบคุมฯ!C815</f>
        <v>ศธ04002/ว1802 ลว.8 พค 67 โอนครั้งที่ 7</v>
      </c>
      <c r="D140" s="972">
        <f>+D141</f>
        <v>120000</v>
      </c>
      <c r="E140" s="972">
        <f t="shared" si="54"/>
        <v>120000</v>
      </c>
      <c r="F140" s="972">
        <f t="shared" si="54"/>
        <v>0</v>
      </c>
      <c r="G140" s="972">
        <f t="shared" si="54"/>
        <v>0</v>
      </c>
      <c r="H140" s="972">
        <f t="shared" si="54"/>
        <v>0</v>
      </c>
      <c r="I140" s="972">
        <f t="shared" si="54"/>
        <v>0</v>
      </c>
      <c r="J140" s="972">
        <f t="shared" si="54"/>
        <v>0</v>
      </c>
      <c r="K140" s="995"/>
    </row>
    <row r="141" spans="1:11" s="13" customFormat="1" ht="40.799999999999997" x14ac:dyDescent="0.25">
      <c r="A141" s="990" t="str">
        <f>+[6]ระบบการควบคุมฯ!A816</f>
        <v>1)</v>
      </c>
      <c r="B141" s="69" t="str">
        <f>+[6]ระบบการควบคุมฯ!B816</f>
        <v>โรงเรียนกลางคลองสิบ</v>
      </c>
      <c r="C141" s="1053" t="str">
        <f>+[6]ระบบการควบคุมฯ!C816</f>
        <v>20004350002003112040</v>
      </c>
      <c r="D141" s="992">
        <f>+[6]ระบบการควบคุมฯ!AB816</f>
        <v>120000</v>
      </c>
      <c r="E141" s="977">
        <f>+[6]ระบบการควบคุมฯ!R816+[6]ระบบการควบคุมฯ!S816</f>
        <v>120000</v>
      </c>
      <c r="F141" s="1000">
        <f>+[6]ระบบการควบคุมฯ!J816</f>
        <v>0</v>
      </c>
      <c r="G141" s="978">
        <f>+[6]ระบบการควบคุมฯ!V816+[6]ระบบการควบคุมฯ!W816</f>
        <v>0</v>
      </c>
      <c r="H141" s="1006"/>
      <c r="I141" s="52"/>
      <c r="J141" s="65">
        <f t="shared" ref="J141" si="55">D141-E141-F141-G141</f>
        <v>0</v>
      </c>
      <c r="K141" s="9"/>
    </row>
    <row r="142" spans="1:11" s="13" customFormat="1" x14ac:dyDescent="0.25">
      <c r="A142" s="1093">
        <f>+[6]ระบบการควบคุมฯ!A817</f>
        <v>0</v>
      </c>
      <c r="B142" s="69" t="str">
        <f>+[6]ระบบการควบคุมฯ!B817</f>
        <v>ผูกพัน ครบ 16 มิย 67</v>
      </c>
      <c r="C142" s="1053">
        <f>+[6]ระบบการควบคุมฯ!C817</f>
        <v>4100394375</v>
      </c>
      <c r="D142" s="1000"/>
      <c r="E142" s="1000"/>
      <c r="F142" s="1000"/>
      <c r="G142" s="1007"/>
      <c r="H142" s="1006"/>
      <c r="I142" s="52"/>
      <c r="J142" s="1000"/>
      <c r="K142" s="9"/>
    </row>
    <row r="143" spans="1:11" s="13" customFormat="1" ht="43.8" customHeight="1" x14ac:dyDescent="0.25">
      <c r="A143" s="1094" t="s">
        <v>204</v>
      </c>
      <c r="B143" s="970" t="str">
        <f>+[6]ระบบการควบคุมฯ!B825</f>
        <v>โต๊ะเก้าอี้นักเรียน ระดับประถมศึกษา ชุดละ 1500 บาท</v>
      </c>
      <c r="C143" s="996" t="str">
        <f>+[6]ระบบการควบคุมฯ!C825</f>
        <v>ศธ04002/ว1802 ลว.8 พค 67 โอนครั้งที่ 7</v>
      </c>
      <c r="D143" s="972">
        <f>SUM(D144:D148)</f>
        <v>232500</v>
      </c>
      <c r="E143" s="972">
        <f t="shared" ref="E143:J143" si="56">SUM(E144:E148)</f>
        <v>225850</v>
      </c>
      <c r="F143" s="972">
        <f t="shared" si="56"/>
        <v>0</v>
      </c>
      <c r="G143" s="972">
        <f t="shared" si="56"/>
        <v>0</v>
      </c>
      <c r="H143" s="972">
        <f t="shared" si="56"/>
        <v>0</v>
      </c>
      <c r="I143" s="972">
        <f t="shared" si="56"/>
        <v>0</v>
      </c>
      <c r="J143" s="972">
        <f t="shared" si="56"/>
        <v>6650</v>
      </c>
      <c r="K143" s="995"/>
    </row>
    <row r="144" spans="1:11" s="13" customFormat="1" x14ac:dyDescent="0.25">
      <c r="A144" s="1093" t="str">
        <f>+[6]ระบบการควบคุมฯ!A826</f>
        <v>1)</v>
      </c>
      <c r="B144" s="70" t="str">
        <f>+[6]ระบบการควบคุมฯ!B826</f>
        <v>โรงเรียนคลองสิบสามผิวศรีราษฏร์บำรุง</v>
      </c>
      <c r="C144" s="1088" t="str">
        <f>+[6]ระบบการควบคุมฯ!C826</f>
        <v>20004350002003112045</v>
      </c>
      <c r="D144" s="992">
        <f>+[6]ระบบการควบคุมฯ!AB826</f>
        <v>75000</v>
      </c>
      <c r="E144" s="977">
        <f>+[6]ระบบการควบคุมฯ!R826+[6]ระบบการควบคุมฯ!S826</f>
        <v>72500</v>
      </c>
      <c r="F144" s="1000">
        <f>+[6]ระบบการควบคุมฯ!J826</f>
        <v>0</v>
      </c>
      <c r="G144" s="978">
        <f>+[6]ระบบการควบคุมฯ!V826+[6]ระบบการควบคุมฯ!W826</f>
        <v>0</v>
      </c>
      <c r="H144" s="1006"/>
      <c r="I144" s="52"/>
      <c r="J144" s="65">
        <f t="shared" ref="J144" si="57">D144-E144-F144-G144</f>
        <v>2500</v>
      </c>
      <c r="K144" s="54"/>
    </row>
    <row r="145" spans="1:11" s="13" customFormat="1" x14ac:dyDescent="0.25">
      <c r="A145" s="1093">
        <f>+[6]ระบบการควบคุมฯ!A827</f>
        <v>0</v>
      </c>
      <c r="B145" s="70" t="str">
        <f>+[6]ระบบการควบคุมฯ!B827</f>
        <v>ผูกพัน ครบ 19 มิย 67</v>
      </c>
      <c r="C145" s="1088">
        <f>+[6]ระบบการควบคุมฯ!C827</f>
        <v>4100395365</v>
      </c>
      <c r="D145" s="1000"/>
      <c r="E145" s="1000"/>
      <c r="F145" s="1000"/>
      <c r="G145" s="1007"/>
      <c r="H145" s="1006"/>
      <c r="I145" s="52"/>
      <c r="J145" s="1000"/>
      <c r="K145" s="54"/>
    </row>
    <row r="146" spans="1:11" s="13" customFormat="1" x14ac:dyDescent="0.25">
      <c r="A146" s="1093" t="str">
        <f>+[6]ระบบการควบคุมฯ!A828</f>
        <v>2)</v>
      </c>
      <c r="B146" s="70" t="str">
        <f>+[6]ระบบการควบคุมฯ!B828</f>
        <v>โรงเรียนวัดพวงแก้ว</v>
      </c>
      <c r="C146" s="1088" t="str">
        <f>+[6]ระบบการควบคุมฯ!C828</f>
        <v>20004350002003112046</v>
      </c>
      <c r="D146" s="992">
        <f>+[6]ระบบการควบคุมฯ!AB828</f>
        <v>124500</v>
      </c>
      <c r="E146" s="977">
        <f>+[6]ระบบการควบคุมฯ!R828+[6]ระบบการควบคุมฯ!S828</f>
        <v>120350</v>
      </c>
      <c r="F146" s="1000">
        <f>+[6]ระบบการควบคุมฯ!J828</f>
        <v>0</v>
      </c>
      <c r="G146" s="978">
        <f>+[6]ระบบการควบคุมฯ!V828+[6]ระบบการควบคุมฯ!W828</f>
        <v>0</v>
      </c>
      <c r="H146" s="1006"/>
      <c r="I146" s="52"/>
      <c r="J146" s="65">
        <f t="shared" ref="J146" si="58">D146-E146-F146-G146</f>
        <v>4150</v>
      </c>
      <c r="K146" s="54"/>
    </row>
    <row r="147" spans="1:11" s="13" customFormat="1" x14ac:dyDescent="0.25">
      <c r="A147" s="1093">
        <f>+[6]ระบบการควบคุมฯ!A829</f>
        <v>0</v>
      </c>
      <c r="B147" s="70" t="str">
        <f>+[6]ระบบการควบคุมฯ!B829</f>
        <v>ผูกพัน ครบ 26 มิย 67</v>
      </c>
      <c r="C147" s="1088">
        <f>+[6]ระบบการควบคุมฯ!C829</f>
        <v>4100395151</v>
      </c>
      <c r="D147" s="1000"/>
      <c r="E147" s="1000"/>
      <c r="F147" s="1000"/>
      <c r="G147" s="1007"/>
      <c r="H147" s="1006"/>
      <c r="I147" s="52"/>
      <c r="J147" s="1000"/>
      <c r="K147" s="54"/>
    </row>
    <row r="148" spans="1:11" s="13" customFormat="1" x14ac:dyDescent="0.25">
      <c r="A148" s="1093" t="str">
        <f>+[6]ระบบการควบคุมฯ!A830</f>
        <v>3)</v>
      </c>
      <c r="B148" s="70" t="str">
        <f>+[6]ระบบการควบคุมฯ!B830</f>
        <v>โรงเรียนหิรัญพงษ์อนุสรณ์</v>
      </c>
      <c r="C148" s="1088" t="str">
        <f>+[6]ระบบการควบคุมฯ!C830</f>
        <v>20004350002003112048</v>
      </c>
      <c r="D148" s="992">
        <f>+[6]ระบบการควบคุมฯ!AB830</f>
        <v>33000</v>
      </c>
      <c r="E148" s="977">
        <f>+[6]ระบบการควบคุมฯ!R830+[6]ระบบการควบคุมฯ!S830</f>
        <v>33000</v>
      </c>
      <c r="F148" s="1000">
        <f>+[6]ระบบการควบคุมฯ!J830</f>
        <v>0</v>
      </c>
      <c r="G148" s="978">
        <f>+[6]ระบบการควบคุมฯ!V830+[6]ระบบการควบคุมฯ!W830</f>
        <v>0</v>
      </c>
      <c r="H148" s="1006"/>
      <c r="I148" s="52"/>
      <c r="J148" s="65">
        <f t="shared" ref="J148" si="59">D148-E148-F148-G148</f>
        <v>0</v>
      </c>
      <c r="K148" s="9"/>
    </row>
    <row r="149" spans="1:11" s="13" customFormat="1" x14ac:dyDescent="0.25">
      <c r="A149" s="1093">
        <f>+[6]ระบบการควบคุมฯ!A831</f>
        <v>0</v>
      </c>
      <c r="B149" s="70" t="str">
        <f>+[6]ระบบการควบคุมฯ!B831</f>
        <v>ผูกพัน ครบ 7 มิย 67</v>
      </c>
      <c r="C149" s="1088">
        <f>+[6]ระบบการควบคุมฯ!C831</f>
        <v>4100392574</v>
      </c>
      <c r="D149" s="1000"/>
      <c r="E149" s="1000"/>
      <c r="F149" s="1000"/>
      <c r="G149" s="1007"/>
      <c r="H149" s="1006"/>
      <c r="I149" s="52"/>
      <c r="J149" s="1000"/>
      <c r="K149" s="54"/>
    </row>
    <row r="150" spans="1:11" s="13" customFormat="1" x14ac:dyDescent="0.25">
      <c r="A150" s="1100" t="str">
        <f>+[6]ระบบการควบคุมฯ!A837</f>
        <v>2.1.1</v>
      </c>
      <c r="B150" s="1018" t="str">
        <f>+[6]ระบบการควบคุมฯ!B837</f>
        <v xml:space="preserve">กิจกรรมรองเทคโนโลยีดิจิทัลเพื่อการศึกษาขั้นพื้นฐาน </v>
      </c>
      <c r="C150" s="1101" t="str">
        <f>+[6]ระบบการควบคุมฯ!C837</f>
        <v>20004 67 05164 00063</v>
      </c>
      <c r="D150" s="1061">
        <f>+D151</f>
        <v>786600</v>
      </c>
      <c r="E150" s="1061">
        <f t="shared" ref="E150:J150" si="60">+E151</f>
        <v>0</v>
      </c>
      <c r="F150" s="1061">
        <f t="shared" si="60"/>
        <v>0</v>
      </c>
      <c r="G150" s="1061">
        <f t="shared" si="60"/>
        <v>0</v>
      </c>
      <c r="H150" s="1061">
        <f t="shared" si="60"/>
        <v>0</v>
      </c>
      <c r="I150" s="1061">
        <f t="shared" si="60"/>
        <v>0</v>
      </c>
      <c r="J150" s="1061">
        <f t="shared" si="60"/>
        <v>786600</v>
      </c>
      <c r="K150" s="1061"/>
    </row>
    <row r="151" spans="1:11" s="13" customFormat="1" ht="42" customHeight="1" x14ac:dyDescent="0.25">
      <c r="A151" s="1249"/>
      <c r="B151" s="1250" t="s">
        <v>219</v>
      </c>
      <c r="C151" s="1251"/>
      <c r="D151" s="1071">
        <f>+D152+D157</f>
        <v>786600</v>
      </c>
      <c r="E151" s="1071">
        <f t="shared" ref="E151:J151" si="61">+E152+E157</f>
        <v>0</v>
      </c>
      <c r="F151" s="1071">
        <f t="shared" si="61"/>
        <v>0</v>
      </c>
      <c r="G151" s="1071">
        <f t="shared" si="61"/>
        <v>0</v>
      </c>
      <c r="H151" s="1071">
        <f t="shared" si="61"/>
        <v>0</v>
      </c>
      <c r="I151" s="1071">
        <f t="shared" si="61"/>
        <v>0</v>
      </c>
      <c r="J151" s="1071">
        <f t="shared" si="61"/>
        <v>786600</v>
      </c>
      <c r="K151" s="1071"/>
    </row>
    <row r="152" spans="1:11" s="13" customFormat="1" x14ac:dyDescent="0.25">
      <c r="A152" s="937"/>
      <c r="B152" s="1254">
        <f>+[6]ระบบการควบคุมฯ!B811</f>
        <v>0</v>
      </c>
      <c r="C152" s="1255"/>
      <c r="D152" s="939">
        <f>+D153</f>
        <v>0</v>
      </c>
      <c r="E152" s="939">
        <f t="shared" ref="E152:K152" si="62">+E153</f>
        <v>0</v>
      </c>
      <c r="F152" s="939">
        <f t="shared" si="62"/>
        <v>0</v>
      </c>
      <c r="G152" s="939">
        <f t="shared" si="62"/>
        <v>0</v>
      </c>
      <c r="H152" s="939">
        <f t="shared" si="62"/>
        <v>0</v>
      </c>
      <c r="I152" s="939">
        <f t="shared" si="62"/>
        <v>0</v>
      </c>
      <c r="J152" s="939">
        <f t="shared" si="62"/>
        <v>0</v>
      </c>
      <c r="K152" s="939">
        <f t="shared" si="62"/>
        <v>0</v>
      </c>
    </row>
    <row r="153" spans="1:11" s="13" customFormat="1" hidden="1" x14ac:dyDescent="0.25">
      <c r="A153" s="1095" t="s">
        <v>31</v>
      </c>
      <c r="B153" s="1096">
        <f>+[6]ระบบการควบคุมฯ!B812</f>
        <v>0</v>
      </c>
      <c r="C153" s="1091">
        <f>+[6]ระบบการควบคุมฯ!C812</f>
        <v>0</v>
      </c>
      <c r="D153" s="1034">
        <f>+[6]ระบบการควบคุมฯ!F812</f>
        <v>0</v>
      </c>
      <c r="E153" s="1034">
        <f>+[6]ระบบการควบคุมฯ!G812+[6]ระบบการควบคุมฯ!H812</f>
        <v>0</v>
      </c>
      <c r="F153" s="1034">
        <f>+[6]ระบบการควบคุมฯ!I812+[6]ระบบการควบคุมฯ!J812</f>
        <v>0</v>
      </c>
      <c r="G153" s="1034">
        <f>+[6]ระบบการควบคุมฯ!K812+[6]ระบบการควบคุมฯ!L812</f>
        <v>0</v>
      </c>
      <c r="H153" s="1034">
        <f>+[6]ระบบการควบคุมฯ!J812</f>
        <v>0</v>
      </c>
      <c r="I153" s="1034">
        <f>+[6]ระบบการควบคุมฯ!K812</f>
        <v>0</v>
      </c>
      <c r="J153" s="1034">
        <f>+D153-E153-G153</f>
        <v>0</v>
      </c>
      <c r="K153" s="1037"/>
    </row>
    <row r="154" spans="1:11" s="13" customFormat="1" hidden="1" x14ac:dyDescent="0.25">
      <c r="A154" s="1095">
        <f>+[6]ระบบการควบคุมฯ!A813</f>
        <v>0</v>
      </c>
      <c r="B154" s="1097">
        <f>+[6]ระบบการควบคุมฯ!B813</f>
        <v>0</v>
      </c>
      <c r="C154" s="1098">
        <f>+[6]ระบบการควบคุมฯ!C813</f>
        <v>0</v>
      </c>
      <c r="D154" s="1034">
        <f>+[6]ระบบการควบคุมฯ!D813</f>
        <v>0</v>
      </c>
      <c r="E154" s="1063">
        <f>+[6]ระบบการควบคุมฯ!G813+[6]ระบบการควบคุมฯ!H813</f>
        <v>0</v>
      </c>
      <c r="F154" s="1063">
        <f>+[6]ระบบการควบคุมฯ!I813+[6]ระบบการควบคุมฯ!J813</f>
        <v>0</v>
      </c>
      <c r="G154" s="1085">
        <f>+[6]ระบบการควบคุมฯ!K813+[6]ระบบการควบคุมฯ!L813</f>
        <v>0</v>
      </c>
      <c r="H154" s="1036"/>
      <c r="I154" s="1037"/>
      <c r="J154" s="1034">
        <f>+D154-E154-G154</f>
        <v>0</v>
      </c>
      <c r="K154" s="1037"/>
    </row>
    <row r="155" spans="1:11" s="13" customFormat="1" hidden="1" x14ac:dyDescent="0.25">
      <c r="A155" s="1083"/>
      <c r="B155" s="1099"/>
      <c r="C155" s="1084"/>
      <c r="D155" s="1063"/>
      <c r="E155" s="1063"/>
      <c r="F155" s="1063"/>
      <c r="G155" s="1085"/>
      <c r="H155" s="1064"/>
      <c r="I155" s="1065"/>
      <c r="J155" s="1063"/>
      <c r="K155" s="1037"/>
    </row>
    <row r="156" spans="1:11" s="13" customFormat="1" hidden="1" x14ac:dyDescent="0.25">
      <c r="A156" s="1083"/>
      <c r="B156" s="1099"/>
      <c r="C156" s="1084"/>
      <c r="D156" s="1063"/>
      <c r="E156" s="1063"/>
      <c r="F156" s="1063"/>
      <c r="G156" s="1085"/>
      <c r="H156" s="1064"/>
      <c r="I156" s="1065"/>
      <c r="J156" s="1063"/>
      <c r="K156" s="1037"/>
    </row>
    <row r="157" spans="1:11" s="13" customFormat="1" x14ac:dyDescent="0.25">
      <c r="A157" s="1253" t="str">
        <f>+[6]ระบบการควบคุมฯ!A844</f>
        <v>2.1.2.1</v>
      </c>
      <c r="B157" s="1254" t="str">
        <f>+[6]ระบบการควบคุมฯ!B844</f>
        <v>ครุภัณฑ์คอมพิวเตอร์  120610</v>
      </c>
      <c r="C157" s="1255"/>
      <c r="D157" s="939">
        <f>+D158</f>
        <v>786600</v>
      </c>
      <c r="E157" s="939">
        <f t="shared" ref="E157:K158" si="63">+E158</f>
        <v>0</v>
      </c>
      <c r="F157" s="939">
        <f t="shared" si="63"/>
        <v>0</v>
      </c>
      <c r="G157" s="939">
        <f t="shared" si="63"/>
        <v>0</v>
      </c>
      <c r="H157" s="939">
        <f t="shared" si="63"/>
        <v>0</v>
      </c>
      <c r="I157" s="939">
        <f t="shared" si="63"/>
        <v>0</v>
      </c>
      <c r="J157" s="939">
        <f t="shared" si="63"/>
        <v>786600</v>
      </c>
      <c r="K157" s="939">
        <f t="shared" si="63"/>
        <v>0</v>
      </c>
    </row>
    <row r="158" spans="1:11" s="13" customFormat="1" ht="61.2" x14ac:dyDescent="0.25">
      <c r="A158" s="969" t="s">
        <v>190</v>
      </c>
      <c r="B158" s="970" t="str">
        <f>+[6]ระบบการควบคุมฯ!B845</f>
        <v xml:space="preserve">ระบบคอมพิวเตอร์พร้อมอุปกรณ์สำหรับการเรียนการสอน ระบบคอมพิวเตอร์พร้อมอุปกรณ์สำหรับการเรียนการสอน IC30Type2 </v>
      </c>
      <c r="C158" s="996" t="str">
        <f>+[6]ระบบการควบคุมฯ!C845</f>
        <v>ศธ 04002/ว2002 ลว 23 พค 67 โอนครั้งที่ 46</v>
      </c>
      <c r="D158" s="972">
        <f>+D159</f>
        <v>786600</v>
      </c>
      <c r="E158" s="972">
        <f t="shared" si="63"/>
        <v>0</v>
      </c>
      <c r="F158" s="972">
        <f t="shared" si="63"/>
        <v>0</v>
      </c>
      <c r="G158" s="972">
        <f t="shared" si="63"/>
        <v>0</v>
      </c>
      <c r="H158" s="972">
        <f t="shared" si="63"/>
        <v>0</v>
      </c>
      <c r="I158" s="972">
        <f t="shared" si="63"/>
        <v>0</v>
      </c>
      <c r="J158" s="972">
        <f t="shared" si="63"/>
        <v>786600</v>
      </c>
      <c r="K158" s="995"/>
    </row>
    <row r="159" spans="1:11" s="13" customFormat="1" ht="40.799999999999997" x14ac:dyDescent="0.25">
      <c r="A159" s="990" t="str">
        <f>+[6]ระบบการควบคุมฯ!A846</f>
        <v>1)</v>
      </c>
      <c r="B159" s="60" t="str">
        <f>+[6]ระบบการควบคุมฯ!B846</f>
        <v xml:space="preserve">โรงเรียนชุมชนบึงบา </v>
      </c>
      <c r="C159" s="1053" t="str">
        <f>+[6]ระบบการควบคุมฯ!C846</f>
        <v>20004350002003110247</v>
      </c>
      <c r="D159" s="992">
        <f>+[6]ระบบการควบคุมฯ!AB846</f>
        <v>786600</v>
      </c>
      <c r="E159" s="977">
        <f>+[6]ระบบการควบคุมฯ!R846+[6]ระบบการควบคุมฯ!S846</f>
        <v>0</v>
      </c>
      <c r="F159" s="1000">
        <f>+[6]ระบบการควบคุมฯ!J846</f>
        <v>0</v>
      </c>
      <c r="G159" s="978">
        <f>+[6]ระบบการควบคุมฯ!V846+[6]ระบบการควบคุมฯ!W846</f>
        <v>0</v>
      </c>
      <c r="H159" s="1006"/>
      <c r="I159" s="52"/>
      <c r="J159" s="65">
        <f t="shared" ref="J159" si="64">D159-E159-F159-G159</f>
        <v>786600</v>
      </c>
      <c r="K159" s="10"/>
    </row>
    <row r="160" spans="1:11" s="13" customFormat="1" x14ac:dyDescent="0.25">
      <c r="A160" s="990"/>
      <c r="B160" s="60"/>
      <c r="C160" s="1053"/>
      <c r="D160" s="992"/>
      <c r="E160" s="1001"/>
      <c r="F160" s="1000"/>
      <c r="G160" s="1007"/>
      <c r="H160" s="1006"/>
      <c r="I160" s="52"/>
      <c r="J160" s="65"/>
      <c r="K160" s="10"/>
    </row>
    <row r="161" spans="1:11" s="13" customFormat="1" ht="40.799999999999997" x14ac:dyDescent="0.25">
      <c r="A161" s="1100">
        <v>2.2000000000000002</v>
      </c>
      <c r="B161" s="1018" t="str">
        <f>+[6]ระบบการควบคุมฯ!B902</f>
        <v xml:space="preserve">กิจกรรมการจัดการศึกษามัธยมศึกษาตอนต้นสำหรับโรงเรียนปกติ  </v>
      </c>
      <c r="C161" s="1101" t="str">
        <f>+[6]ระบบการควบคุมฯ!C902</f>
        <v>20004 67 0516500000</v>
      </c>
      <c r="D161" s="1061">
        <f>+D162</f>
        <v>120000</v>
      </c>
      <c r="E161" s="1061">
        <f t="shared" ref="E161:K162" si="65">+E162</f>
        <v>116000</v>
      </c>
      <c r="F161" s="1061">
        <f t="shared" si="65"/>
        <v>0</v>
      </c>
      <c r="G161" s="1061">
        <f t="shared" si="65"/>
        <v>0</v>
      </c>
      <c r="H161" s="1061">
        <f t="shared" si="65"/>
        <v>0</v>
      </c>
      <c r="I161" s="1061">
        <f t="shared" si="65"/>
        <v>0</v>
      </c>
      <c r="J161" s="1061">
        <f t="shared" si="65"/>
        <v>4000</v>
      </c>
      <c r="K161" s="1061">
        <f t="shared" si="65"/>
        <v>0</v>
      </c>
    </row>
    <row r="162" spans="1:11" s="13" customFormat="1" x14ac:dyDescent="0.25">
      <c r="A162" s="1256"/>
      <c r="B162" s="68" t="str">
        <f>+[6]ระบบการควบคุมฯ!B904</f>
        <v>งบลงทุน ค่าครุภัณฑ์ 6711310</v>
      </c>
      <c r="C162" s="1257"/>
      <c r="D162" s="1071">
        <f>+D163</f>
        <v>120000</v>
      </c>
      <c r="E162" s="1071">
        <f t="shared" si="65"/>
        <v>116000</v>
      </c>
      <c r="F162" s="1071">
        <f t="shared" si="65"/>
        <v>0</v>
      </c>
      <c r="G162" s="1071">
        <f t="shared" si="65"/>
        <v>0</v>
      </c>
      <c r="H162" s="1071">
        <f t="shared" si="65"/>
        <v>0</v>
      </c>
      <c r="I162" s="1071">
        <f t="shared" si="65"/>
        <v>0</v>
      </c>
      <c r="J162" s="1071">
        <f t="shared" si="65"/>
        <v>4000</v>
      </c>
      <c r="K162" s="1071">
        <f>+K163</f>
        <v>0</v>
      </c>
    </row>
    <row r="163" spans="1:11" s="13" customFormat="1" x14ac:dyDescent="0.25">
      <c r="A163" s="937" t="s">
        <v>46</v>
      </c>
      <c r="B163" s="1254" t="str">
        <f>+[6]ระบบการควบคุมฯ!B965</f>
        <v>ครุภัณฑ์การศึกษา 120611</v>
      </c>
      <c r="C163" s="1255"/>
      <c r="D163" s="939">
        <f>+D164+D166+D169</f>
        <v>120000</v>
      </c>
      <c r="E163" s="939">
        <f t="shared" ref="E163:J163" si="66">+E164+E166+E169</f>
        <v>116000</v>
      </c>
      <c r="F163" s="939">
        <f t="shared" si="66"/>
        <v>0</v>
      </c>
      <c r="G163" s="939">
        <f t="shared" si="66"/>
        <v>0</v>
      </c>
      <c r="H163" s="939">
        <f t="shared" si="66"/>
        <v>0</v>
      </c>
      <c r="I163" s="939">
        <f t="shared" si="66"/>
        <v>0</v>
      </c>
      <c r="J163" s="939">
        <f t="shared" si="66"/>
        <v>4000</v>
      </c>
      <c r="K163" s="939">
        <f>+K164</f>
        <v>0</v>
      </c>
    </row>
    <row r="164" spans="1:11" s="13" customFormat="1" x14ac:dyDescent="0.25">
      <c r="A164" s="1094" t="s">
        <v>205</v>
      </c>
      <c r="B164" s="970" t="str">
        <f>+[6]ระบบการควบคุมฯ!B966</f>
        <v xml:space="preserve">ครุภัณฑ์สะเต็มศึกษา ระดับประถมศึกษา แบบ 2 </v>
      </c>
      <c r="C164" s="996">
        <f>+[6]ระบบการควบคุมฯ!C965</f>
        <v>0</v>
      </c>
      <c r="D164" s="972">
        <f>+D165</f>
        <v>0</v>
      </c>
      <c r="E164" s="972">
        <f t="shared" ref="E164:J164" si="67">+E165</f>
        <v>0</v>
      </c>
      <c r="F164" s="972">
        <f t="shared" si="67"/>
        <v>0</v>
      </c>
      <c r="G164" s="972">
        <f t="shared" si="67"/>
        <v>0</v>
      </c>
      <c r="H164" s="972">
        <f t="shared" si="67"/>
        <v>0</v>
      </c>
      <c r="I164" s="972">
        <f t="shared" si="67"/>
        <v>0</v>
      </c>
      <c r="J164" s="972">
        <f t="shared" si="67"/>
        <v>0</v>
      </c>
      <c r="K164" s="995"/>
    </row>
    <row r="165" spans="1:11" s="13" customFormat="1" ht="40.799999999999997" x14ac:dyDescent="0.25">
      <c r="A165" s="1102" t="str">
        <f>+[6]ระบบการควบคุมฯ!A967</f>
        <v>1)</v>
      </c>
      <c r="B165" s="1096" t="str">
        <f>+[6]ระบบการควบคุมฯ!B967</f>
        <v>ชุมชนเลิศพินิจพิทยาคม</v>
      </c>
      <c r="C165" s="1091" t="str">
        <f>+[6]ระบบการควบคุมฯ!C967</f>
        <v>20004350002003112994</v>
      </c>
      <c r="D165" s="1034">
        <f>+[6]ระบบการควบคุมฯ!F967</f>
        <v>0</v>
      </c>
      <c r="E165" s="1034">
        <f>+[6]ระบบการควบคุมฯ!G967+[6]ระบบการควบคุมฯ!H967</f>
        <v>0</v>
      </c>
      <c r="F165" s="1034">
        <f>+[6]ระบบการควบคุมฯ!I967+[6]ระบบการควบคุมฯ!J967</f>
        <v>0</v>
      </c>
      <c r="G165" s="1035">
        <f>+[6]ระบบการควบคุมฯ!K967+[6]ระบบการควบคุมฯ!L967</f>
        <v>0</v>
      </c>
      <c r="H165" s="1036"/>
      <c r="I165" s="1103"/>
      <c r="J165" s="1034">
        <f>+D165-E165-G165</f>
        <v>0</v>
      </c>
      <c r="K165" s="1037"/>
    </row>
    <row r="166" spans="1:11" s="13" customFormat="1" x14ac:dyDescent="0.25">
      <c r="A166" s="1094" t="s">
        <v>204</v>
      </c>
      <c r="B166" s="970" t="str">
        <f>+[6]ระบบการควบคุมฯ!B968</f>
        <v>ครุภัณฑ์เทคโนโลยีดิจิตอล แบบ 2</v>
      </c>
      <c r="C166" s="996">
        <f>+[6]ระบบการควบคุมฯ!C968</f>
        <v>0</v>
      </c>
      <c r="D166" s="972">
        <f>+D167+D168</f>
        <v>0</v>
      </c>
      <c r="E166" s="972">
        <f t="shared" ref="E166:J166" si="68">+E167+E168</f>
        <v>0</v>
      </c>
      <c r="F166" s="972">
        <f t="shared" si="68"/>
        <v>0</v>
      </c>
      <c r="G166" s="972">
        <f t="shared" si="68"/>
        <v>0</v>
      </c>
      <c r="H166" s="972">
        <f t="shared" si="68"/>
        <v>0</v>
      </c>
      <c r="I166" s="972">
        <f t="shared" si="68"/>
        <v>0</v>
      </c>
      <c r="J166" s="972">
        <f t="shared" si="68"/>
        <v>0</v>
      </c>
      <c r="K166" s="995"/>
    </row>
    <row r="167" spans="1:11" s="13" customFormat="1" x14ac:dyDescent="0.25">
      <c r="A167" s="1102" t="str">
        <f>+[6]ระบบการควบคุมฯ!A969</f>
        <v>1)</v>
      </c>
      <c r="B167" s="1104" t="str">
        <f>+[6]ระบบการควบคุมฯ!B969</f>
        <v>วัดทศทิศ</v>
      </c>
      <c r="C167" s="1105" t="str">
        <f>+[6]ระบบการควบคุมฯ!C969</f>
        <v>20004350002003112995</v>
      </c>
      <c r="D167" s="1034">
        <f>+[6]ระบบการควบคุมฯ!D969</f>
        <v>0</v>
      </c>
      <c r="E167" s="1063">
        <f>+[6]ระบบการควบคุมฯ!G969+[6]ระบบการควบคุมฯ!H969</f>
        <v>0</v>
      </c>
      <c r="F167" s="1063">
        <f>+[6]ระบบการควบคุมฯ!I969+[6]ระบบการควบคุมฯ!J969</f>
        <v>0</v>
      </c>
      <c r="G167" s="1085">
        <f>+[6]ระบบการควบคุมฯ!K969+[6]ระบบการควบคุมฯ!L969</f>
        <v>0</v>
      </c>
      <c r="H167" s="1106"/>
      <c r="I167" s="1107"/>
      <c r="J167" s="1034">
        <f>+D167-E167-G167</f>
        <v>0</v>
      </c>
      <c r="K167" s="1037"/>
    </row>
    <row r="168" spans="1:11" s="13" customFormat="1" x14ac:dyDescent="0.25">
      <c r="A168" s="1102" t="str">
        <f>+[6]ระบบการควบคุมฯ!A970</f>
        <v>2)</v>
      </c>
      <c r="B168" s="1104" t="str">
        <f>+[6]ระบบการควบคุมฯ!B970</f>
        <v>วัดสมุหราษฎร์บํารุง</v>
      </c>
      <c r="C168" s="1105" t="str">
        <f>+[6]ระบบการควบคุมฯ!C970</f>
        <v>20004350002003112996</v>
      </c>
      <c r="D168" s="1034">
        <f>+[6]ระบบการควบคุมฯ!D970</f>
        <v>0</v>
      </c>
      <c r="E168" s="1063">
        <f>+[6]ระบบการควบคุมฯ!G970+[6]ระบบการควบคุมฯ!H970</f>
        <v>0</v>
      </c>
      <c r="F168" s="1063">
        <f>+[6]ระบบการควบคุมฯ!I970+[6]ระบบการควบคุมฯ!J970</f>
        <v>0</v>
      </c>
      <c r="G168" s="1085">
        <f>+[6]ระบบการควบคุมฯ!K970+[6]ระบบการควบคุมฯ!L970</f>
        <v>0</v>
      </c>
      <c r="H168" s="1106"/>
      <c r="I168" s="1107"/>
      <c r="J168" s="1108">
        <f>+D168-E168-G168</f>
        <v>0</v>
      </c>
      <c r="K168" s="1037"/>
    </row>
    <row r="169" spans="1:11" s="13" customFormat="1" ht="61.2" x14ac:dyDescent="0.25">
      <c r="A169" s="1094" t="str">
        <f>+[6]ระบบการควบคุมฯ!A971</f>
        <v>2.2.1.1</v>
      </c>
      <c r="B169" s="970" t="str">
        <f>+[6]ระบบการควบคุมฯ!B971</f>
        <v xml:space="preserve">โต๊ะเก้าอี้นักเรียน ระดับประถมศึกษา </v>
      </c>
      <c r="C169" s="996" t="str">
        <f>+[6]ระบบการควบคุมฯ!C971</f>
        <v>ศธ04002/ว1802 ลว.8 พค 67 โอนครั้งที่ 7</v>
      </c>
      <c r="D169" s="972">
        <f>+D170</f>
        <v>120000</v>
      </c>
      <c r="E169" s="972">
        <f t="shared" ref="E169:J169" si="69">+E170</f>
        <v>116000</v>
      </c>
      <c r="F169" s="972">
        <f t="shared" si="69"/>
        <v>0</v>
      </c>
      <c r="G169" s="972">
        <f t="shared" si="69"/>
        <v>0</v>
      </c>
      <c r="H169" s="972">
        <f t="shared" si="69"/>
        <v>0</v>
      </c>
      <c r="I169" s="972">
        <f t="shared" si="69"/>
        <v>0</v>
      </c>
      <c r="J169" s="972">
        <f t="shared" si="69"/>
        <v>4000</v>
      </c>
      <c r="K169" s="995"/>
    </row>
    <row r="170" spans="1:11" s="13" customFormat="1" x14ac:dyDescent="0.25">
      <c r="A170" s="1109" t="str">
        <f>+[6]ระบบการควบคุมฯ!A972</f>
        <v>1)</v>
      </c>
      <c r="B170" s="1110" t="str">
        <f>+[6]ระบบการควบคุมฯ!B972</f>
        <v>โรงเรียนวัดลาดสนุ่น</v>
      </c>
      <c r="C170" s="1111" t="str">
        <f>+[6]ระบบการควบคุมฯ!C972</f>
        <v>20004350002003114141</v>
      </c>
      <c r="D170" s="992">
        <f>+[6]ระบบการควบคุมฯ!AB972</f>
        <v>120000</v>
      </c>
      <c r="E170" s="977">
        <f>+[6]ระบบการควบคุมฯ!R972+[6]ระบบการควบคุมฯ!S972</f>
        <v>116000</v>
      </c>
      <c r="F170" s="1000">
        <f>+[6]ระบบการควบคุมฯ!J972</f>
        <v>0</v>
      </c>
      <c r="G170" s="978">
        <f>+[6]ระบบการควบคุมฯ!V972+[6]ระบบการควบคุมฯ!W972</f>
        <v>0</v>
      </c>
      <c r="H170" s="1006"/>
      <c r="I170" s="52"/>
      <c r="J170" s="65">
        <f t="shared" ref="J170" si="70">D170-E170-F170-G170</f>
        <v>4000</v>
      </c>
      <c r="K170" s="54"/>
    </row>
    <row r="171" spans="1:11" s="13" customFormat="1" x14ac:dyDescent="0.25">
      <c r="A171" s="1109"/>
      <c r="B171" s="1110" t="str">
        <f>+[6]ระบบการควบคุมฯ!B973</f>
        <v>ผูกพัน ครบ 16 มิย 67</v>
      </c>
      <c r="C171" s="1111">
        <f>+[6]ระบบการควบคุมฯ!C973</f>
        <v>4100386064</v>
      </c>
      <c r="D171" s="992"/>
      <c r="E171" s="1001"/>
      <c r="F171" s="1000"/>
      <c r="G171" s="1007"/>
      <c r="H171" s="1006"/>
      <c r="I171" s="52"/>
      <c r="J171" s="65"/>
      <c r="K171" s="54"/>
    </row>
    <row r="172" spans="1:11" s="13" customFormat="1" ht="61.2" x14ac:dyDescent="0.25">
      <c r="A172" s="1094" t="str">
        <f>+[6]ระบบการควบคุมฯ!A1315</f>
        <v>3.2.1</v>
      </c>
      <c r="B172" s="970" t="str">
        <f>+[6]ระบบการควบคุมฯ!B1315</f>
        <v xml:space="preserve">ค่าก่อสร้าง ปรับปรุงซ่อมแซมอาคารเรียน อาคารประกอบและสิ่งก่อสร้างอื่นที่ทรุดโทรมและประสบอุบัติภัย   </v>
      </c>
      <c r="C172" s="996" t="str">
        <f>+[6]ระบบการควบคุมฯ!C1315</f>
        <v>ศธ04002/ว3478 ลว.21 ส.ค.66 โอนครั้งที่ 782</v>
      </c>
      <c r="D172" s="972">
        <f>SUM(D173:D174)</f>
        <v>0</v>
      </c>
      <c r="E172" s="972">
        <f t="shared" ref="E172:J172" si="71">SUM(E173:E174)</f>
        <v>0</v>
      </c>
      <c r="F172" s="972">
        <f t="shared" si="71"/>
        <v>0</v>
      </c>
      <c r="G172" s="972">
        <f t="shared" si="71"/>
        <v>0</v>
      </c>
      <c r="H172" s="972">
        <f t="shared" si="71"/>
        <v>0</v>
      </c>
      <c r="I172" s="972">
        <f t="shared" si="71"/>
        <v>0</v>
      </c>
      <c r="J172" s="972">
        <f t="shared" si="71"/>
        <v>0</v>
      </c>
      <c r="K172" s="995"/>
    </row>
    <row r="173" spans="1:11" s="13" customFormat="1" x14ac:dyDescent="0.25">
      <c r="A173" s="1112" t="str">
        <f>+[6]ระบบการควบคุมฯ!A1316</f>
        <v>1)</v>
      </c>
      <c r="B173" s="1117" t="str">
        <f>+[6]ระบบการควบคุมฯ!B1316</f>
        <v>โรงเรียนวัดพืชอุดม</v>
      </c>
      <c r="C173" s="1113" t="str">
        <f>+[6]ระบบการควบคุมฯ!C1316</f>
        <v xml:space="preserve">20004 35000300 321ZZZZ </v>
      </c>
      <c r="D173" s="1114">
        <f>+[6]ระบบการควบคุมฯ!D1316</f>
        <v>0</v>
      </c>
      <c r="E173" s="1063">
        <f>+[6]ระบบการควบคุมฯ!G1316+[6]ระบบการควบคุมฯ!H1316</f>
        <v>0</v>
      </c>
      <c r="F173" s="1063">
        <f>+[6]ระบบการควบคุมฯ!I1316+[6]ระบบการควบคุมฯ!J1316</f>
        <v>0</v>
      </c>
      <c r="G173" s="1085">
        <f>+[6]ระบบการควบคุมฯ!K1316+[6]ระบบการควบคุมฯ!L1316</f>
        <v>0</v>
      </c>
      <c r="H173" s="1115"/>
      <c r="I173" s="1116"/>
      <c r="J173" s="1063">
        <f>+D173-E173-F173-G173</f>
        <v>0</v>
      </c>
      <c r="K173" s="1248"/>
    </row>
    <row r="174" spans="1:11" s="13" customFormat="1" x14ac:dyDescent="0.25">
      <c r="A174" s="1112" t="str">
        <f>+[6]ระบบการควบคุมฯ!A1317</f>
        <v>2)</v>
      </c>
      <c r="B174" s="1117" t="str">
        <f>+[6]ระบบการควบคุมฯ!B1317</f>
        <v>โรงเรียนรวมราษฎร์สามัคคี</v>
      </c>
      <c r="C174" s="1113" t="str">
        <f>+[6]ระบบการควบคุมฯ!C1317</f>
        <v xml:space="preserve">20004 35000300 321ZZZZ </v>
      </c>
      <c r="D174" s="1114">
        <f>+[6]ระบบการควบคุมฯ!D1317</f>
        <v>0</v>
      </c>
      <c r="E174" s="1063">
        <f>+[6]ระบบการควบคุมฯ!G1317+[6]ระบบการควบคุมฯ!H1317</f>
        <v>0</v>
      </c>
      <c r="F174" s="1063">
        <f>+[6]ระบบการควบคุมฯ!I1317+[6]ระบบการควบคุมฯ!J1317</f>
        <v>0</v>
      </c>
      <c r="G174" s="1085">
        <f>+[6]ระบบการควบคุมฯ!K1317+[6]ระบบการควบคุมฯ!L1317</f>
        <v>0</v>
      </c>
      <c r="H174" s="1115"/>
      <c r="I174" s="1116"/>
      <c r="J174" s="1063">
        <f>+D174-E174-F174-G174</f>
        <v>0</v>
      </c>
      <c r="K174" s="1248"/>
    </row>
    <row r="175" spans="1:11" s="13" customFormat="1" x14ac:dyDescent="0.25">
      <c r="A175" s="1112"/>
      <c r="B175" s="1117"/>
      <c r="C175" s="1113"/>
      <c r="D175" s="1063"/>
      <c r="E175" s="1063"/>
      <c r="F175" s="1063"/>
      <c r="G175" s="1085"/>
      <c r="H175" s="1115"/>
      <c r="I175" s="1116"/>
      <c r="J175" s="1063"/>
      <c r="K175" s="1248"/>
    </row>
    <row r="176" spans="1:11" s="13" customFormat="1" x14ac:dyDescent="0.25">
      <c r="A176" s="1112"/>
      <c r="B176" s="1117"/>
      <c r="C176" s="1113"/>
      <c r="D176" s="1063"/>
      <c r="E176" s="1063"/>
      <c r="F176" s="1063"/>
      <c r="G176" s="1085"/>
      <c r="H176" s="1115"/>
      <c r="I176" s="1116"/>
      <c r="J176" s="1063"/>
      <c r="K176" s="1248"/>
    </row>
    <row r="177" spans="1:11" s="13" customFormat="1" x14ac:dyDescent="0.25">
      <c r="A177" s="1112"/>
      <c r="B177" s="1117"/>
      <c r="C177" s="1113"/>
      <c r="D177" s="1063"/>
      <c r="E177" s="1063"/>
      <c r="F177" s="1063"/>
      <c r="G177" s="1085"/>
      <c r="H177" s="1115"/>
      <c r="I177" s="1116"/>
      <c r="J177" s="1063"/>
      <c r="K177" s="1248"/>
    </row>
    <row r="178" spans="1:11" s="13" customFormat="1" ht="40.799999999999997" x14ac:dyDescent="0.25">
      <c r="A178" s="1118">
        <f>+[6]ระบบการควบคุมฯ!A1081</f>
        <v>2.5</v>
      </c>
      <c r="B178" s="1119" t="str">
        <f>+[6]ระบบการควบคุมฯ!B1081</f>
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</c>
      <c r="C178" s="1120" t="str">
        <f>+[6]ระบบการควบคุมฯ!C1081</f>
        <v>20004  67 01056 00000</v>
      </c>
      <c r="D178" s="1121">
        <f t="shared" ref="D178:J178" si="72">+D179</f>
        <v>15558100</v>
      </c>
      <c r="E178" s="1121">
        <f t="shared" si="72"/>
        <v>7289664</v>
      </c>
      <c r="F178" s="1121">
        <f t="shared" si="72"/>
        <v>0</v>
      </c>
      <c r="G178" s="1121">
        <f t="shared" si="72"/>
        <v>0</v>
      </c>
      <c r="H178" s="1121">
        <f t="shared" si="72"/>
        <v>0</v>
      </c>
      <c r="I178" s="1121">
        <f t="shared" si="72"/>
        <v>0</v>
      </c>
      <c r="J178" s="1121">
        <f t="shared" si="72"/>
        <v>8268436</v>
      </c>
      <c r="K178" s="1061"/>
    </row>
    <row r="179" spans="1:11" s="13" customFormat="1" x14ac:dyDescent="0.25">
      <c r="A179" s="1249"/>
      <c r="B179" s="1258" t="str">
        <f>+[6]ระบบการควบคุมฯ!B1082</f>
        <v>ค่าที่ดินและสิ่งก่อสร้าง 6711320</v>
      </c>
      <c r="C179" s="1251"/>
      <c r="D179" s="1071">
        <f>+D180+D224+D228+D234+D251+D253</f>
        <v>15558100</v>
      </c>
      <c r="E179" s="1071">
        <f t="shared" ref="E179:J179" si="73">+E180+E224+E228+E234+E251+E253</f>
        <v>7289664</v>
      </c>
      <c r="F179" s="1071">
        <f t="shared" si="73"/>
        <v>0</v>
      </c>
      <c r="G179" s="1071">
        <f t="shared" si="73"/>
        <v>0</v>
      </c>
      <c r="H179" s="1071">
        <f t="shared" si="73"/>
        <v>0</v>
      </c>
      <c r="I179" s="1071">
        <f t="shared" si="73"/>
        <v>0</v>
      </c>
      <c r="J179" s="1071">
        <f t="shared" si="73"/>
        <v>8268436</v>
      </c>
      <c r="K179" s="1071"/>
    </row>
    <row r="180" spans="1:11" s="13" customFormat="1" ht="61.2" x14ac:dyDescent="0.25">
      <c r="A180" s="1122" t="str">
        <f>+[6]ระบบการควบคุมฯ!A1083</f>
        <v>2.5.1</v>
      </c>
      <c r="B180" s="1123" t="str">
        <f>+[6]ระบบการควบคุมฯ!B1083</f>
        <v>ปรับปรุงซ่อมแซมอาคารเรียนอาคารประกอบและสิ่งก่อสร้างอื่น 20 โรงเรียน</v>
      </c>
      <c r="C180" s="1056" t="str">
        <f>+[6]ระบบการควบคุมฯ!C1083</f>
        <v>ศธ 04002/ว1787 ลว 7 พค 67 ครั้งที่ 5</v>
      </c>
      <c r="D180" s="1068">
        <f>SUM(D181:D223)</f>
        <v>8810000</v>
      </c>
      <c r="E180" s="1068">
        <f t="shared" ref="E180:J180" si="74">SUM(E181:E223)</f>
        <v>6939665</v>
      </c>
      <c r="F180" s="1068">
        <f t="shared" si="74"/>
        <v>0</v>
      </c>
      <c r="G180" s="1068">
        <f t="shared" si="74"/>
        <v>0</v>
      </c>
      <c r="H180" s="1068">
        <f t="shared" si="74"/>
        <v>0</v>
      </c>
      <c r="I180" s="1068">
        <f t="shared" si="74"/>
        <v>0</v>
      </c>
      <c r="J180" s="1068">
        <f t="shared" si="74"/>
        <v>1870335</v>
      </c>
      <c r="K180" s="1068"/>
    </row>
    <row r="181" spans="1:11" s="13" customFormat="1" ht="40.799999999999997" x14ac:dyDescent="0.25">
      <c r="A181" s="990" t="str">
        <f>+[6]ระบบการควบคุมฯ!A1084</f>
        <v>1)</v>
      </c>
      <c r="B181" s="9" t="str">
        <f>+[6]ระบบการควบคุมฯ!B1084</f>
        <v>ทองพูลอุทิศ</v>
      </c>
      <c r="C181" s="1053" t="str">
        <f>+[6]ระบบการควบคุมฯ!C1084</f>
        <v>20004350002003214509</v>
      </c>
      <c r="D181" s="992">
        <f>+[6]ระบบการควบคุมฯ!AB1084</f>
        <v>143100</v>
      </c>
      <c r="E181" s="977">
        <f>+[6]ระบบการควบคุมฯ!R1084+[6]ระบบการควบคุมฯ!S1084</f>
        <v>143100</v>
      </c>
      <c r="F181" s="1000">
        <f>+[6]ระบบการควบคุมฯ!J1084</f>
        <v>0</v>
      </c>
      <c r="G181" s="978">
        <f>+[6]ระบบการควบคุมฯ!V1084+[6]ระบบการควบคุมฯ!W1084</f>
        <v>0</v>
      </c>
      <c r="H181" s="1006"/>
      <c r="I181" s="52"/>
      <c r="J181" s="65">
        <f t="shared" ref="J181:J223" si="75">D181-E181-F181-G181</f>
        <v>0</v>
      </c>
      <c r="K181" s="9"/>
    </row>
    <row r="182" spans="1:11" s="13" customFormat="1" x14ac:dyDescent="0.25">
      <c r="A182" s="990"/>
      <c r="B182" s="9" t="str">
        <f>+[6]ระบบการควบคุมฯ!B1085</f>
        <v>ครบ 22 มิย 67</v>
      </c>
      <c r="C182" s="1053">
        <f>+[6]ระบบการควบคุมฯ!C1085</f>
        <v>4100390756</v>
      </c>
      <c r="D182" s="992">
        <f>+[6]ระบบการควบคุมฯ!AB1085</f>
        <v>0</v>
      </c>
      <c r="E182" s="977">
        <f>+[6]ระบบการควบคุมฯ!R1085+[6]ระบบการควบคุมฯ!S1085</f>
        <v>0</v>
      </c>
      <c r="F182" s="1000">
        <f>+[6]ระบบการควบคุมฯ!J1085</f>
        <v>0</v>
      </c>
      <c r="G182" s="978">
        <f>+[6]ระบบการควบคุมฯ!V1085+[6]ระบบการควบคุมฯ!W1085</f>
        <v>0</v>
      </c>
      <c r="H182" s="1006"/>
      <c r="I182" s="52"/>
      <c r="J182" s="65">
        <f t="shared" si="75"/>
        <v>0</v>
      </c>
      <c r="K182" s="9"/>
    </row>
    <row r="183" spans="1:11" s="13" customFormat="1" ht="40.799999999999997" x14ac:dyDescent="0.25">
      <c r="A183" s="990" t="str">
        <f>+[6]ระบบการควบคุมฯ!A1086</f>
        <v>2)</v>
      </c>
      <c r="B183" s="9" t="str">
        <f>+[6]ระบบการควบคุมฯ!B1086</f>
        <v>วัดนาบุญ</v>
      </c>
      <c r="C183" s="1053" t="str">
        <f>+[6]ระบบการควบคุมฯ!C1086</f>
        <v>20004350002003214510</v>
      </c>
      <c r="D183" s="992">
        <f>+[6]ระบบการควบคุมฯ!AB1086</f>
        <v>499800</v>
      </c>
      <c r="E183" s="977">
        <f>+[6]ระบบการควบคุมฯ!R1086+[6]ระบบการควบคุมฯ!S1086</f>
        <v>496000</v>
      </c>
      <c r="F183" s="1000">
        <f>+[6]ระบบการควบคุมฯ!J1086</f>
        <v>0</v>
      </c>
      <c r="G183" s="978">
        <f>+[6]ระบบการควบคุมฯ!V1086+[6]ระบบการควบคุมฯ!W1086</f>
        <v>0</v>
      </c>
      <c r="H183" s="1006"/>
      <c r="I183" s="52"/>
      <c r="J183" s="65">
        <f t="shared" si="75"/>
        <v>3800</v>
      </c>
      <c r="K183" s="9"/>
    </row>
    <row r="184" spans="1:11" s="13" customFormat="1" x14ac:dyDescent="0.25">
      <c r="A184" s="990"/>
      <c r="B184" s="9" t="str">
        <f>+[6]ระบบการควบคุมฯ!B1087</f>
        <v>ครบ 11 กค 67</v>
      </c>
      <c r="C184" s="1053">
        <f>+[6]ระบบการควบคุมฯ!C1087</f>
        <v>4100400664</v>
      </c>
      <c r="D184" s="992">
        <f>+[6]ระบบการควบคุมฯ!AB1087</f>
        <v>0</v>
      </c>
      <c r="E184" s="977">
        <f>+[6]ระบบการควบคุมฯ!R1087+[6]ระบบการควบคุมฯ!S1087</f>
        <v>0</v>
      </c>
      <c r="F184" s="1000">
        <f>+[6]ระบบการควบคุมฯ!J1087</f>
        <v>0</v>
      </c>
      <c r="G184" s="978">
        <f>+[6]ระบบการควบคุมฯ!V1087+[6]ระบบการควบคุมฯ!W1087</f>
        <v>0</v>
      </c>
      <c r="H184" s="1006"/>
      <c r="I184" s="52"/>
      <c r="J184" s="65">
        <f t="shared" si="75"/>
        <v>0</v>
      </c>
      <c r="K184" s="9"/>
    </row>
    <row r="185" spans="1:11" s="13" customFormat="1" ht="40.799999999999997" x14ac:dyDescent="0.25">
      <c r="A185" s="990" t="str">
        <f>+[6]ระบบการควบคุมฯ!A1088</f>
        <v>3)</v>
      </c>
      <c r="B185" s="9" t="str">
        <f>+[6]ระบบการควบคุมฯ!B1088</f>
        <v>ชุมชนเลิศพินิจพิทยาคม</v>
      </c>
      <c r="C185" s="1053" t="str">
        <f>+[6]ระบบการควบคุมฯ!C1088</f>
        <v>20004350002003214511</v>
      </c>
      <c r="D185" s="992">
        <f>+[6]ระบบการควบคุมฯ!AB1088</f>
        <v>493200</v>
      </c>
      <c r="E185" s="977">
        <f>+[6]ระบบการควบคุมฯ!R1088+[6]ระบบการควบคุมฯ!S1088</f>
        <v>493200</v>
      </c>
      <c r="F185" s="1000">
        <f>+[6]ระบบการควบคุมฯ!J1088</f>
        <v>0</v>
      </c>
      <c r="G185" s="978">
        <f>+[6]ระบบการควบคุมฯ!V1088+[6]ระบบการควบคุมฯ!W1088</f>
        <v>0</v>
      </c>
      <c r="H185" s="1006"/>
      <c r="I185" s="52"/>
      <c r="J185" s="65">
        <f t="shared" si="75"/>
        <v>0</v>
      </c>
      <c r="K185" s="9"/>
    </row>
    <row r="186" spans="1:11" s="13" customFormat="1" x14ac:dyDescent="0.25">
      <c r="A186" s="990"/>
      <c r="B186" s="9" t="str">
        <f>+[6]ระบบการควบคุมฯ!B1089</f>
        <v>ครบ 11 กค 67</v>
      </c>
      <c r="C186" s="1053">
        <f>+[6]ระบบการควบคุมฯ!C1089</f>
        <v>4100400664</v>
      </c>
      <c r="D186" s="992">
        <f>+[6]ระบบการควบคุมฯ!AB1089</f>
        <v>0</v>
      </c>
      <c r="E186" s="977">
        <f>+[6]ระบบการควบคุมฯ!R1089+[6]ระบบการควบคุมฯ!S1089</f>
        <v>0</v>
      </c>
      <c r="F186" s="1000">
        <f>+[6]ระบบการควบคุมฯ!J1089</f>
        <v>0</v>
      </c>
      <c r="G186" s="978">
        <f>+[6]ระบบการควบคุมฯ!V1089+[6]ระบบการควบคุมฯ!W1089</f>
        <v>0</v>
      </c>
      <c r="H186" s="1006"/>
      <c r="I186" s="52"/>
      <c r="J186" s="65">
        <f t="shared" si="75"/>
        <v>0</v>
      </c>
      <c r="K186" s="9"/>
    </row>
    <row r="187" spans="1:11" s="13" customFormat="1" ht="40.799999999999997" x14ac:dyDescent="0.25">
      <c r="A187" s="990" t="str">
        <f>+[6]ระบบการควบคุมฯ!A1090</f>
        <v>4)</v>
      </c>
      <c r="B187" s="9" t="str">
        <f>+[6]ระบบการควบคุมฯ!B1090</f>
        <v>ชุมชนวัดทำเลทอง</v>
      </c>
      <c r="C187" s="1053" t="str">
        <f>+[6]ระบบการควบคุมฯ!C1090</f>
        <v>20004350002003214512</v>
      </c>
      <c r="D187" s="992">
        <f>+[6]ระบบการควบคุมฯ!AB1090</f>
        <v>422700</v>
      </c>
      <c r="E187" s="977">
        <f>+[6]ระบบการควบคุมฯ!R1090+[6]ระบบการควบคุมฯ!S1090</f>
        <v>419000</v>
      </c>
      <c r="F187" s="1000">
        <f>+[6]ระบบการควบคุมฯ!J1090</f>
        <v>0</v>
      </c>
      <c r="G187" s="978">
        <f>+[6]ระบบการควบคุมฯ!V1090+[6]ระบบการควบคุมฯ!W1090</f>
        <v>0</v>
      </c>
      <c r="H187" s="1006"/>
      <c r="I187" s="52"/>
      <c r="J187" s="65">
        <f t="shared" si="75"/>
        <v>3700</v>
      </c>
      <c r="K187" s="9"/>
    </row>
    <row r="188" spans="1:11" s="13" customFormat="1" x14ac:dyDescent="0.25">
      <c r="A188" s="990"/>
      <c r="B188" s="9" t="str">
        <f>+[6]ระบบการควบคุมฯ!B1091</f>
        <v>ครบ 19 มิย 67</v>
      </c>
      <c r="C188" s="1053">
        <f>+[6]ระบบการควบคุมฯ!C1091</f>
        <v>4100395279</v>
      </c>
      <c r="D188" s="992">
        <f>+[6]ระบบการควบคุมฯ!AB1091</f>
        <v>0</v>
      </c>
      <c r="E188" s="977">
        <f>+[6]ระบบการควบคุมฯ!R1091+[6]ระบบการควบคุมฯ!S1091</f>
        <v>0</v>
      </c>
      <c r="F188" s="1000">
        <f>+[6]ระบบการควบคุมฯ!J1091</f>
        <v>0</v>
      </c>
      <c r="G188" s="978">
        <f>+[6]ระบบการควบคุมฯ!V1091+[6]ระบบการควบคุมฯ!W1091</f>
        <v>0</v>
      </c>
      <c r="H188" s="1006"/>
      <c r="I188" s="52"/>
      <c r="J188" s="65">
        <f t="shared" si="75"/>
        <v>0</v>
      </c>
      <c r="K188" s="9"/>
    </row>
    <row r="189" spans="1:11" s="13" customFormat="1" ht="40.799999999999997" x14ac:dyDescent="0.25">
      <c r="A189" s="990" t="str">
        <f>+[6]ระบบการควบคุมฯ!A1092</f>
        <v>5)</v>
      </c>
      <c r="B189" s="9" t="str">
        <f>+[6]ระบบการควบคุมฯ!B1092</f>
        <v>วัดกลางคลองสี่</v>
      </c>
      <c r="C189" s="1053" t="str">
        <f>+[6]ระบบการควบคุมฯ!C1092</f>
        <v>20004350002003214513</v>
      </c>
      <c r="D189" s="992">
        <f>+[6]ระบบการควบคุมฯ!AB1092</f>
        <v>175500</v>
      </c>
      <c r="E189" s="977">
        <f>+[6]ระบบการควบคุมฯ!R1092+[6]ระบบการควบคุมฯ!S1092</f>
        <v>175500</v>
      </c>
      <c r="F189" s="1000">
        <f>+[6]ระบบการควบคุมฯ!J1092</f>
        <v>0</v>
      </c>
      <c r="G189" s="978">
        <f>+[6]ระบบการควบคุมฯ!V1092+[6]ระบบการควบคุมฯ!W1092</f>
        <v>0</v>
      </c>
      <c r="H189" s="1006"/>
      <c r="I189" s="52"/>
      <c r="J189" s="65">
        <f t="shared" si="75"/>
        <v>0</v>
      </c>
      <c r="K189" s="9"/>
    </row>
    <row r="190" spans="1:11" s="13" customFormat="1" x14ac:dyDescent="0.25">
      <c r="A190" s="990"/>
      <c r="B190" s="9" t="str">
        <f>+[6]ระบบการควบคุมฯ!B1093</f>
        <v>ครบ 15 มิย 67</v>
      </c>
      <c r="C190" s="1053">
        <f>+[6]ระบบการควบคุมฯ!C1093</f>
        <v>4100396155</v>
      </c>
      <c r="D190" s="992">
        <f>+[6]ระบบการควบคุมฯ!AB1093</f>
        <v>0</v>
      </c>
      <c r="E190" s="977">
        <f>+[6]ระบบการควบคุมฯ!R1093+[6]ระบบการควบคุมฯ!S1093</f>
        <v>0</v>
      </c>
      <c r="F190" s="1000">
        <f>+[6]ระบบการควบคุมฯ!J1093</f>
        <v>0</v>
      </c>
      <c r="G190" s="978">
        <f>+[6]ระบบการควบคุมฯ!V1093+[6]ระบบการควบคุมฯ!W1093</f>
        <v>0</v>
      </c>
      <c r="H190" s="1006"/>
      <c r="I190" s="52"/>
      <c r="J190" s="65">
        <f t="shared" si="75"/>
        <v>0</v>
      </c>
      <c r="K190" s="9"/>
    </row>
    <row r="191" spans="1:11" s="13" customFormat="1" ht="40.799999999999997" x14ac:dyDescent="0.25">
      <c r="A191" s="990" t="str">
        <f>+[6]ระบบการควบคุมฯ!A1094</f>
        <v>6)</v>
      </c>
      <c r="B191" s="9" t="str">
        <f>+[6]ระบบการควบคุมฯ!B1094</f>
        <v>วัดนิเทศน์</v>
      </c>
      <c r="C191" s="1053" t="str">
        <f>+[6]ระบบการควบคุมฯ!C1094</f>
        <v>20004350002003214514</v>
      </c>
      <c r="D191" s="992">
        <f>+[6]ระบบการควบคุมฯ!AB1094</f>
        <v>1104200</v>
      </c>
      <c r="E191" s="977">
        <f>+[6]ระบบการควบคุมฯ!R1094+[6]ระบบการควบคุมฯ!S1094</f>
        <v>740000</v>
      </c>
      <c r="F191" s="1000">
        <f>+[6]ระบบการควบคุมฯ!J1094</f>
        <v>0</v>
      </c>
      <c r="G191" s="978">
        <f>+[6]ระบบการควบคุมฯ!V1094+[6]ระบบการควบคุมฯ!W1094</f>
        <v>0</v>
      </c>
      <c r="H191" s="1006"/>
      <c r="I191" s="52"/>
      <c r="J191" s="65">
        <f t="shared" si="75"/>
        <v>364200</v>
      </c>
      <c r="K191" s="9"/>
    </row>
    <row r="192" spans="1:11" s="13" customFormat="1" x14ac:dyDescent="0.25">
      <c r="A192" s="990"/>
      <c r="B192" s="9" t="str">
        <f>+[6]ระบบการควบคุมฯ!B1095</f>
        <v>ครบ 27 สค 67</v>
      </c>
      <c r="C192" s="1053">
        <f>+[6]ระบบการควบคุมฯ!C1095</f>
        <v>4100402151</v>
      </c>
      <c r="D192" s="992">
        <f>+[6]ระบบการควบคุมฯ!AB1095</f>
        <v>0</v>
      </c>
      <c r="E192" s="977">
        <f>+[6]ระบบการควบคุมฯ!R1095+[6]ระบบการควบคุมฯ!S1095</f>
        <v>0</v>
      </c>
      <c r="F192" s="1000">
        <f>+[6]ระบบการควบคุมฯ!J1095</f>
        <v>0</v>
      </c>
      <c r="G192" s="978">
        <f>+[6]ระบบการควบคุมฯ!V1095+[6]ระบบการควบคุมฯ!W1095</f>
        <v>0</v>
      </c>
      <c r="H192" s="1006"/>
      <c r="I192" s="52"/>
      <c r="J192" s="65">
        <f t="shared" si="75"/>
        <v>0</v>
      </c>
      <c r="K192" s="9"/>
    </row>
    <row r="193" spans="1:11" s="13" customFormat="1" x14ac:dyDescent="0.25">
      <c r="A193" s="990"/>
      <c r="B193" s="9" t="str">
        <f>+[6]ระบบการควบคุมฯ!B1096</f>
        <v>ผูกพัน งวด 1 222,000 บาท</v>
      </c>
      <c r="C193" s="1053">
        <f>+[6]ระบบการควบคุมฯ!C1096</f>
        <v>0</v>
      </c>
      <c r="D193" s="992">
        <f>+[6]ระบบการควบคุมฯ!AB1096</f>
        <v>0</v>
      </c>
      <c r="E193" s="977">
        <f>+[6]ระบบการควบคุมฯ!R1096+[6]ระบบการควบคุมฯ!S1096</f>
        <v>0</v>
      </c>
      <c r="F193" s="1000">
        <f>+[6]ระบบการควบคุมฯ!J1096</f>
        <v>0</v>
      </c>
      <c r="G193" s="978">
        <f>+[6]ระบบการควบคุมฯ!V1096+[6]ระบบการควบคุมฯ!W1096</f>
        <v>0</v>
      </c>
      <c r="H193" s="1006"/>
      <c r="I193" s="52"/>
      <c r="J193" s="65">
        <f t="shared" si="75"/>
        <v>0</v>
      </c>
      <c r="K193" s="9"/>
    </row>
    <row r="194" spans="1:11" s="13" customFormat="1" x14ac:dyDescent="0.25">
      <c r="A194" s="990"/>
      <c r="B194" s="9" t="str">
        <f>+[6]ระบบการควบคุมฯ!B1097</f>
        <v>งวด 2 518,000 บาท</v>
      </c>
      <c r="C194" s="1053">
        <f>+[6]ระบบการควบคุมฯ!C1097</f>
        <v>0</v>
      </c>
      <c r="D194" s="992">
        <f>+[6]ระบบการควบคุมฯ!AB1097</f>
        <v>0</v>
      </c>
      <c r="E194" s="977">
        <f>+[6]ระบบการควบคุมฯ!R1097+[6]ระบบการควบคุมฯ!S1097</f>
        <v>0</v>
      </c>
      <c r="F194" s="1000">
        <f>+[6]ระบบการควบคุมฯ!J1097</f>
        <v>0</v>
      </c>
      <c r="G194" s="978">
        <f>+[6]ระบบการควบคุมฯ!V1097+[6]ระบบการควบคุมฯ!W1097</f>
        <v>0</v>
      </c>
      <c r="H194" s="1006"/>
      <c r="I194" s="52"/>
      <c r="J194" s="65">
        <f t="shared" si="75"/>
        <v>0</v>
      </c>
      <c r="K194" s="9"/>
    </row>
    <row r="195" spans="1:11" s="13" customFormat="1" ht="40.799999999999997" x14ac:dyDescent="0.25">
      <c r="A195" s="990" t="str">
        <f>+[6]ระบบการควบคุมฯ!A1098</f>
        <v>7)</v>
      </c>
      <c r="B195" s="9" t="str">
        <f>+[6]ระบบการควบคุมฯ!B1098</f>
        <v>วัดประชุมราษฏร์</v>
      </c>
      <c r="C195" s="1053" t="str">
        <f>+[6]ระบบการควบคุมฯ!C1098</f>
        <v>20004350002003214515</v>
      </c>
      <c r="D195" s="992">
        <f>+[6]ระบบการควบคุมฯ!AB1098</f>
        <v>478600</v>
      </c>
      <c r="E195" s="977">
        <f>+[6]ระบบการควบคุมฯ!R1098+[6]ระบบการควบคุมฯ!S1098</f>
        <v>478000</v>
      </c>
      <c r="F195" s="1000">
        <f>+[6]ระบบการควบคุมฯ!J1098</f>
        <v>0</v>
      </c>
      <c r="G195" s="978">
        <f>+[6]ระบบการควบคุมฯ!V1098+[6]ระบบการควบคุมฯ!W1098</f>
        <v>0</v>
      </c>
      <c r="H195" s="1006"/>
      <c r="I195" s="52"/>
      <c r="J195" s="65">
        <f t="shared" si="75"/>
        <v>600</v>
      </c>
      <c r="K195" s="9"/>
    </row>
    <row r="196" spans="1:11" s="13" customFormat="1" x14ac:dyDescent="0.25">
      <c r="A196" s="990"/>
      <c r="B196" s="9" t="str">
        <f>+[6]ระบบการควบคุมฯ!B1097</f>
        <v>งวด 2 518,000 บาท</v>
      </c>
      <c r="C196" s="1053">
        <f>+[6]ระบบการควบคุมฯ!C1097</f>
        <v>0</v>
      </c>
      <c r="D196" s="992">
        <f>+[6]ระบบการควบคุมฯ!AB1099</f>
        <v>0</v>
      </c>
      <c r="E196" s="977">
        <f>+[6]ระบบการควบคุมฯ!R1099+[6]ระบบการควบคุมฯ!S1099</f>
        <v>0</v>
      </c>
      <c r="F196" s="1000">
        <f>+[6]ระบบการควบคุมฯ!J1099</f>
        <v>0</v>
      </c>
      <c r="G196" s="978">
        <f>+[6]ระบบการควบคุมฯ!V1099+[6]ระบบการควบคุมฯ!W1099</f>
        <v>0</v>
      </c>
      <c r="H196" s="1006"/>
      <c r="I196" s="52"/>
      <c r="J196" s="65">
        <f t="shared" si="75"/>
        <v>0</v>
      </c>
      <c r="K196" s="9"/>
    </row>
    <row r="197" spans="1:11" s="13" customFormat="1" ht="40.799999999999997" x14ac:dyDescent="0.25">
      <c r="A197" s="990" t="str">
        <f>+[6]ระบบการควบคุมฯ!A1100</f>
        <v>8)</v>
      </c>
      <c r="B197" s="9" t="str">
        <f>+[6]ระบบการควบคุมฯ!B1100</f>
        <v>วัดประยูรธรรมาราม</v>
      </c>
      <c r="C197" s="1053" t="str">
        <f>+[6]ระบบการควบคุมฯ!C1100</f>
        <v>20004350002003214516</v>
      </c>
      <c r="D197" s="992">
        <f>+[6]ระบบการควบคุมฯ!AB1100</f>
        <v>499900</v>
      </c>
      <c r="E197" s="977">
        <f>+[6]ระบบการควบคุมฯ!R1100+[6]ระบบการควบคุมฯ!S1100</f>
        <v>499900</v>
      </c>
      <c r="F197" s="1000">
        <f>+[6]ระบบการควบคุมฯ!J1100</f>
        <v>0</v>
      </c>
      <c r="G197" s="978">
        <f>+[6]ระบบการควบคุมฯ!V1100+[6]ระบบการควบคุมฯ!W1100</f>
        <v>0</v>
      </c>
      <c r="H197" s="1006"/>
      <c r="I197" s="52"/>
      <c r="J197" s="65">
        <f t="shared" si="75"/>
        <v>0</v>
      </c>
      <c r="K197" s="9"/>
    </row>
    <row r="198" spans="1:11" s="13" customFormat="1" x14ac:dyDescent="0.25">
      <c r="A198" s="990"/>
      <c r="B198" s="9" t="str">
        <f>+[6]ระบบการควบคุมฯ!B1099</f>
        <v>ครบ 19 มิย 67</v>
      </c>
      <c r="C198" s="1053">
        <f>+[6]ระบบการควบคุมฯ!C1099</f>
        <v>4100395245</v>
      </c>
      <c r="D198" s="992">
        <f>+[6]ระบบการควบคุมฯ!AB1101</f>
        <v>0</v>
      </c>
      <c r="E198" s="977">
        <f>+[6]ระบบการควบคุมฯ!R1101+[6]ระบบการควบคุมฯ!S1101</f>
        <v>0</v>
      </c>
      <c r="F198" s="1000">
        <f>+[6]ระบบการควบคุมฯ!J1101</f>
        <v>0</v>
      </c>
      <c r="G198" s="978">
        <f>+[6]ระบบการควบคุมฯ!V1101+[6]ระบบการควบคุมฯ!W1101</f>
        <v>0</v>
      </c>
      <c r="H198" s="1006"/>
      <c r="I198" s="52"/>
      <c r="J198" s="65">
        <f t="shared" si="75"/>
        <v>0</v>
      </c>
      <c r="K198" s="9"/>
    </row>
    <row r="199" spans="1:11" s="13" customFormat="1" ht="40.799999999999997" x14ac:dyDescent="0.25">
      <c r="A199" s="990" t="str">
        <f>+[6]ระบบการควบคุมฯ!A1102</f>
        <v>9)</v>
      </c>
      <c r="B199" s="9" t="str">
        <f>+[6]ระบบการควบคุมฯ!B1102</f>
        <v>วัดลานนา</v>
      </c>
      <c r="C199" s="1053" t="str">
        <f>+[6]ระบบการควบคุมฯ!C1102</f>
        <v>20004350002003214517</v>
      </c>
      <c r="D199" s="992">
        <f>+[6]ระบบการควบคุมฯ!AB1102</f>
        <v>149200</v>
      </c>
      <c r="E199" s="977">
        <f>+[6]ระบบการควบคุมฯ!R1102+[6]ระบบการควบคุมฯ!S1102</f>
        <v>149200</v>
      </c>
      <c r="F199" s="1000">
        <f>+[6]ระบบการควบคุมฯ!J1102</f>
        <v>0</v>
      </c>
      <c r="G199" s="978">
        <f>+[6]ระบบการควบคุมฯ!V1102+[6]ระบบการควบคุมฯ!W1102</f>
        <v>0</v>
      </c>
      <c r="H199" s="1006"/>
      <c r="I199" s="52"/>
      <c r="J199" s="65">
        <f t="shared" si="75"/>
        <v>0</v>
      </c>
      <c r="K199" s="9"/>
    </row>
    <row r="200" spans="1:11" s="13" customFormat="1" x14ac:dyDescent="0.25">
      <c r="A200" s="990"/>
      <c r="B200" s="9" t="str">
        <f>+[6]ระบบการควบคุมฯ!B1101</f>
        <v>ครบ 26 มิย 67</v>
      </c>
      <c r="C200" s="1053">
        <f>+[6]ระบบการควบคุมฯ!C1101</f>
        <v>4100397176</v>
      </c>
      <c r="D200" s="992">
        <f>+[6]ระบบการควบคุมฯ!AB1103</f>
        <v>0</v>
      </c>
      <c r="E200" s="977">
        <f>+[6]ระบบการควบคุมฯ!R1103+[6]ระบบการควบคุมฯ!S1103</f>
        <v>0</v>
      </c>
      <c r="F200" s="1000">
        <f>+[6]ระบบการควบคุมฯ!J1103</f>
        <v>0</v>
      </c>
      <c r="G200" s="978">
        <f>+[6]ระบบการควบคุมฯ!V1103+[6]ระบบการควบคุมฯ!W1103</f>
        <v>0</v>
      </c>
      <c r="H200" s="1006"/>
      <c r="I200" s="52"/>
      <c r="J200" s="65">
        <f t="shared" si="75"/>
        <v>0</v>
      </c>
      <c r="K200" s="9"/>
    </row>
    <row r="201" spans="1:11" s="13" customFormat="1" ht="40.799999999999997" x14ac:dyDescent="0.25">
      <c r="A201" s="990" t="str">
        <f>+[6]ระบบการควบคุมฯ!A1104</f>
        <v>10)</v>
      </c>
      <c r="B201" s="9" t="str">
        <f>+[6]ระบบการควบคุมฯ!B1104</f>
        <v>วัดอดิศร</v>
      </c>
      <c r="C201" s="1053" t="str">
        <f>+[6]ระบบการควบคุมฯ!C1104</f>
        <v>20004350002003214518</v>
      </c>
      <c r="D201" s="992">
        <f>+[6]ระบบการควบคุมฯ!AB1104</f>
        <v>481100</v>
      </c>
      <c r="E201" s="977">
        <f>+[6]ระบบการควบคุมฯ!R1104+[6]ระบบการควบคุมฯ!S1104</f>
        <v>481100</v>
      </c>
      <c r="F201" s="1000">
        <f>+[6]ระบบการควบคุมฯ!J1104</f>
        <v>0</v>
      </c>
      <c r="G201" s="978">
        <f>+[6]ระบบการควบคุมฯ!V1104+[6]ระบบการควบคุมฯ!W1104</f>
        <v>0</v>
      </c>
      <c r="H201" s="1006"/>
      <c r="I201" s="52"/>
      <c r="J201" s="65">
        <f t="shared" si="75"/>
        <v>0</v>
      </c>
      <c r="K201" s="9"/>
    </row>
    <row r="202" spans="1:11" s="13" customFormat="1" x14ac:dyDescent="0.25">
      <c r="A202" s="990"/>
      <c r="B202" s="9" t="str">
        <f>+[6]ระบบการควบคุมฯ!B1103</f>
        <v>ครบ 19 มิ.ย.67</v>
      </c>
      <c r="C202" s="1053" t="str">
        <f>+[6]ระบบการควบคุมฯ!C1103</f>
        <v>ครบ 19 มิย 67</v>
      </c>
      <c r="D202" s="992">
        <f>+[6]ระบบการควบคุมฯ!AB1105</f>
        <v>0</v>
      </c>
      <c r="E202" s="977">
        <f>+[6]ระบบการควบคุมฯ!R1105+[6]ระบบการควบคุมฯ!S1105</f>
        <v>0</v>
      </c>
      <c r="F202" s="1000">
        <f>+[6]ระบบการควบคุมฯ!J1105</f>
        <v>0</v>
      </c>
      <c r="G202" s="978">
        <f>+[6]ระบบการควบคุมฯ!V1105+[6]ระบบการควบคุมฯ!W1105</f>
        <v>0</v>
      </c>
      <c r="H202" s="1006"/>
      <c r="I202" s="52"/>
      <c r="J202" s="65">
        <f t="shared" si="75"/>
        <v>0</v>
      </c>
      <c r="K202" s="9"/>
    </row>
    <row r="203" spans="1:11" s="13" customFormat="1" ht="40.799999999999997" x14ac:dyDescent="0.25">
      <c r="A203" s="990" t="str">
        <f>+[6]ระบบการควบคุมฯ!A1106</f>
        <v>11)</v>
      </c>
      <c r="B203" s="9" t="str">
        <f>+[6]ระบบการควบคุมฯ!B1106</f>
        <v>สหราษฎร์บํารุง</v>
      </c>
      <c r="C203" s="1053" t="str">
        <f>+[6]ระบบการควบคุมฯ!C1106</f>
        <v>20004350002003214519</v>
      </c>
      <c r="D203" s="992">
        <f>+[6]ระบบการควบคุมฯ!AB1106</f>
        <v>488000</v>
      </c>
      <c r="E203" s="977">
        <f>+[6]ระบบการควบคุมฯ!R1106+[6]ระบบการควบคุมฯ!S1106</f>
        <v>488000</v>
      </c>
      <c r="F203" s="1000">
        <f>+[6]ระบบการควบคุมฯ!J1106</f>
        <v>0</v>
      </c>
      <c r="G203" s="978">
        <f>+[6]ระบบการควบคุมฯ!V1106+[6]ระบบการควบคุมฯ!W1106</f>
        <v>0</v>
      </c>
      <c r="H203" s="1006"/>
      <c r="I203" s="52"/>
      <c r="J203" s="65">
        <f t="shared" si="75"/>
        <v>0</v>
      </c>
      <c r="K203" s="9"/>
    </row>
    <row r="204" spans="1:11" s="13" customFormat="1" x14ac:dyDescent="0.25">
      <c r="A204" s="990"/>
      <c r="B204" s="9" t="str">
        <f>+[6]ระบบการควบคุมฯ!B1105</f>
        <v>ครบ 26 กค 67</v>
      </c>
      <c r="C204" s="1053" t="str">
        <f>+[6]ระบบการควบคุมฯ!C1105</f>
        <v>4100393861</v>
      </c>
      <c r="D204" s="992">
        <f>+[6]ระบบการควบคุมฯ!AB1107</f>
        <v>0</v>
      </c>
      <c r="E204" s="977">
        <f>+[6]ระบบการควบคุมฯ!R1107+[6]ระบบการควบคุมฯ!S1107</f>
        <v>0</v>
      </c>
      <c r="F204" s="1000">
        <f>+[6]ระบบการควบคุมฯ!J1107</f>
        <v>0</v>
      </c>
      <c r="G204" s="978">
        <f>+[6]ระบบการควบคุมฯ!V1107+[6]ระบบการควบคุมฯ!W1107</f>
        <v>0</v>
      </c>
      <c r="H204" s="1006"/>
      <c r="I204" s="52"/>
      <c r="J204" s="65">
        <f t="shared" si="75"/>
        <v>0</v>
      </c>
      <c r="K204" s="9"/>
    </row>
    <row r="205" spans="1:11" s="13" customFormat="1" ht="40.799999999999997" x14ac:dyDescent="0.25">
      <c r="A205" s="990" t="str">
        <f>+[6]ระบบการควบคุมฯ!A1108</f>
        <v>12)</v>
      </c>
      <c r="B205" s="9" t="str">
        <f>+[6]ระบบการควบคุมฯ!B1108</f>
        <v>คลอง 11 ศาลาครุ (เทียมอุปถัมภ์)</v>
      </c>
      <c r="C205" s="1053" t="str">
        <f>+[6]ระบบการควบคุมฯ!C1108</f>
        <v>20004350002003214520</v>
      </c>
      <c r="D205" s="992">
        <f>+[6]ระบบการควบคุมฯ!AB1108</f>
        <v>499900</v>
      </c>
      <c r="E205" s="977">
        <f>+[6]ระบบการควบคุมฯ!R1108+[6]ระบบการควบคุมฯ!S1108</f>
        <v>499900</v>
      </c>
      <c r="F205" s="1000">
        <f>+[6]ระบบการควบคุมฯ!J1108</f>
        <v>0</v>
      </c>
      <c r="G205" s="978">
        <f>+[6]ระบบการควบคุมฯ!V1108+[6]ระบบการควบคุมฯ!W1108</f>
        <v>0</v>
      </c>
      <c r="H205" s="1006"/>
      <c r="I205" s="52"/>
      <c r="J205" s="65">
        <f t="shared" si="75"/>
        <v>0</v>
      </c>
      <c r="K205" s="9"/>
    </row>
    <row r="206" spans="1:11" s="13" customFormat="1" x14ac:dyDescent="0.25">
      <c r="A206" s="990"/>
      <c r="B206" s="9" t="str">
        <f>+[6]ระบบการควบคุมฯ!B1107</f>
        <v>ครบ 14 มิย 67</v>
      </c>
      <c r="C206" s="1053" t="str">
        <f>+[6]ระบบการควบคุมฯ!C1107</f>
        <v>4100394897</v>
      </c>
      <c r="D206" s="992">
        <f>+[6]ระบบการควบคุมฯ!AB1109</f>
        <v>0</v>
      </c>
      <c r="E206" s="977">
        <f>+[6]ระบบการควบคุมฯ!R1109+[6]ระบบการควบคุมฯ!S1109</f>
        <v>0</v>
      </c>
      <c r="F206" s="1000">
        <f>+[6]ระบบการควบคุมฯ!J1109</f>
        <v>0</v>
      </c>
      <c r="G206" s="978">
        <f>+[6]ระบบการควบคุมฯ!V1109+[6]ระบบการควบคุมฯ!W1109</f>
        <v>0</v>
      </c>
      <c r="H206" s="1006"/>
      <c r="I206" s="52"/>
      <c r="J206" s="65">
        <f t="shared" si="75"/>
        <v>0</v>
      </c>
      <c r="K206" s="9"/>
    </row>
    <row r="207" spans="1:11" s="13" customFormat="1" ht="40.799999999999997" x14ac:dyDescent="0.25">
      <c r="A207" s="990" t="str">
        <f>+[6]ระบบการควบคุมฯ!A1110</f>
        <v>13)</v>
      </c>
      <c r="B207" s="9" t="str">
        <f>+[6]ระบบการควบคุมฯ!B1110</f>
        <v>คลองสิบสามผิวศรีราษฏร์บำรุง</v>
      </c>
      <c r="C207" s="1053" t="str">
        <f>+[6]ระบบการควบคุมฯ!C1110</f>
        <v>20004350002003214521</v>
      </c>
      <c r="D207" s="992">
        <f>+[6]ระบบการควบคุมฯ!AB1110</f>
        <v>493400</v>
      </c>
      <c r="E207" s="977">
        <f>+[6]ระบบการควบคุมฯ!R1110+[6]ระบบการควบคุมฯ!S1110</f>
        <v>0</v>
      </c>
      <c r="F207" s="1000">
        <f>+[6]ระบบการควบคุมฯ!J1110</f>
        <v>0</v>
      </c>
      <c r="G207" s="978">
        <f>+[6]ระบบการควบคุมฯ!V1110+[6]ระบบการควบคุมฯ!W1110</f>
        <v>0</v>
      </c>
      <c r="H207" s="1006"/>
      <c r="I207" s="52"/>
      <c r="J207" s="65">
        <f t="shared" si="75"/>
        <v>493400</v>
      </c>
      <c r="K207" s="9"/>
    </row>
    <row r="208" spans="1:11" s="13" customFormat="1" x14ac:dyDescent="0.25">
      <c r="A208" s="990"/>
      <c r="B208" s="9" t="str">
        <f>+[6]ระบบการควบคุมฯ!B1109</f>
        <v>ครบ 15 กค 67</v>
      </c>
      <c r="C208" s="1053" t="str">
        <f>+[6]ระบบการควบคุมฯ!C1109</f>
        <v>4100398138</v>
      </c>
      <c r="D208" s="992">
        <f>+[6]ระบบการควบคุมฯ!AB1111</f>
        <v>0</v>
      </c>
      <c r="E208" s="977">
        <f>+[6]ระบบการควบคุมฯ!R1111+[6]ระบบการควบคุมฯ!S1111</f>
        <v>0</v>
      </c>
      <c r="F208" s="1000">
        <f>+[6]ระบบการควบคุมฯ!J1111</f>
        <v>0</v>
      </c>
      <c r="G208" s="978">
        <f>+[6]ระบบการควบคุมฯ!V1111+[6]ระบบการควบคุมฯ!W1111</f>
        <v>0</v>
      </c>
      <c r="H208" s="1006"/>
      <c r="I208" s="52"/>
      <c r="J208" s="65">
        <f t="shared" si="75"/>
        <v>0</v>
      </c>
      <c r="K208" s="9"/>
    </row>
    <row r="209" spans="1:11" s="13" customFormat="1" ht="40.799999999999997" x14ac:dyDescent="0.25">
      <c r="A209" s="990" t="str">
        <f>+[6]ระบบการควบคุมฯ!A1112</f>
        <v>14)</v>
      </c>
      <c r="B209" s="9" t="str">
        <f>+[6]ระบบการควบคุมฯ!B1112</f>
        <v>วัดเจริญบุญ</v>
      </c>
      <c r="C209" s="1053" t="str">
        <f>+[6]ระบบการควบคุมฯ!C1112</f>
        <v>20004350002003214522</v>
      </c>
      <c r="D209" s="992">
        <f>+[6]ระบบการควบคุมฯ!AB1112</f>
        <v>352200</v>
      </c>
      <c r="E209" s="977">
        <f>+[6]ระบบการควบคุมฯ!R1112+[6]ระบบการควบคุมฯ!S1112</f>
        <v>259600</v>
      </c>
      <c r="F209" s="1000">
        <f>+[6]ระบบการควบคุมฯ!J1112</f>
        <v>0</v>
      </c>
      <c r="G209" s="978">
        <f>+[6]ระบบการควบคุมฯ!V1112+[6]ระบบการควบคุมฯ!W1112</f>
        <v>0</v>
      </c>
      <c r="H209" s="1006"/>
      <c r="I209" s="52"/>
      <c r="J209" s="65">
        <f t="shared" si="75"/>
        <v>92600</v>
      </c>
      <c r="K209" s="9"/>
    </row>
    <row r="210" spans="1:11" s="13" customFormat="1" x14ac:dyDescent="0.25">
      <c r="A210" s="990"/>
      <c r="B210" s="9" t="str">
        <f>+[6]ระบบการควบคุมฯ!B1113</f>
        <v>ครบ 17 กค 67</v>
      </c>
      <c r="C210" s="1053" t="str">
        <f>+[6]ระบบการควบคุมฯ!C1113</f>
        <v>4100396212</v>
      </c>
      <c r="D210" s="992">
        <f>+[6]ระบบการควบคุมฯ!AB1113</f>
        <v>0</v>
      </c>
      <c r="E210" s="977">
        <f>+[6]ระบบการควบคุมฯ!R1113+[6]ระบบการควบคุมฯ!S1113</f>
        <v>0</v>
      </c>
      <c r="F210" s="1000">
        <f>+[6]ระบบการควบคุมฯ!J1113</f>
        <v>0</v>
      </c>
      <c r="G210" s="978">
        <f>+[6]ระบบการควบคุมฯ!V1113+[6]ระบบการควบคุมฯ!W1113</f>
        <v>0</v>
      </c>
      <c r="H210" s="1006"/>
      <c r="I210" s="52"/>
      <c r="J210" s="65">
        <f t="shared" si="75"/>
        <v>0</v>
      </c>
      <c r="K210" s="9"/>
    </row>
    <row r="211" spans="1:11" s="13" customFormat="1" ht="40.799999999999997" x14ac:dyDescent="0.25">
      <c r="A211" s="990" t="str">
        <f>+[6]ระบบการควบคุมฯ!A1114</f>
        <v>15)</v>
      </c>
      <c r="B211" s="9" t="str">
        <f>+[6]ระบบการควบคุมฯ!B1114</f>
        <v>วัดนพรัตนาราม</v>
      </c>
      <c r="C211" s="1053" t="str">
        <f>+[6]ระบบการควบคุมฯ!C1114</f>
        <v>20004350002003214523</v>
      </c>
      <c r="D211" s="992">
        <f>+[6]ระบบการควบคุมฯ!AB1114</f>
        <v>862400</v>
      </c>
      <c r="E211" s="977">
        <f>+[6]ระบบการควบคุมฯ!R1114+[6]ระบบการควบคุมฯ!S1114</f>
        <v>0</v>
      </c>
      <c r="F211" s="1000">
        <f>+[6]ระบบการควบคุมฯ!J1114</f>
        <v>0</v>
      </c>
      <c r="G211" s="978">
        <f>+[6]ระบบการควบคุมฯ!V1114+[6]ระบบการควบคุมฯ!W1114</f>
        <v>0</v>
      </c>
      <c r="H211" s="1006"/>
      <c r="I211" s="52"/>
      <c r="J211" s="65">
        <f t="shared" si="75"/>
        <v>862400</v>
      </c>
      <c r="K211" s="9"/>
    </row>
    <row r="212" spans="1:11" s="13" customFormat="1" x14ac:dyDescent="0.25">
      <c r="A212" s="990"/>
      <c r="B212" s="993">
        <f>+[6]ระบบการควบคุมฯ!B1115</f>
        <v>0</v>
      </c>
      <c r="C212" s="1124">
        <f>+[6]ระบบการควบคุมฯ!C1115</f>
        <v>0</v>
      </c>
      <c r="D212" s="992">
        <f>+[6]ระบบการควบคุมฯ!AB1115</f>
        <v>0</v>
      </c>
      <c r="E212" s="977">
        <f>+[6]ระบบการควบคุมฯ!R1115+[6]ระบบการควบคุมฯ!S1115</f>
        <v>0</v>
      </c>
      <c r="F212" s="1000">
        <f>+[6]ระบบการควบคุมฯ!J1115</f>
        <v>0</v>
      </c>
      <c r="G212" s="978">
        <f>+[6]ระบบการควบคุมฯ!V1115+[6]ระบบการควบคุมฯ!W1115</f>
        <v>0</v>
      </c>
      <c r="H212" s="1006"/>
      <c r="I212" s="52"/>
      <c r="J212" s="65">
        <f t="shared" si="75"/>
        <v>0</v>
      </c>
      <c r="K212" s="9"/>
    </row>
    <row r="213" spans="1:11" s="13" customFormat="1" ht="40.799999999999997" x14ac:dyDescent="0.25">
      <c r="A213" s="990" t="str">
        <f>+[6]ระบบการควบคุมฯ!A1116</f>
        <v>16)</v>
      </c>
      <c r="B213" s="9" t="str">
        <f>+[6]ระบบการควบคุมฯ!B1116</f>
        <v>วัดพวงแก้ว</v>
      </c>
      <c r="C213" s="1053" t="str">
        <f>+[6]ระบบการควบคุมฯ!C1116</f>
        <v>20004350002003214524</v>
      </c>
      <c r="D213" s="992">
        <f>+[6]ระบบการควบคุมฯ!AB1116</f>
        <v>499000</v>
      </c>
      <c r="E213" s="977">
        <f>+[6]ระบบการควบคุมฯ!R1116+[6]ระบบการควบคุมฯ!S1116</f>
        <v>499000</v>
      </c>
      <c r="F213" s="1000">
        <f>+[6]ระบบการควบคุมฯ!J1116</f>
        <v>0</v>
      </c>
      <c r="G213" s="978">
        <f>+[6]ระบบการควบคุมฯ!V1116+[6]ระบบการควบคุมฯ!W1116</f>
        <v>0</v>
      </c>
      <c r="H213" s="1006"/>
      <c r="I213" s="52"/>
      <c r="J213" s="65">
        <f t="shared" si="75"/>
        <v>0</v>
      </c>
      <c r="K213" s="9"/>
    </row>
    <row r="214" spans="1:11" s="13" customFormat="1" x14ac:dyDescent="0.25">
      <c r="A214" s="990"/>
      <c r="B214" s="9" t="str">
        <f>+[6]ระบบการควบคุมฯ!B1117</f>
        <v>ครบ 2 สค 67</v>
      </c>
      <c r="C214" s="1053" t="str">
        <f>+[6]ระบบการควบคุมฯ!C1117</f>
        <v>4100402841</v>
      </c>
      <c r="D214" s="992">
        <f>+[6]ระบบการควบคุมฯ!AB1117</f>
        <v>0</v>
      </c>
      <c r="E214" s="977">
        <f>+[6]ระบบการควบคุมฯ!R1117+[6]ระบบการควบคุมฯ!S1117</f>
        <v>0</v>
      </c>
      <c r="F214" s="1000">
        <f>+[6]ระบบการควบคุมฯ!J1117</f>
        <v>0</v>
      </c>
      <c r="G214" s="978">
        <f>+[6]ระบบการควบคุมฯ!V1117+[6]ระบบการควบคุมฯ!W1117</f>
        <v>0</v>
      </c>
      <c r="H214" s="1006"/>
      <c r="I214" s="52"/>
      <c r="J214" s="65">
        <f t="shared" si="75"/>
        <v>0</v>
      </c>
      <c r="K214" s="9"/>
    </row>
    <row r="215" spans="1:11" s="13" customFormat="1" ht="40.799999999999997" x14ac:dyDescent="0.25">
      <c r="A215" s="990" t="str">
        <f>+[6]ระบบการควบคุมฯ!A1118</f>
        <v>17)</v>
      </c>
      <c r="B215" s="9" t="str">
        <f>+[6]ระบบการควบคุมฯ!B1118</f>
        <v>วัดสุขบุญฑริการาม</v>
      </c>
      <c r="C215" s="1053" t="str">
        <f>+[6]ระบบการควบคุมฯ!C1118</f>
        <v>20004350002003214525</v>
      </c>
      <c r="D215" s="992">
        <f>+[6]ระบบการควบคุมฯ!AB1118</f>
        <v>157600</v>
      </c>
      <c r="E215" s="977">
        <f>+[6]ระบบการควบคุมฯ!R1118+[6]ระบบการควบคุมฯ!S1118</f>
        <v>157600</v>
      </c>
      <c r="F215" s="1000">
        <f>+[6]ระบบการควบคุมฯ!J1118</f>
        <v>0</v>
      </c>
      <c r="G215" s="978">
        <f>+[6]ระบบการควบคุมฯ!V1118+[6]ระบบการควบคุมฯ!W1118</f>
        <v>0</v>
      </c>
      <c r="H215" s="1006"/>
      <c r="I215" s="52"/>
      <c r="J215" s="65">
        <f t="shared" si="75"/>
        <v>0</v>
      </c>
      <c r="K215" s="9"/>
    </row>
    <row r="216" spans="1:11" s="13" customFormat="1" x14ac:dyDescent="0.25">
      <c r="A216" s="990"/>
      <c r="B216" s="9" t="str">
        <f>+[6]ระบบการควบคุมฯ!B1119</f>
        <v>ครบ 27 มิย 67</v>
      </c>
      <c r="C216" s="1053" t="str">
        <f>+[6]ระบบการควบคุมฯ!C1119</f>
        <v>4100396195</v>
      </c>
      <c r="D216" s="992">
        <f>+[6]ระบบการควบคุมฯ!AB1119</f>
        <v>0</v>
      </c>
      <c r="E216" s="977">
        <f>+[6]ระบบการควบคุมฯ!R1119+[6]ระบบการควบคุมฯ!S1119</f>
        <v>0</v>
      </c>
      <c r="F216" s="1000">
        <f>+[6]ระบบการควบคุมฯ!J1119</f>
        <v>0</v>
      </c>
      <c r="G216" s="978">
        <f>+[6]ระบบการควบคุมฯ!V1119+[6]ระบบการควบคุมฯ!W1119</f>
        <v>0</v>
      </c>
      <c r="H216" s="1006"/>
      <c r="I216" s="52"/>
      <c r="J216" s="65">
        <f t="shared" si="75"/>
        <v>0</v>
      </c>
      <c r="K216" s="9"/>
    </row>
    <row r="217" spans="1:11" s="13" customFormat="1" ht="40.799999999999997" x14ac:dyDescent="0.25">
      <c r="A217" s="990" t="str">
        <f>+[6]ระบบการควบคุมฯ!A1120</f>
        <v>18)</v>
      </c>
      <c r="B217" s="9" t="str">
        <f>+[6]ระบบการควบคุมฯ!B1120</f>
        <v>วัดแสงมณี</v>
      </c>
      <c r="C217" s="1053" t="str">
        <f>+[6]ระบบการควบคุมฯ!C1120</f>
        <v>20004350002003214526</v>
      </c>
      <c r="D217" s="992">
        <f>+[6]ระบบการควบคุมฯ!AB1120</f>
        <v>328800</v>
      </c>
      <c r="E217" s="977">
        <f>+[6]ระบบการควบคุมฯ!R1120+[6]ระบบการควบคุมฯ!S1120</f>
        <v>328800</v>
      </c>
      <c r="F217" s="1000">
        <f>+[6]ระบบการควบคุมฯ!J1120</f>
        <v>0</v>
      </c>
      <c r="G217" s="978">
        <f>+[6]ระบบการควบคุมฯ!V1120+[6]ระบบการควบคุมฯ!W1120</f>
        <v>0</v>
      </c>
      <c r="H217" s="1006"/>
      <c r="I217" s="52"/>
      <c r="J217" s="65">
        <f t="shared" si="75"/>
        <v>0</v>
      </c>
      <c r="K217" s="9"/>
    </row>
    <row r="218" spans="1:11" s="13" customFormat="1" x14ac:dyDescent="0.25">
      <c r="A218" s="990"/>
      <c r="B218" s="9" t="str">
        <f>+[6]ระบบการควบคุมฯ!B1121</f>
        <v>ครบ 30 กค 67</v>
      </c>
      <c r="C218" s="1053" t="str">
        <f>+[6]ระบบการควบคุมฯ!C1121</f>
        <v>4100400728</v>
      </c>
      <c r="D218" s="992">
        <f>+[6]ระบบการควบคุมฯ!AB1121</f>
        <v>0</v>
      </c>
      <c r="E218" s="977">
        <f>+[6]ระบบการควบคุมฯ!R1121+[6]ระบบการควบคุมฯ!S1121</f>
        <v>0</v>
      </c>
      <c r="F218" s="1000">
        <f>+[6]ระบบการควบคุมฯ!J1121</f>
        <v>0</v>
      </c>
      <c r="G218" s="978">
        <f>+[6]ระบบการควบคุมฯ!V1121+[6]ระบบการควบคุมฯ!W1121</f>
        <v>0</v>
      </c>
      <c r="H218" s="1006"/>
      <c r="I218" s="52"/>
      <c r="J218" s="65">
        <f t="shared" si="75"/>
        <v>0</v>
      </c>
      <c r="K218" s="9"/>
    </row>
    <row r="219" spans="1:11" s="13" customFormat="1" ht="40.799999999999997" x14ac:dyDescent="0.25">
      <c r="A219" s="990" t="str">
        <f>+[6]ระบบการควบคุมฯ!A1122</f>
        <v>19)</v>
      </c>
      <c r="B219" s="9" t="str">
        <f>+[6]ระบบการควบคุมฯ!B1122</f>
        <v>หิรัญพงษ์อนุสรณ์</v>
      </c>
      <c r="C219" s="1053" t="str">
        <f>+[6]ระบบการควบคุมฯ!C1122</f>
        <v>20004350002003214527</v>
      </c>
      <c r="D219" s="992">
        <f>+[6]ระบบการควบคุมฯ!AB1122</f>
        <v>420400</v>
      </c>
      <c r="E219" s="977">
        <f>+[6]ระบบการควบคุมฯ!R1122+[6]ระบบการควบคุมฯ!S1122</f>
        <v>419765</v>
      </c>
      <c r="F219" s="1000">
        <f>+[6]ระบบการควบคุมฯ!J1122</f>
        <v>0</v>
      </c>
      <c r="G219" s="978">
        <f>+[6]ระบบการควบคุมฯ!V1122+[6]ระบบการควบคุมฯ!W1122</f>
        <v>0</v>
      </c>
      <c r="H219" s="1006"/>
      <c r="I219" s="52"/>
      <c r="J219" s="65">
        <f t="shared" si="75"/>
        <v>635</v>
      </c>
      <c r="K219" s="9"/>
    </row>
    <row r="220" spans="1:11" s="13" customFormat="1" x14ac:dyDescent="0.25">
      <c r="A220" s="990"/>
      <c r="B220" s="9" t="str">
        <f>+[6]ระบบการควบคุมฯ!B1123</f>
        <v>ครบ 22 มิย 67</v>
      </c>
      <c r="C220" s="1053" t="str">
        <f>+[6]ระบบการควบคุมฯ!C1123</f>
        <v>4100402448</v>
      </c>
      <c r="D220" s="992">
        <f>+[6]ระบบการควบคุมฯ!AB1123</f>
        <v>0</v>
      </c>
      <c r="E220" s="977">
        <f>+[6]ระบบการควบคุมฯ!R1123+[6]ระบบการควบคุมฯ!S1123</f>
        <v>0</v>
      </c>
      <c r="F220" s="1000">
        <f>+[6]ระบบการควบคุมฯ!J1123</f>
        <v>0</v>
      </c>
      <c r="G220" s="978">
        <f>+[6]ระบบการควบคุมฯ!V1123+[6]ระบบการควบคุมฯ!W1123</f>
        <v>0</v>
      </c>
      <c r="H220" s="1006"/>
      <c r="I220" s="52"/>
      <c r="J220" s="65">
        <f t="shared" si="75"/>
        <v>0</v>
      </c>
      <c r="K220" s="9"/>
    </row>
    <row r="221" spans="1:11" s="13" customFormat="1" ht="40.799999999999997" x14ac:dyDescent="0.25">
      <c r="A221" s="990" t="str">
        <f>+[6]ระบบการควบคุมฯ!A1124</f>
        <v>20)</v>
      </c>
      <c r="B221" s="9" t="str">
        <f>+[6]ระบบการควบคุมฯ!B1124</f>
        <v>อยู่ประชานุเคราะห์</v>
      </c>
      <c r="C221" s="1053" t="str">
        <f>+[6]ระบบการควบคุมฯ!C1124</f>
        <v>20004350002003214528</v>
      </c>
      <c r="D221" s="992">
        <f>+[6]ระบบการควบคุมฯ!AB1124</f>
        <v>261000</v>
      </c>
      <c r="E221" s="977">
        <f>+[6]ระบบการควบคุมฯ!R1124+[6]ระบบการควบคุมฯ!S1124</f>
        <v>212000</v>
      </c>
      <c r="F221" s="1000">
        <f>+[6]ระบบการควบคุมฯ!J1124</f>
        <v>0</v>
      </c>
      <c r="G221" s="978">
        <f>+[6]ระบบการควบคุมฯ!V1124+[6]ระบบการควบคุมฯ!W1124</f>
        <v>0</v>
      </c>
      <c r="H221" s="1006"/>
      <c r="I221" s="52"/>
      <c r="J221" s="65">
        <f t="shared" si="75"/>
        <v>49000</v>
      </c>
      <c r="K221" s="9"/>
    </row>
    <row r="222" spans="1:11" s="13" customFormat="1" x14ac:dyDescent="0.25">
      <c r="A222" s="990">
        <f>+[6]ระบบการควบคุมฯ!A1125</f>
        <v>0</v>
      </c>
      <c r="B222" s="9" t="str">
        <f>+[6]ระบบการควบคุมฯ!B1125</f>
        <v>ครบ 6 มิย 67</v>
      </c>
      <c r="C222" s="1053" t="str">
        <f>+[6]ระบบการควบคุมฯ!C1125</f>
        <v>4100402861</v>
      </c>
      <c r="D222" s="992">
        <f>+[6]ระบบการควบคุมฯ!AB1125</f>
        <v>0</v>
      </c>
      <c r="E222" s="977">
        <f>+[6]ระบบการควบคุมฯ!R1125+[6]ระบบการควบคุมฯ!S1125</f>
        <v>0</v>
      </c>
      <c r="F222" s="1000">
        <f>+[6]ระบบการควบคุมฯ!J1125</f>
        <v>0</v>
      </c>
      <c r="G222" s="978">
        <f>+[6]ระบบการควบคุมฯ!V1125+[6]ระบบการควบคุมฯ!W1125</f>
        <v>0</v>
      </c>
      <c r="H222" s="1006"/>
      <c r="I222" s="52"/>
      <c r="J222" s="65">
        <f t="shared" si="75"/>
        <v>0</v>
      </c>
      <c r="K222" s="9"/>
    </row>
    <row r="223" spans="1:11" s="13" customFormat="1" x14ac:dyDescent="0.25">
      <c r="A223" s="990">
        <f>+[6]ระบบการควบคุมฯ!A1126</f>
        <v>0</v>
      </c>
      <c r="B223" s="1125">
        <f>+[6]ระบบการควบคุมฯ!B1126</f>
        <v>0</v>
      </c>
      <c r="C223" s="1124">
        <f>+[6]ระบบการควบคุมฯ!C1126</f>
        <v>0</v>
      </c>
      <c r="D223" s="992">
        <f>+[6]ระบบการควบคุมฯ!AB1126</f>
        <v>0</v>
      </c>
      <c r="E223" s="977">
        <f>+[6]ระบบการควบคุมฯ!R1126+[6]ระบบการควบคุมฯ!S1126</f>
        <v>0</v>
      </c>
      <c r="F223" s="1000">
        <f>+[6]ระบบการควบคุมฯ!J1126</f>
        <v>0</v>
      </c>
      <c r="G223" s="978">
        <f>+[6]ระบบการควบคุมฯ!V1126+[6]ระบบการควบคุมฯ!W1126</f>
        <v>0</v>
      </c>
      <c r="H223" s="1006"/>
      <c r="I223" s="52"/>
      <c r="J223" s="65">
        <f t="shared" si="75"/>
        <v>0</v>
      </c>
      <c r="K223" s="9"/>
    </row>
    <row r="224" spans="1:11" s="13" customFormat="1" ht="61.2" x14ac:dyDescent="0.25">
      <c r="A224" s="1126" t="str">
        <f>+[6]ระบบการควบคุมฯ!A1128</f>
        <v>2.5.1</v>
      </c>
      <c r="B224" s="1074" t="str">
        <f>+[6]ระบบการควบคุมฯ!B1128</f>
        <v xml:space="preserve">ห้องน้ำห้องส้วมนักเรียนหญิง 4 ที่/49 </v>
      </c>
      <c r="C224" s="1075" t="str">
        <f>+[6]ระบบการควบคุมฯ!C1128</f>
        <v>ศธ 04002/ว1787 ลว 7 พค 67 ครั้งที่ 5</v>
      </c>
      <c r="D224" s="949">
        <f>+D225</f>
        <v>399200</v>
      </c>
      <c r="E224" s="949">
        <f t="shared" ref="E224:J224" si="76">+E225</f>
        <v>349999</v>
      </c>
      <c r="F224" s="949">
        <f t="shared" si="76"/>
        <v>0</v>
      </c>
      <c r="G224" s="949">
        <f t="shared" si="76"/>
        <v>0</v>
      </c>
      <c r="H224" s="949">
        <f t="shared" si="76"/>
        <v>0</v>
      </c>
      <c r="I224" s="949">
        <f t="shared" si="76"/>
        <v>0</v>
      </c>
      <c r="J224" s="949">
        <f t="shared" si="76"/>
        <v>49201</v>
      </c>
      <c r="K224" s="1081"/>
    </row>
    <row r="225" spans="1:11" s="13" customFormat="1" ht="40.799999999999997" x14ac:dyDescent="0.25">
      <c r="A225" s="990" t="str">
        <f>+[6]ระบบการควบคุมฯ!A1129</f>
        <v>1)</v>
      </c>
      <c r="B225" s="71" t="str">
        <f>+[6]ระบบการควบคุมฯ!B1129</f>
        <v xml:space="preserve">โรงเรียนหิรัญพงษ์อนุสรณ์ </v>
      </c>
      <c r="C225" s="1053" t="str">
        <f>+[6]ระบบการควบคุมฯ!C1129</f>
        <v>20004350002003214507</v>
      </c>
      <c r="D225" s="992">
        <f>+[6]ระบบการควบคุมฯ!AB1129</f>
        <v>399200</v>
      </c>
      <c r="E225" s="977">
        <f>+[6]ระบบการควบคุมฯ!R1129+[6]ระบบการควบคุมฯ!S1129</f>
        <v>349999</v>
      </c>
      <c r="F225" s="1000">
        <f>+[6]ระบบการควบคุมฯ!J1129</f>
        <v>0</v>
      </c>
      <c r="G225" s="978">
        <f>+[6]ระบบการควบคุมฯ!V1129+[6]ระบบการควบคุมฯ!W1129</f>
        <v>0</v>
      </c>
      <c r="H225" s="1006"/>
      <c r="I225" s="52"/>
      <c r="J225" s="65">
        <f t="shared" ref="J225:J227" si="77">D225-E225-F225-G225</f>
        <v>49201</v>
      </c>
      <c r="K225" s="9"/>
    </row>
    <row r="226" spans="1:11" s="13" customFormat="1" ht="40.799999999999997" x14ac:dyDescent="0.25">
      <c r="A226" s="990"/>
      <c r="B226" s="71" t="str">
        <f>+[6]ระบบการควบคุมฯ!B1130</f>
        <v>20004350002003214507</v>
      </c>
      <c r="C226" s="1053" t="str">
        <f>+[6]ระบบการควบคุมฯ!C1130</f>
        <v>ผูกพัน งวด 1  139,999.60</v>
      </c>
      <c r="D226" s="992">
        <f>+[6]ระบบการควบคุมฯ!AB1130</f>
        <v>0</v>
      </c>
      <c r="E226" s="977">
        <f>+[6]ระบบการควบคุมฯ!R1130+[6]ระบบการควบคุมฯ!S1130</f>
        <v>0</v>
      </c>
      <c r="F226" s="1000">
        <f>+[6]ระบบการควบคุมฯ!J1130</f>
        <v>0</v>
      </c>
      <c r="G226" s="978">
        <f>+[6]ระบบการควบคุมฯ!V1130+[6]ระบบการควบคุมฯ!W1130</f>
        <v>0</v>
      </c>
      <c r="H226" s="1006"/>
      <c r="I226" s="52"/>
      <c r="J226" s="65">
        <f t="shared" si="77"/>
        <v>0</v>
      </c>
      <c r="K226" s="9"/>
    </row>
    <row r="227" spans="1:11" s="13" customFormat="1" ht="40.799999999999997" x14ac:dyDescent="0.25">
      <c r="A227" s="990"/>
      <c r="B227" s="71" t="str">
        <f>+[6]ระบบการควบคุมฯ!B1131</f>
        <v>4100402684 ครบ 30 กค 67</v>
      </c>
      <c r="C227" s="1053" t="str">
        <f>+[6]ระบบการควบคุมฯ!C1131</f>
        <v>ผูกพัน งวด 2  209,999.40</v>
      </c>
      <c r="D227" s="992">
        <f>+[6]ระบบการควบคุมฯ!AB1131</f>
        <v>0</v>
      </c>
      <c r="E227" s="977">
        <f>+[6]ระบบการควบคุมฯ!R1131+[6]ระบบการควบคุมฯ!S1130</f>
        <v>0</v>
      </c>
      <c r="F227" s="1000">
        <f>+[6]ระบบการควบคุมฯ!J1131</f>
        <v>0</v>
      </c>
      <c r="G227" s="978">
        <f>+[6]ระบบการควบคุมฯ!V1131+[6]ระบบการควบคุมฯ!W1131</f>
        <v>0</v>
      </c>
      <c r="H227" s="1006"/>
      <c r="I227" s="52"/>
      <c r="J227" s="65">
        <f t="shared" si="77"/>
        <v>0</v>
      </c>
      <c r="K227" s="9"/>
    </row>
    <row r="228" spans="1:11" s="13" customFormat="1" ht="61.2" x14ac:dyDescent="0.25">
      <c r="A228" s="1126" t="str">
        <f>+[6]ระบบการควบคุมฯ!A1132</f>
        <v>2.5.2</v>
      </c>
      <c r="B228" s="1127" t="str">
        <f>+[6]ระบบการควบคุมฯ!B1132</f>
        <v xml:space="preserve">ห้องน้ำห้องส้วมนักเรียนชาย 4 ที่/49 </v>
      </c>
      <c r="C228" s="948" t="str">
        <f>+[6]ระบบการควบคุมฯ!C1132</f>
        <v>ศธ 04002/ว1787 ลว 7 พค 67 ครั้งที่ 5</v>
      </c>
      <c r="D228" s="949">
        <f t="shared" ref="D228:I228" si="78">SUM(D229:D233)</f>
        <v>539200</v>
      </c>
      <c r="E228" s="949">
        <f t="shared" si="78"/>
        <v>0</v>
      </c>
      <c r="F228" s="949">
        <f t="shared" si="78"/>
        <v>0</v>
      </c>
      <c r="G228" s="949">
        <f t="shared" si="78"/>
        <v>0</v>
      </c>
      <c r="H228" s="949">
        <f t="shared" si="78"/>
        <v>0</v>
      </c>
      <c r="I228" s="949">
        <f t="shared" si="78"/>
        <v>0</v>
      </c>
      <c r="J228" s="949">
        <f>+D228-E228-G228</f>
        <v>539200</v>
      </c>
      <c r="K228" s="1081"/>
    </row>
    <row r="229" spans="1:11" s="13" customFormat="1" ht="40.799999999999997" x14ac:dyDescent="0.25">
      <c r="A229" s="990" t="str">
        <f>+[6]ระบบการควบคุมฯ!A1133</f>
        <v>1)</v>
      </c>
      <c r="B229" s="1128" t="str">
        <f>+[6]ระบบการควบคุมฯ!B1133</f>
        <v xml:space="preserve">โรงเรียนคลองสิบสามผิวศรีราษฏร์บำรุง </v>
      </c>
      <c r="C229" s="1129" t="str">
        <f>+[6]ระบบการควบคุมฯ!C1133</f>
        <v>20004350002003214508</v>
      </c>
      <c r="D229" s="992">
        <f>+[6]ระบบการควบคุมฯ!AB1133</f>
        <v>539200</v>
      </c>
      <c r="E229" s="977">
        <f>+[6]ระบบการควบคุมฯ!R1133+[6]ระบบการควบคุมฯ!S1133</f>
        <v>0</v>
      </c>
      <c r="F229" s="1000">
        <f>+[6]ระบบการควบคุมฯ!J1133</f>
        <v>0</v>
      </c>
      <c r="G229" s="978">
        <f>+[6]ระบบการควบคุมฯ!V1133+[6]ระบบการควบคุมฯ!W1133</f>
        <v>0</v>
      </c>
      <c r="H229" s="1006"/>
      <c r="I229" s="52"/>
      <c r="J229" s="65">
        <f t="shared" ref="J229:J230" si="79">D229-E229-F229-G229</f>
        <v>539200</v>
      </c>
      <c r="K229" s="9"/>
    </row>
    <row r="230" spans="1:11" s="13" customFormat="1" hidden="1" x14ac:dyDescent="0.25">
      <c r="A230" s="1095">
        <f>+[6]ระบบการควบคุมฯ!A1134</f>
        <v>0</v>
      </c>
      <c r="B230" s="1130">
        <f>+[6]ระบบการควบคุมฯ!B1134</f>
        <v>0</v>
      </c>
      <c r="C230" s="1131">
        <f>+[6]ระบบการควบคุมฯ!C1134</f>
        <v>0</v>
      </c>
      <c r="D230" s="1034">
        <f>+[6]ระบบการควบคุมฯ!AB1134</f>
        <v>0</v>
      </c>
      <c r="E230" s="1062">
        <f>+[6]ระบบการควบคุมฯ!R1134+[6]ระบบการควบคุมฯ!S1134</f>
        <v>0</v>
      </c>
      <c r="F230" s="1063">
        <f>+[6]ระบบการควบคุมฯ!J1134</f>
        <v>0</v>
      </c>
      <c r="G230" s="964">
        <f>+[6]ระบบการควบคุมฯ!V1134+[6]ระบบการควบคุมฯ!W1134</f>
        <v>0</v>
      </c>
      <c r="H230" s="1064"/>
      <c r="I230" s="1065"/>
      <c r="J230" s="1066">
        <f t="shared" si="79"/>
        <v>0</v>
      </c>
      <c r="K230" s="1037"/>
    </row>
    <row r="231" spans="1:11" s="13" customFormat="1" hidden="1" x14ac:dyDescent="0.25">
      <c r="A231" s="1095">
        <f>+[6]ระบบการควบคุมฯ!A1135+[6]ระบบการควบคุมฯ!A1135</f>
        <v>0</v>
      </c>
      <c r="B231" s="1038">
        <f>+[6]ระบบการควบคุมฯ!B1135</f>
        <v>0</v>
      </c>
      <c r="C231" s="1131">
        <f>+[6]ระบบการควบคุมฯ!C1135</f>
        <v>0</v>
      </c>
      <c r="D231" s="1034"/>
      <c r="E231" s="1034"/>
      <c r="F231" s="1034"/>
      <c r="G231" s="1035"/>
      <c r="H231" s="1103"/>
      <c r="I231" s="1037"/>
      <c r="J231" s="1034"/>
      <c r="K231" s="1037"/>
    </row>
    <row r="232" spans="1:11" s="13" customFormat="1" hidden="1" x14ac:dyDescent="0.25">
      <c r="A232" s="1095">
        <f>+[6]ระบบการควบคุมฯ!A1136</f>
        <v>0</v>
      </c>
      <c r="B232" s="1130">
        <f>+[6]ระบบการควบคุมฯ!B1136</f>
        <v>0</v>
      </c>
      <c r="C232" s="1131">
        <f>+[6]ระบบการควบคุมฯ!C1136</f>
        <v>0</v>
      </c>
      <c r="D232" s="1034">
        <f>+[6]ระบบการควบคุมฯ!F1136</f>
        <v>0</v>
      </c>
      <c r="E232" s="1034">
        <f>+[6]ระบบการควบคุมฯ!G1136+[6]ระบบการควบคุมฯ!H1136</f>
        <v>0</v>
      </c>
      <c r="F232" s="1034">
        <f>+[6]ระบบการควบคุมฯ!I1136+[6]ระบบการควบคุมฯ!J1136</f>
        <v>0</v>
      </c>
      <c r="G232" s="1035">
        <f>+[6]ระบบการควบคุมฯ!K1136+[6]ระบบการควบคุมฯ!L1136</f>
        <v>0</v>
      </c>
      <c r="H232" s="1103"/>
      <c r="I232" s="1037"/>
      <c r="J232" s="1034">
        <f>+D232-E232-F232-G232</f>
        <v>0</v>
      </c>
      <c r="K232" s="1037"/>
    </row>
    <row r="233" spans="1:11" s="13" customFormat="1" hidden="1" x14ac:dyDescent="0.25">
      <c r="A233" s="1095">
        <f>+[6]ระบบการควบคุมฯ!A1137</f>
        <v>0</v>
      </c>
      <c r="B233" s="1130">
        <f>+[6]ระบบการควบคุมฯ!B1137</f>
        <v>0</v>
      </c>
      <c r="C233" s="1131">
        <f>+[6]ระบบการควบคุมฯ!C1137</f>
        <v>0</v>
      </c>
      <c r="D233" s="1034">
        <f>+[6]ระบบการควบคุมฯ!F1137</f>
        <v>0</v>
      </c>
      <c r="E233" s="1034">
        <f>+[6]ระบบการควบคุมฯ!G1137+[6]ระบบการควบคุมฯ!H1137</f>
        <v>0</v>
      </c>
      <c r="F233" s="1034">
        <f>+[6]ระบบการควบคุมฯ!I1137+[6]ระบบการควบคุมฯ!J1137</f>
        <v>0</v>
      </c>
      <c r="G233" s="1035">
        <f>+[6]ระบบการควบคุมฯ!K1137+[6]ระบบการควบคุมฯ!L1137</f>
        <v>0</v>
      </c>
      <c r="H233" s="1103"/>
      <c r="I233" s="1037"/>
      <c r="J233" s="1034">
        <f>+D233-E233-F233-G233</f>
        <v>0</v>
      </c>
      <c r="K233" s="1037"/>
    </row>
    <row r="234" spans="1:11" s="13" customFormat="1" ht="61.2" hidden="1" x14ac:dyDescent="0.25">
      <c r="A234" s="1132" t="s">
        <v>206</v>
      </c>
      <c r="B234" s="1133" t="str">
        <f>+[6]ระบบการควบคุมฯ!B1138</f>
        <v xml:space="preserve">ห้องน้ำห้องส้วมนักเรียนหญิง 4 ที่/49 </v>
      </c>
      <c r="C234" s="1134" t="str">
        <f>+[6]ระบบการควบคุมฯ!C1138</f>
        <v>ศธ 04002/ว1787 ลว 7 พค 67 ครั้งที่ 5</v>
      </c>
      <c r="D234" s="1135">
        <f t="shared" ref="D234:I234" si="80">SUM(D235)</f>
        <v>0</v>
      </c>
      <c r="E234" s="1135">
        <f t="shared" si="80"/>
        <v>0</v>
      </c>
      <c r="F234" s="1135">
        <f t="shared" si="80"/>
        <v>0</v>
      </c>
      <c r="G234" s="1135">
        <f t="shared" si="80"/>
        <v>0</v>
      </c>
      <c r="H234" s="1135">
        <f t="shared" si="80"/>
        <v>0</v>
      </c>
      <c r="I234" s="1135">
        <f t="shared" si="80"/>
        <v>0</v>
      </c>
      <c r="J234" s="1135">
        <f>+D234-E234-F234-G234</f>
        <v>0</v>
      </c>
      <c r="K234" s="1259"/>
    </row>
    <row r="235" spans="1:11" s="13" customFormat="1" hidden="1" x14ac:dyDescent="0.25">
      <c r="A235" s="1095"/>
      <c r="B235" s="1037"/>
      <c r="C235" s="1105"/>
      <c r="D235" s="1034">
        <f>+[6]ระบบการควบคุมฯ!F1140</f>
        <v>0</v>
      </c>
      <c r="E235" s="1034">
        <f>+[6]ระบบการควบคุมฯ!G1140+[6]ระบบการควบคุมฯ!H1140</f>
        <v>0</v>
      </c>
      <c r="F235" s="1034">
        <f>+[6]ระบบการควบคุมฯ!I1140+[6]ระบบการควบคุมฯ!J1140</f>
        <v>0</v>
      </c>
      <c r="G235" s="1035">
        <f>+[6]ระบบการควบคุมฯ!K1140+[6]ระบบการควบคุมฯ!L1140</f>
        <v>0</v>
      </c>
      <c r="H235" s="1036"/>
      <c r="I235" s="1037"/>
      <c r="J235" s="1034">
        <f>+D235-E235-G235</f>
        <v>0</v>
      </c>
      <c r="K235" s="1037" t="s">
        <v>207</v>
      </c>
    </row>
    <row r="236" spans="1:11" s="13" customFormat="1" hidden="1" x14ac:dyDescent="0.25">
      <c r="A236" s="1095"/>
      <c r="B236" s="1037"/>
      <c r="C236" s="1098"/>
      <c r="D236" s="1034"/>
      <c r="E236" s="1034"/>
      <c r="F236" s="1034"/>
      <c r="G236" s="1035"/>
      <c r="H236" s="1103"/>
      <c r="I236" s="1037"/>
      <c r="J236" s="1037"/>
      <c r="K236" s="1037"/>
    </row>
    <row r="237" spans="1:11" s="13" customFormat="1" hidden="1" x14ac:dyDescent="0.25">
      <c r="A237" s="1095"/>
      <c r="B237" s="1037"/>
      <c r="C237" s="1098"/>
      <c r="D237" s="1034"/>
      <c r="E237" s="1034"/>
      <c r="F237" s="1034"/>
      <c r="G237" s="1035"/>
      <c r="H237" s="1103"/>
      <c r="I237" s="1037"/>
      <c r="J237" s="1037"/>
      <c r="K237" s="1037"/>
    </row>
    <row r="238" spans="1:11" s="13" customFormat="1" hidden="1" x14ac:dyDescent="0.25">
      <c r="A238" s="1095"/>
      <c r="B238" s="1037"/>
      <c r="C238" s="1098"/>
      <c r="D238" s="1034"/>
      <c r="E238" s="1034"/>
      <c r="F238" s="1034"/>
      <c r="G238" s="1035"/>
      <c r="H238" s="1103"/>
      <c r="I238" s="1037"/>
      <c r="J238" s="1037"/>
      <c r="K238" s="1037"/>
    </row>
    <row r="239" spans="1:11" s="13" customFormat="1" hidden="1" x14ac:dyDescent="0.25">
      <c r="A239" s="1095"/>
      <c r="B239" s="1037"/>
      <c r="C239" s="1098"/>
      <c r="D239" s="1034"/>
      <c r="E239" s="1034"/>
      <c r="F239" s="1034"/>
      <c r="G239" s="1035"/>
      <c r="H239" s="1103"/>
      <c r="I239" s="1037"/>
      <c r="J239" s="1037"/>
      <c r="K239" s="1037"/>
    </row>
    <row r="240" spans="1:11" s="13" customFormat="1" hidden="1" x14ac:dyDescent="0.25">
      <c r="A240" s="1095"/>
      <c r="B240" s="1037"/>
      <c r="C240" s="1098"/>
      <c r="D240" s="1034"/>
      <c r="E240" s="1034"/>
      <c r="F240" s="1034"/>
      <c r="G240" s="1035"/>
      <c r="H240" s="1103"/>
      <c r="I240" s="1037"/>
      <c r="J240" s="1037"/>
      <c r="K240" s="1037"/>
    </row>
    <row r="241" spans="1:11" s="13" customFormat="1" hidden="1" x14ac:dyDescent="0.25">
      <c r="A241" s="1095"/>
      <c r="B241" s="1037"/>
      <c r="C241" s="1098"/>
      <c r="D241" s="1034"/>
      <c r="E241" s="1034"/>
      <c r="F241" s="1034"/>
      <c r="G241" s="1035"/>
      <c r="H241" s="1103"/>
      <c r="I241" s="1037"/>
      <c r="J241" s="1037"/>
      <c r="K241" s="1037"/>
    </row>
    <row r="242" spans="1:11" s="13" customFormat="1" hidden="1" x14ac:dyDescent="0.25">
      <c r="A242" s="1095"/>
      <c r="B242" s="1037"/>
      <c r="C242" s="1098"/>
      <c r="D242" s="1034"/>
      <c r="E242" s="1034"/>
      <c r="F242" s="1034"/>
      <c r="G242" s="1035"/>
      <c r="H242" s="1103"/>
      <c r="I242" s="1037"/>
      <c r="J242" s="1037"/>
      <c r="K242" s="1037"/>
    </row>
    <row r="243" spans="1:11" s="13" customFormat="1" hidden="1" x14ac:dyDescent="0.25">
      <c r="A243" s="1095"/>
      <c r="B243" s="1037"/>
      <c r="C243" s="1098"/>
      <c r="D243" s="1034"/>
      <c r="E243" s="1034"/>
      <c r="F243" s="1034"/>
      <c r="G243" s="1035"/>
      <c r="H243" s="1103"/>
      <c r="I243" s="1037"/>
      <c r="J243" s="1037"/>
      <c r="K243" s="1037"/>
    </row>
    <row r="244" spans="1:11" s="13" customFormat="1" hidden="1" x14ac:dyDescent="0.25">
      <c r="A244" s="1095"/>
      <c r="B244" s="1037"/>
      <c r="C244" s="1098"/>
      <c r="D244" s="1034"/>
      <c r="E244" s="1034"/>
      <c r="F244" s="1034"/>
      <c r="G244" s="1035"/>
      <c r="H244" s="1103"/>
      <c r="I244" s="1037"/>
      <c r="J244" s="1037"/>
      <c r="K244" s="1037"/>
    </row>
    <row r="245" spans="1:11" s="13" customFormat="1" hidden="1" x14ac:dyDescent="0.25">
      <c r="A245" s="1095"/>
      <c r="B245" s="1037"/>
      <c r="C245" s="1098"/>
      <c r="D245" s="1034"/>
      <c r="E245" s="1034"/>
      <c r="F245" s="1034"/>
      <c r="G245" s="1035"/>
      <c r="H245" s="1103"/>
      <c r="I245" s="1037"/>
      <c r="J245" s="1037"/>
      <c r="K245" s="1037"/>
    </row>
    <row r="246" spans="1:11" s="13" customFormat="1" hidden="1" x14ac:dyDescent="0.25">
      <c r="A246" s="1095"/>
      <c r="B246" s="1037"/>
      <c r="C246" s="1098"/>
      <c r="D246" s="1034"/>
      <c r="E246" s="1034"/>
      <c r="F246" s="1034"/>
      <c r="G246" s="1035"/>
      <c r="H246" s="1103"/>
      <c r="I246" s="1037"/>
      <c r="J246" s="1037"/>
      <c r="K246" s="1037"/>
    </row>
    <row r="247" spans="1:11" s="13" customFormat="1" hidden="1" x14ac:dyDescent="0.25">
      <c r="A247" s="1095"/>
      <c r="B247" s="1037"/>
      <c r="C247" s="1098"/>
      <c r="D247" s="1034"/>
      <c r="E247" s="1034"/>
      <c r="F247" s="1034"/>
      <c r="G247" s="1035"/>
      <c r="H247" s="1103"/>
      <c r="I247" s="1037"/>
      <c r="J247" s="1037"/>
      <c r="K247" s="1037"/>
    </row>
    <row r="248" spans="1:11" s="13" customFormat="1" hidden="1" x14ac:dyDescent="0.25">
      <c r="A248" s="1095"/>
      <c r="B248" s="1037"/>
      <c r="C248" s="1098"/>
      <c r="D248" s="1034"/>
      <c r="E248" s="1034"/>
      <c r="F248" s="1034"/>
      <c r="G248" s="1035"/>
      <c r="H248" s="1103"/>
      <c r="I248" s="1037"/>
      <c r="J248" s="1037"/>
      <c r="K248" s="1037"/>
    </row>
    <row r="249" spans="1:11" s="13" customFormat="1" hidden="1" x14ac:dyDescent="0.25">
      <c r="A249" s="1095"/>
      <c r="B249" s="1037"/>
      <c r="C249" s="1098"/>
      <c r="D249" s="1034"/>
      <c r="E249" s="1034"/>
      <c r="F249" s="1034"/>
      <c r="G249" s="1035"/>
      <c r="H249" s="1103"/>
      <c r="I249" s="1037"/>
      <c r="J249" s="1037"/>
      <c r="K249" s="1037"/>
    </row>
    <row r="250" spans="1:11" s="13" customFormat="1" hidden="1" x14ac:dyDescent="0.25">
      <c r="A250" s="1095"/>
      <c r="B250" s="1037" t="str">
        <f>+[6]ระบบการควบคุมฯ!B1245</f>
        <v>งวด 11 ครบ 4 มี.ค.65 /2,311,200</v>
      </c>
      <c r="C250" s="1098"/>
      <c r="D250" s="1034"/>
      <c r="E250" s="1034"/>
      <c r="F250" s="1034"/>
      <c r="G250" s="1035"/>
      <c r="H250" s="1103"/>
      <c r="I250" s="1037"/>
      <c r="J250" s="1037"/>
      <c r="K250" s="1037"/>
    </row>
    <row r="251" spans="1:11" s="13" customFormat="1" ht="61.2" x14ac:dyDescent="0.25">
      <c r="A251" s="1132" t="s">
        <v>208</v>
      </c>
      <c r="B251" s="1136" t="str">
        <f>+[6]ระบบการควบคุมฯ!B1167</f>
        <v>อาคารเรียนอนุบาล ขนาด 2 ห้องเรียน โรงเรียนนิกรราษฎร์บํารุงวิทย์ ตำบลบึงบอน อำเภอหนองเสือ จังหวัดปทุมธานี</v>
      </c>
      <c r="C251" s="1134" t="str">
        <f>+[6]ระบบการควบคุมฯ!C1167</f>
        <v>ศธ 04002/ว1787 ลว 7 พค 67 ครั้งที่ 5</v>
      </c>
      <c r="D251" s="1135">
        <f t="shared" ref="D251:I251" si="81">SUM(D252)</f>
        <v>0</v>
      </c>
      <c r="E251" s="1135">
        <f t="shared" si="81"/>
        <v>0</v>
      </c>
      <c r="F251" s="1135">
        <f t="shared" si="81"/>
        <v>0</v>
      </c>
      <c r="G251" s="1135">
        <f t="shared" si="81"/>
        <v>0</v>
      </c>
      <c r="H251" s="1135">
        <f t="shared" si="81"/>
        <v>0</v>
      </c>
      <c r="I251" s="1135">
        <f t="shared" si="81"/>
        <v>0</v>
      </c>
      <c r="J251" s="1135">
        <f>+D251-E251-F251-G251</f>
        <v>0</v>
      </c>
      <c r="K251" s="1259"/>
    </row>
    <row r="252" spans="1:11" s="13" customFormat="1" x14ac:dyDescent="0.25">
      <c r="A252" s="1095" t="str">
        <f>+[6]ระบบการควบคุมฯ!A1168</f>
        <v>1)</v>
      </c>
      <c r="B252" s="1037" t="str">
        <f>+[6]ระบบการควบคุมฯ!B1168</f>
        <v xml:space="preserve"> โรงเรียนวัดกลางคลองสี่ </v>
      </c>
      <c r="C252" s="1105" t="str">
        <f>+[6]ระบบการควบคุมฯ!C1168</f>
        <v>20004350002003214557</v>
      </c>
      <c r="D252" s="1034">
        <f>+[6]ระบบการควบคุมฯ!F1168</f>
        <v>0</v>
      </c>
      <c r="E252" s="1034">
        <f>+[6]ระบบการควบคุมฯ!G1168+[6]ระบบการควบคุมฯ!H1168</f>
        <v>0</v>
      </c>
      <c r="F252" s="1034">
        <f>+[6]ระบบการควบคุมฯ!I1168+[6]ระบบการควบคุมฯ!J1168</f>
        <v>0</v>
      </c>
      <c r="G252" s="1035">
        <f>+[6]ระบบการควบคุมฯ!K1168+[6]ระบบการควบคุมฯ!L1168</f>
        <v>0</v>
      </c>
      <c r="H252" s="1036"/>
      <c r="I252" s="1037"/>
      <c r="J252" s="1034">
        <f>+D252-E252-G252</f>
        <v>0</v>
      </c>
      <c r="K252" s="1037" t="s">
        <v>207</v>
      </c>
    </row>
    <row r="253" spans="1:11" s="13" customFormat="1" ht="61.2" x14ac:dyDescent="0.25">
      <c r="A253" s="1137" t="s">
        <v>209</v>
      </c>
      <c r="B253" s="1138" t="str">
        <f>+[6]ระบบการควบคุมฯ!B1169</f>
        <v>อาคารเรียนแบบพิเศษ จัดสรร 38,731,000 บาท ปี67 5,809,700 บาท</v>
      </c>
      <c r="C253" s="1139" t="str">
        <f>+[6]ระบบการควบคุมฯ!C1169</f>
        <v>ศธ 04002/ว1803 ลว 8 พค 67ครั้งที่ 8</v>
      </c>
      <c r="D253" s="1140">
        <f>+D254</f>
        <v>5809700</v>
      </c>
      <c r="E253" s="1140">
        <f t="shared" ref="E253:J253" si="82">+E254</f>
        <v>0</v>
      </c>
      <c r="F253" s="1140">
        <f t="shared" si="82"/>
        <v>0</v>
      </c>
      <c r="G253" s="1140">
        <f t="shared" si="82"/>
        <v>0</v>
      </c>
      <c r="H253" s="1140">
        <f t="shared" si="82"/>
        <v>0</v>
      </c>
      <c r="I253" s="1140">
        <f t="shared" si="82"/>
        <v>0</v>
      </c>
      <c r="J253" s="1140">
        <f t="shared" si="82"/>
        <v>5809700</v>
      </c>
      <c r="K253" s="1141"/>
    </row>
    <row r="254" spans="1:11" s="13" customFormat="1" x14ac:dyDescent="0.25">
      <c r="A254" s="990" t="str">
        <f>+[6]ระบบการควบคุมฯ!A1170</f>
        <v>1)</v>
      </c>
      <c r="B254" s="9" t="str">
        <f>+[6]ระบบการควบคุมฯ!B1170</f>
        <v xml:space="preserve"> โรงเรียนวัดลาดสนุ่น</v>
      </c>
      <c r="C254" s="1088" t="str">
        <f>+[6]ระบบการควบคุมฯ!C1170</f>
        <v>20004 3500200 3200026</v>
      </c>
      <c r="D254" s="992">
        <f>+[6]ระบบการควบคุมฯ!AB1170</f>
        <v>5809700</v>
      </c>
      <c r="E254" s="977">
        <f>+[6]ระบบการควบคุมฯ!R1170+[6]ระบบการควบคุมฯ!S1170</f>
        <v>0</v>
      </c>
      <c r="F254" s="1000">
        <f>+[6]ระบบการควบคุมฯ!J1170</f>
        <v>0</v>
      </c>
      <c r="G254" s="978">
        <f>+[6]ระบบการควบคุมฯ!V1170+[6]ระบบการควบคุมฯ!W1170</f>
        <v>0</v>
      </c>
      <c r="H254" s="1006"/>
      <c r="I254" s="52"/>
      <c r="J254" s="65">
        <f t="shared" ref="J254:J255" si="83">D254-E254-F254-G254</f>
        <v>5809700</v>
      </c>
      <c r="K254" s="9"/>
    </row>
    <row r="255" spans="1:11" s="13" customFormat="1" x14ac:dyDescent="0.25">
      <c r="A255" s="990"/>
      <c r="B255" s="9"/>
      <c r="C255" s="1088"/>
      <c r="D255" s="992">
        <f>+[6]ระบบการควบคุมฯ!AB1159</f>
        <v>0</v>
      </c>
      <c r="E255" s="977">
        <f>+[6]ระบบการควบคุมฯ!R1159+[6]ระบบการควบคุมฯ!S1159</f>
        <v>0</v>
      </c>
      <c r="F255" s="1000">
        <f>+[6]ระบบการควบคุมฯ!J1159</f>
        <v>0</v>
      </c>
      <c r="G255" s="978">
        <f>+[6]ระบบการควบคุมฯ!V1159+[6]ระบบการควบคุมฯ!W1159</f>
        <v>0</v>
      </c>
      <c r="H255" s="1006"/>
      <c r="I255" s="52"/>
      <c r="J255" s="65">
        <f t="shared" si="83"/>
        <v>0</v>
      </c>
      <c r="K255" s="9"/>
    </row>
    <row r="256" spans="1:11" s="13" customFormat="1" ht="61.2" x14ac:dyDescent="0.25">
      <c r="A256" s="1118">
        <f>+[6]ระบบการควบคุมฯ!A1248</f>
        <v>2.6</v>
      </c>
      <c r="B256" s="1119" t="str">
        <f>+[6]ระบบการควบคุมฯ!B1248</f>
        <v xml:space="preserve">กิจกรรมส่งเสริมการจัดการศึกษาสำหรับโรงเรียนในโครงการตามพระราชดำริโรงเรียนเฉลิมพระเกียติและโรงเรียนในเขตพื้นที่สูงและถิ่นทุรกันดาร </v>
      </c>
      <c r="C256" s="1120" t="str">
        <f>+[6]ระบบการควบคุมฯ!C1248</f>
        <v>20004 67 8580600000</v>
      </c>
      <c r="D256" s="1121">
        <f>+D257+D258</f>
        <v>856200</v>
      </c>
      <c r="E256" s="1121">
        <f t="shared" ref="E256:J256" si="84">+E257+E258</f>
        <v>158480</v>
      </c>
      <c r="F256" s="1121">
        <f t="shared" si="84"/>
        <v>0</v>
      </c>
      <c r="G256" s="1121">
        <f t="shared" si="84"/>
        <v>0</v>
      </c>
      <c r="H256" s="1121">
        <f t="shared" si="84"/>
        <v>0</v>
      </c>
      <c r="I256" s="1121">
        <f t="shared" si="84"/>
        <v>0</v>
      </c>
      <c r="J256" s="1121">
        <f t="shared" si="84"/>
        <v>697720</v>
      </c>
      <c r="K256" s="1061"/>
    </row>
    <row r="257" spans="1:11" s="13" customFormat="1" x14ac:dyDescent="0.25">
      <c r="A257" s="1142"/>
      <c r="B257" s="1143" t="str">
        <f>+B117</f>
        <v>งบลงทุน ครุภัณฑ์ 6711310</v>
      </c>
      <c r="C257" s="1144"/>
      <c r="D257" s="1145">
        <f>+D259+D263</f>
        <v>171600</v>
      </c>
      <c r="E257" s="1145">
        <f t="shared" ref="E257:J257" si="85">+E259+E263</f>
        <v>158480</v>
      </c>
      <c r="F257" s="1145">
        <f t="shared" si="85"/>
        <v>0</v>
      </c>
      <c r="G257" s="1145">
        <f t="shared" si="85"/>
        <v>0</v>
      </c>
      <c r="H257" s="1145">
        <f t="shared" si="85"/>
        <v>0</v>
      </c>
      <c r="I257" s="1145">
        <f t="shared" si="85"/>
        <v>0</v>
      </c>
      <c r="J257" s="1145">
        <f t="shared" si="85"/>
        <v>13120</v>
      </c>
      <c r="K257" s="1072"/>
    </row>
    <row r="258" spans="1:11" s="13" customFormat="1" x14ac:dyDescent="0.25">
      <c r="A258" s="1142"/>
      <c r="B258" s="1143" t="str">
        <f>+[6]งบลงทุน67!B179</f>
        <v>ค่าที่ดินและสิ่งก่อสร้าง 6711320</v>
      </c>
      <c r="C258" s="1144"/>
      <c r="D258" s="1145">
        <f>+D283</f>
        <v>684600</v>
      </c>
      <c r="E258" s="1145">
        <f t="shared" ref="E258:J258" si="86">+E283</f>
        <v>0</v>
      </c>
      <c r="F258" s="1145">
        <f t="shared" si="86"/>
        <v>0</v>
      </c>
      <c r="G258" s="1145">
        <f t="shared" si="86"/>
        <v>0</v>
      </c>
      <c r="H258" s="1145">
        <f t="shared" si="86"/>
        <v>0</v>
      </c>
      <c r="I258" s="1145">
        <f t="shared" si="86"/>
        <v>0</v>
      </c>
      <c r="J258" s="1145">
        <f t="shared" si="86"/>
        <v>684600</v>
      </c>
      <c r="K258" s="1072"/>
    </row>
    <row r="259" spans="1:11" s="13" customFormat="1" x14ac:dyDescent="0.25">
      <c r="A259" s="1249"/>
      <c r="B259" s="1260" t="str">
        <f>+[6]ระบบการควบคุมฯ!B1251</f>
        <v>ครุภัณฑ์การศึกษา 120611</v>
      </c>
      <c r="C259" s="1251"/>
      <c r="D259" s="1071">
        <f>+D260</f>
        <v>90000</v>
      </c>
      <c r="E259" s="1071">
        <f t="shared" ref="E259:J259" si="87">+E260</f>
        <v>89880</v>
      </c>
      <c r="F259" s="1071">
        <f t="shared" si="87"/>
        <v>0</v>
      </c>
      <c r="G259" s="1071">
        <f t="shared" si="87"/>
        <v>0</v>
      </c>
      <c r="H259" s="1071">
        <f t="shared" si="87"/>
        <v>0</v>
      </c>
      <c r="I259" s="1071">
        <f t="shared" si="87"/>
        <v>0</v>
      </c>
      <c r="J259" s="1071">
        <f t="shared" si="87"/>
        <v>120</v>
      </c>
      <c r="K259" s="1071"/>
    </row>
    <row r="260" spans="1:11" s="13" customFormat="1" ht="61.2" x14ac:dyDescent="0.25">
      <c r="A260" s="1146" t="str">
        <f>+[6]ระบบการควบคุมฯ!A1252</f>
        <v>2.6.1</v>
      </c>
      <c r="B260" s="1147" t="str">
        <f>+[6]ระบบการควบคุมฯ!B1252</f>
        <v>โต๊ะเก้าอี้นักเรียนระดับประถมศึกษา</v>
      </c>
      <c r="C260" s="1148" t="str">
        <f>+[6]ระบบการควบคุมฯ!C1252</f>
        <v>ศธ 04002/ว2043  ลว 24  พค 67ครั้งที่ 55</v>
      </c>
      <c r="D260" s="1140">
        <f>SUM(D261:D262)</f>
        <v>90000</v>
      </c>
      <c r="E260" s="1140">
        <f t="shared" ref="E260:J260" si="88">SUM(E261:E262)</f>
        <v>89880</v>
      </c>
      <c r="F260" s="1140">
        <f t="shared" si="88"/>
        <v>0</v>
      </c>
      <c r="G260" s="1140">
        <f t="shared" si="88"/>
        <v>0</v>
      </c>
      <c r="H260" s="1140">
        <f t="shared" si="88"/>
        <v>0</v>
      </c>
      <c r="I260" s="1140">
        <f t="shared" si="88"/>
        <v>0</v>
      </c>
      <c r="J260" s="1140">
        <f t="shared" si="88"/>
        <v>120</v>
      </c>
      <c r="K260" s="1140"/>
    </row>
    <row r="261" spans="1:11" s="13" customFormat="1" x14ac:dyDescent="0.25">
      <c r="A261" s="1082" t="str">
        <f>+[6]ระบบการควบคุมฯ!A1253</f>
        <v>1)</v>
      </c>
      <c r="B261" s="70" t="str">
        <f>+[6]ระบบการควบคุมฯ!B1253</f>
        <v>โรงเรียนร่วมจิตประสาท</v>
      </c>
      <c r="C261" s="1088" t="str">
        <f>+[6]ระบบการควบคุมฯ!C1253</f>
        <v>20004350002003114845</v>
      </c>
      <c r="D261" s="992">
        <f>+[6]ระบบการควบคุมฯ!AB1253</f>
        <v>90000</v>
      </c>
      <c r="E261" s="992">
        <f>+[6]ระบบการควบคุมฯ!R1253+[6]ระบบการควบคุมฯ!S1253</f>
        <v>89880</v>
      </c>
      <c r="F261" s="992">
        <f>+[6]ระบบการควบคุมฯ!T1253+[6]ระบบการควบคุมฯ!U1253</f>
        <v>0</v>
      </c>
      <c r="G261" s="992">
        <f>+[6]ระบบการควบคุมฯ!Y1253+[6]ระบบการควบคุมฯ!Z1253</f>
        <v>0</v>
      </c>
      <c r="H261" s="992"/>
      <c r="I261" s="992"/>
      <c r="J261" s="992">
        <f>+D261-E261-G261</f>
        <v>120</v>
      </c>
      <c r="K261" s="992"/>
    </row>
    <row r="262" spans="1:11" s="13" customFormat="1" x14ac:dyDescent="0.25">
      <c r="A262" s="1082">
        <f>+[6]ระบบการควบคุมฯ!A1254</f>
        <v>0</v>
      </c>
      <c r="B262" s="70" t="str">
        <f>+[6]ระบบการควบคุมฯ!B1254</f>
        <v>ผูกพัน ครบ 13 มิย 67</v>
      </c>
      <c r="C262" s="1088">
        <f>+[6]ระบบการควบคุมฯ!C1254</f>
        <v>4100401401</v>
      </c>
      <c r="D262" s="992">
        <f>+[6]ระบบการควบคุมฯ!AB1254</f>
        <v>0</v>
      </c>
      <c r="E262" s="992">
        <f>+[6]ระบบการควบคุมฯ!R1254+[6]ระบบการควบคุมฯ!S1254</f>
        <v>0</v>
      </c>
      <c r="F262" s="992">
        <f>+[6]ระบบการควบคุมฯ!T1254+[6]ระบบการควบคุมฯ!U1254</f>
        <v>0</v>
      </c>
      <c r="G262" s="992">
        <f>+[6]ระบบการควบคุมฯ!Y1254+[6]ระบบการควบคุมฯ!Z1254</f>
        <v>0</v>
      </c>
      <c r="H262" s="992"/>
      <c r="I262" s="992"/>
      <c r="J262" s="992">
        <f>+D262-E262-G262</f>
        <v>0</v>
      </c>
      <c r="K262" s="992"/>
    </row>
    <row r="263" spans="1:11" s="13" customFormat="1" x14ac:dyDescent="0.25">
      <c r="A263" s="1261">
        <f>+[6]ระบบการควบคุมฯ!A1255</f>
        <v>0</v>
      </c>
      <c r="B263" s="1186" t="str">
        <f>+[6]ระบบการควบคุมฯ!B1255</f>
        <v>ครุภัณฑ์งานบ้านงานครัว 120612</v>
      </c>
      <c r="C263" s="1182"/>
      <c r="D263" s="944">
        <f>+D264+D269+D272+D275+D279</f>
        <v>81600</v>
      </c>
      <c r="E263" s="944">
        <f t="shared" ref="E263:J263" si="89">+E264+E269+E272+E275+E279</f>
        <v>68600</v>
      </c>
      <c r="F263" s="944">
        <f t="shared" si="89"/>
        <v>0</v>
      </c>
      <c r="G263" s="944">
        <f t="shared" si="89"/>
        <v>0</v>
      </c>
      <c r="H263" s="944">
        <f t="shared" si="89"/>
        <v>0</v>
      </c>
      <c r="I263" s="944">
        <f t="shared" si="89"/>
        <v>0</v>
      </c>
      <c r="J263" s="944">
        <f t="shared" si="89"/>
        <v>13000</v>
      </c>
      <c r="K263" s="944">
        <f>+K297</f>
        <v>0</v>
      </c>
    </row>
    <row r="264" spans="1:11" s="13" customFormat="1" ht="61.2" x14ac:dyDescent="0.25">
      <c r="A264" s="1146" t="str">
        <f>+[6]ระบบการควบคุมฯ!A1256</f>
        <v>2.6.1</v>
      </c>
      <c r="B264" s="1147" t="str">
        <f>+[6]ระบบการควบคุมฯ!B1256</f>
        <v>เครื่องตัดหญ้าแบบรถข็น</v>
      </c>
      <c r="C264" s="1148" t="str">
        <f>+[6]ระบบการควบคุมฯ!C1256</f>
        <v>ศธ 04002/ว2043  ลว 24  พค 67ครั้งที่ 55</v>
      </c>
      <c r="D264" s="1140">
        <f>SUM(D265:D268)</f>
        <v>27600</v>
      </c>
      <c r="E264" s="1140">
        <f t="shared" ref="E264:J264" si="90">SUM(E265:E268)</f>
        <v>27600</v>
      </c>
      <c r="F264" s="1140">
        <f t="shared" si="90"/>
        <v>0</v>
      </c>
      <c r="G264" s="1140">
        <f t="shared" si="90"/>
        <v>0</v>
      </c>
      <c r="H264" s="1140">
        <f t="shared" si="90"/>
        <v>0</v>
      </c>
      <c r="I264" s="1140">
        <f t="shared" si="90"/>
        <v>0</v>
      </c>
      <c r="J264" s="1140">
        <f t="shared" si="90"/>
        <v>0</v>
      </c>
      <c r="K264" s="1140"/>
    </row>
    <row r="265" spans="1:11" s="13" customFormat="1" x14ac:dyDescent="0.25">
      <c r="A265" s="1082" t="str">
        <f>+[6]ระบบการควบคุมฯ!A1257</f>
        <v>1)</v>
      </c>
      <c r="B265" s="70" t="str">
        <f>+[6]ระบบการควบคุมฯ!B1257</f>
        <v>โรงเรียนรวมราษฎร์สามัคคี</v>
      </c>
      <c r="C265" s="1088" t="str">
        <f>+[6]ระบบการควบคุมฯ!C1257</f>
        <v>20004350002003114846</v>
      </c>
      <c r="D265" s="992">
        <f>+[6]ระบบการควบคุมฯ!AB1257</f>
        <v>13800</v>
      </c>
      <c r="E265" s="992">
        <f>+[6]ระบบการควบคุมฯ!R1257+[6]ระบบการควบคุมฯ!S1257</f>
        <v>13800</v>
      </c>
      <c r="F265" s="992">
        <f>+[6]ระบบการควบคุมฯ!T1257+[6]ระบบการควบคุมฯ!U1257</f>
        <v>0</v>
      </c>
      <c r="G265" s="992">
        <f>+[6]ระบบการควบคุมฯ!Y1257+[6]ระบบการควบคุมฯ!Z1257</f>
        <v>0</v>
      </c>
      <c r="H265" s="992"/>
      <c r="I265" s="992"/>
      <c r="J265" s="992">
        <f>+D265-E265-G265</f>
        <v>0</v>
      </c>
      <c r="K265" s="992"/>
    </row>
    <row r="266" spans="1:11" s="13" customFormat="1" x14ac:dyDescent="0.25">
      <c r="A266" s="1082">
        <f>+[6]ระบบการควบคุมฯ!A1258</f>
        <v>0</v>
      </c>
      <c r="B266" s="70" t="str">
        <f>+[6]ระบบการควบคุมฯ!B1258</f>
        <v>ผูกพัน ครบ 28 มิย 67</v>
      </c>
      <c r="C266" s="1088">
        <f>+[6]ระบบการควบคุมฯ!C1258</f>
        <v>4100398425</v>
      </c>
      <c r="D266" s="992">
        <f>+[6]ระบบการควบคุมฯ!AB1258</f>
        <v>0</v>
      </c>
      <c r="E266" s="992">
        <f>+[6]ระบบการควบคุมฯ!R1258+[6]ระบบการควบคุมฯ!S1258</f>
        <v>0</v>
      </c>
      <c r="F266" s="992">
        <f>+[6]ระบบการควบคุมฯ!T1258+[6]ระบบการควบคุมฯ!U1258</f>
        <v>0</v>
      </c>
      <c r="G266" s="992">
        <f>+[6]ระบบการควบคุมฯ!Y1258+[6]ระบบการควบคุมฯ!Z1258</f>
        <v>0</v>
      </c>
      <c r="H266" s="992"/>
      <c r="I266" s="992"/>
      <c r="J266" s="992">
        <f>+D266-E266-G266</f>
        <v>0</v>
      </c>
      <c r="K266" s="992"/>
    </row>
    <row r="267" spans="1:11" s="13" customFormat="1" x14ac:dyDescent="0.25">
      <c r="A267" s="1082" t="str">
        <f>+[6]ระบบการควบคุมฯ!A1259</f>
        <v>2)</v>
      </c>
      <c r="B267" s="70" t="str">
        <f>+[6]ระบบการควบคุมฯ!B1259</f>
        <v>ร่วมใจประสิทธิ์</v>
      </c>
      <c r="C267" s="1088" t="str">
        <f>+[6]ระบบการควบคุมฯ!C1259</f>
        <v>20004350002003114848</v>
      </c>
      <c r="D267" s="992">
        <f>+[6]ระบบการควบคุมฯ!AB1259</f>
        <v>13800</v>
      </c>
      <c r="E267" s="992">
        <f>+[6]ระบบการควบคุมฯ!R1259+[6]ระบบการควบคุมฯ!S1259</f>
        <v>13800</v>
      </c>
      <c r="F267" s="992">
        <f>+[6]ระบบการควบคุมฯ!T1259+[6]ระบบการควบคุมฯ!U1259</f>
        <v>0</v>
      </c>
      <c r="G267" s="992">
        <f>+[6]ระบบการควบคุมฯ!Y1259+[6]ระบบการควบคุมฯ!Z1259</f>
        <v>0</v>
      </c>
      <c r="H267" s="992"/>
      <c r="I267" s="992"/>
      <c r="J267" s="992">
        <f>+D267-E267-G267</f>
        <v>0</v>
      </c>
      <c r="K267" s="992"/>
    </row>
    <row r="268" spans="1:11" s="13" customFormat="1" x14ac:dyDescent="0.25">
      <c r="A268" s="1082">
        <f>+[6]ระบบการควบคุมฯ!A1260</f>
        <v>0</v>
      </c>
      <c r="B268" s="70" t="str">
        <f>+[6]ระบบการควบคุมฯ!B1260</f>
        <v>ผูกพัน ครบ 28 มิย 67</v>
      </c>
      <c r="C268" s="1088">
        <f>+[6]ระบบการควบคุมฯ!C1260</f>
        <v>4100398188</v>
      </c>
      <c r="D268" s="992">
        <f>+[6]ระบบการควบคุมฯ!AB1260</f>
        <v>0</v>
      </c>
      <c r="E268" s="992">
        <f>+[6]ระบบการควบคุมฯ!R1260+[6]ระบบการควบคุมฯ!S1260</f>
        <v>0</v>
      </c>
      <c r="F268" s="992">
        <f>+[6]ระบบการควบคุมฯ!T1260+[6]ระบบการควบคุมฯ!U1260</f>
        <v>0</v>
      </c>
      <c r="G268" s="992">
        <f>+[6]ระบบการควบคุมฯ!Y1260+[6]ระบบการควบคุมฯ!Z1260</f>
        <v>0</v>
      </c>
      <c r="H268" s="992"/>
      <c r="I268" s="992"/>
      <c r="J268" s="992">
        <f>+D268-E268-G268</f>
        <v>0</v>
      </c>
      <c r="K268" s="992"/>
    </row>
    <row r="269" spans="1:11" s="13" customFormat="1" ht="61.2" x14ac:dyDescent="0.25">
      <c r="A269" s="1146" t="str">
        <f>+[6]ระบบการควบคุมฯ!A1261</f>
        <v>2.6.2</v>
      </c>
      <c r="B269" s="1147" t="str">
        <f>+[6]ระบบการควบคุมฯ!B1261</f>
        <v>เครื่องตัดหญ้าแบบข้ออ่อน</v>
      </c>
      <c r="C269" s="1148" t="str">
        <f>+[6]ระบบการควบคุมฯ!C1261</f>
        <v>ศธ 04002/ว2043  ลว 24  พค 67ครั้งที่ 55</v>
      </c>
      <c r="D269" s="1140">
        <f>SUM(D270:D271)</f>
        <v>10600</v>
      </c>
      <c r="E269" s="1140">
        <f t="shared" ref="E269:J269" si="91">SUM(E270:E271)</f>
        <v>10600</v>
      </c>
      <c r="F269" s="1140">
        <f t="shared" si="91"/>
        <v>0</v>
      </c>
      <c r="G269" s="1140">
        <f t="shared" si="91"/>
        <v>0</v>
      </c>
      <c r="H269" s="1140">
        <f t="shared" si="91"/>
        <v>0</v>
      </c>
      <c r="I269" s="1140">
        <f t="shared" si="91"/>
        <v>0</v>
      </c>
      <c r="J269" s="1140">
        <f t="shared" si="91"/>
        <v>0</v>
      </c>
      <c r="K269" s="1140"/>
    </row>
    <row r="270" spans="1:11" s="13" customFormat="1" x14ac:dyDescent="0.25">
      <c r="A270" s="1082" t="str">
        <f>+[6]ระบบการควบคุมฯ!A1262</f>
        <v>1)</v>
      </c>
      <c r="B270" s="70" t="str">
        <f>+[6]ระบบการควบคุมฯ!B1262</f>
        <v>โรงเรียนรวมราษฎร์สามัคคี</v>
      </c>
      <c r="C270" s="1088" t="str">
        <f>+[6]ระบบการควบคุมฯ!C1262</f>
        <v>20004350002003114847</v>
      </c>
      <c r="D270" s="992">
        <f>+[6]ระบบการควบคุมฯ!AB1262</f>
        <v>10600</v>
      </c>
      <c r="E270" s="992">
        <f>+[6]ระบบการควบคุมฯ!R1262+[6]ระบบการควบคุมฯ!S1262</f>
        <v>10600</v>
      </c>
      <c r="F270" s="992">
        <f>+[6]ระบบการควบคุมฯ!T1262+[6]ระบบการควบคุมฯ!U1262</f>
        <v>0</v>
      </c>
      <c r="G270" s="992">
        <f>+[6]ระบบการควบคุมฯ!Y1262+[6]ระบบการควบคุมฯ!Z1262</f>
        <v>0</v>
      </c>
      <c r="H270" s="992"/>
      <c r="I270" s="992"/>
      <c r="J270" s="992">
        <f>+D270-E270-G270</f>
        <v>0</v>
      </c>
      <c r="K270" s="992"/>
    </row>
    <row r="271" spans="1:11" s="13" customFormat="1" x14ac:dyDescent="0.25">
      <c r="A271" s="1082">
        <f>+[6]ระบบการควบคุมฯ!A1263</f>
        <v>0</v>
      </c>
      <c r="B271" s="70" t="str">
        <f>+[6]ระบบการควบคุมฯ!B1263</f>
        <v>ผูกพัน ครบ 28 มิย 67</v>
      </c>
      <c r="C271" s="1088">
        <f>+[6]ระบบการควบคุมฯ!C1263</f>
        <v>4100398425</v>
      </c>
      <c r="D271" s="992">
        <f>+[6]ระบบการควบคุมฯ!AB1263</f>
        <v>0</v>
      </c>
      <c r="E271" s="992">
        <f>+[6]ระบบการควบคุมฯ!R1263+[6]ระบบการควบคุมฯ!S1263</f>
        <v>0</v>
      </c>
      <c r="F271" s="992">
        <f>+[6]ระบบการควบคุมฯ!T1263+[6]ระบบการควบคุมฯ!U1263</f>
        <v>0</v>
      </c>
      <c r="G271" s="992">
        <f>+[6]ระบบการควบคุมฯ!Y1263+[6]ระบบการควบคุมฯ!Z1263</f>
        <v>0</v>
      </c>
      <c r="H271" s="992"/>
      <c r="I271" s="992"/>
      <c r="J271" s="992">
        <f>+D271-E271-G271</f>
        <v>0</v>
      </c>
      <c r="K271" s="992"/>
    </row>
    <row r="272" spans="1:11" s="13" customFormat="1" ht="61.2" x14ac:dyDescent="0.25">
      <c r="A272" s="1146" t="str">
        <f>+[6]ระบบการควบคุมฯ!A1264</f>
        <v>2.6.3</v>
      </c>
      <c r="B272" s="1147" t="str">
        <f>+[6]ระบบการควบคุมฯ!B1264</f>
        <v>เครื่องตัดแต่งพุ่มไม้ขนาด29.5นิ้ว</v>
      </c>
      <c r="C272" s="1148" t="str">
        <f>+[6]ระบบการควบคุมฯ!C1264</f>
        <v>ศธ 04002/ว2043  ลว 24  พค 67ครั้งที่ 55</v>
      </c>
      <c r="D272" s="1140">
        <f>SUM(D273:D274)</f>
        <v>17400</v>
      </c>
      <c r="E272" s="1140">
        <f t="shared" ref="E272:J272" si="92">SUM(E273:E274)</f>
        <v>17400</v>
      </c>
      <c r="F272" s="1140">
        <f t="shared" si="92"/>
        <v>0</v>
      </c>
      <c r="G272" s="1140">
        <f t="shared" si="92"/>
        <v>0</v>
      </c>
      <c r="H272" s="1140">
        <f t="shared" si="92"/>
        <v>0</v>
      </c>
      <c r="I272" s="1140">
        <f t="shared" si="92"/>
        <v>0</v>
      </c>
      <c r="J272" s="1140">
        <f t="shared" si="92"/>
        <v>0</v>
      </c>
      <c r="K272" s="1140"/>
    </row>
    <row r="273" spans="1:11" s="13" customFormat="1" x14ac:dyDescent="0.25">
      <c r="A273" s="1082" t="str">
        <f>+[6]ระบบการควบคุมฯ!A1265</f>
        <v>1)</v>
      </c>
      <c r="B273" s="70" t="str">
        <f>+[6]ระบบการควบคุมฯ!B1265</f>
        <v>โรงเรียนร่วมใจประสิทธิ์</v>
      </c>
      <c r="C273" s="1088" t="str">
        <f>+[6]ระบบการควบคุมฯ!C1265</f>
        <v>20004350002003114849</v>
      </c>
      <c r="D273" s="992">
        <f>+[6]ระบบการควบคุมฯ!AB1265</f>
        <v>17400</v>
      </c>
      <c r="E273" s="992">
        <f>+[6]ระบบการควบคุมฯ!R1265+[6]ระบบการควบคุมฯ!S1265</f>
        <v>17400</v>
      </c>
      <c r="F273" s="992">
        <f>+[6]ระบบการควบคุมฯ!T1265+[6]ระบบการควบคุมฯ!U1265</f>
        <v>0</v>
      </c>
      <c r="G273" s="992">
        <f>+[6]ระบบการควบคุมฯ!Y1265+[6]ระบบการควบคุมฯ!Z1265</f>
        <v>0</v>
      </c>
      <c r="H273" s="992"/>
      <c r="I273" s="992"/>
      <c r="J273" s="992">
        <f>+D273-E273-G273</f>
        <v>0</v>
      </c>
      <c r="K273" s="992"/>
    </row>
    <row r="274" spans="1:11" s="13" customFormat="1" x14ac:dyDescent="0.25">
      <c r="A274" s="1082">
        <f>+[6]ระบบการควบคุมฯ!A1266</f>
        <v>0</v>
      </c>
      <c r="B274" s="70" t="str">
        <f>+[6]ระบบการควบคุมฯ!B1266</f>
        <v>ผูกพันครบ 28 มิย 67</v>
      </c>
      <c r="C274" s="1088">
        <f>+[6]ระบบการควบคุมฯ!C1266</f>
        <v>4100398188</v>
      </c>
      <c r="D274" s="992">
        <f>+[6]ระบบการควบคุมฯ!AB1266</f>
        <v>0</v>
      </c>
      <c r="E274" s="992">
        <f>+[6]ระบบการควบคุมฯ!R1266+[6]ระบบการควบคุมฯ!S1266</f>
        <v>0</v>
      </c>
      <c r="F274" s="992">
        <f>+[6]ระบบการควบคุมฯ!T1266+[6]ระบบการควบคุมฯ!U1266</f>
        <v>0</v>
      </c>
      <c r="G274" s="992">
        <f>+[6]ระบบการควบคุมฯ!Y1266+[6]ระบบการควบคุมฯ!Z1266</f>
        <v>0</v>
      </c>
      <c r="H274" s="992"/>
      <c r="I274" s="992"/>
      <c r="J274" s="992">
        <f>+D274-E274-G274</f>
        <v>0</v>
      </c>
      <c r="K274" s="992"/>
    </row>
    <row r="275" spans="1:11" s="13" customFormat="1" ht="61.2" x14ac:dyDescent="0.25">
      <c r="A275" s="1146" t="str">
        <f>+[6]ระบบการควบคุมฯ!A1267</f>
        <v>2.6.4</v>
      </c>
      <c r="B275" s="1147" t="str">
        <f>+[6]ระบบการควบคุมฯ!B1267</f>
        <v>ตู้เย็นขนาด9คิวบิกฟุต</v>
      </c>
      <c r="C275" s="1148" t="str">
        <f>+[6]ระบบการควบคุมฯ!C1267</f>
        <v>ศธ 04002/ว2043  ลว 24  พค 67ครั้งที่ 55</v>
      </c>
      <c r="D275" s="1140">
        <f>SUM(D276:D277)</f>
        <v>13000</v>
      </c>
      <c r="E275" s="1140">
        <f t="shared" ref="E275:J275" si="93">SUM(E276:E277)</f>
        <v>13000</v>
      </c>
      <c r="F275" s="1140">
        <f t="shared" si="93"/>
        <v>0</v>
      </c>
      <c r="G275" s="1140">
        <f t="shared" si="93"/>
        <v>0</v>
      </c>
      <c r="H275" s="1140">
        <f t="shared" si="93"/>
        <v>0</v>
      </c>
      <c r="I275" s="1140">
        <f t="shared" si="93"/>
        <v>0</v>
      </c>
      <c r="J275" s="1140">
        <f t="shared" si="93"/>
        <v>0</v>
      </c>
      <c r="K275" s="1140"/>
    </row>
    <row r="276" spans="1:11" s="13" customFormat="1" x14ac:dyDescent="0.25">
      <c r="A276" s="1082" t="str">
        <f>+[6]ระบบการควบคุมฯ!A1268</f>
        <v>1)</v>
      </c>
      <c r="B276" s="70" t="str">
        <f>+[6]ระบบการควบคุมฯ!B1268</f>
        <v>โรงเรียนร่วมใจประสิทธิ์</v>
      </c>
      <c r="C276" s="1088" t="str">
        <f>+[6]ระบบการควบคุมฯ!C1268</f>
        <v>20004350002003114850</v>
      </c>
      <c r="D276" s="992">
        <f>+[6]ระบบการควบคุมฯ!AB1268</f>
        <v>13000</v>
      </c>
      <c r="E276" s="992">
        <f>+[6]ระบบการควบคุมฯ!R1268+[6]ระบบการควบคุมฯ!S1268</f>
        <v>13000</v>
      </c>
      <c r="F276" s="992">
        <f>+[6]ระบบการควบคุมฯ!T1268+[6]ระบบการควบคุมฯ!U1268</f>
        <v>0</v>
      </c>
      <c r="G276" s="992">
        <f>+[6]ระบบการควบคุมฯ!Y1268+[6]ระบบการควบคุมฯ!Z1268</f>
        <v>0</v>
      </c>
      <c r="H276" s="992"/>
      <c r="I276" s="992"/>
      <c r="J276" s="992">
        <f>+D276-E276-G276</f>
        <v>0</v>
      </c>
      <c r="K276" s="992"/>
    </row>
    <row r="277" spans="1:11" s="13" customFormat="1" x14ac:dyDescent="0.25">
      <c r="A277" s="1082">
        <f>+[6]ระบบการควบคุมฯ!A1269</f>
        <v>0</v>
      </c>
      <c r="B277" s="70" t="str">
        <f>+[6]ระบบการควบคุมฯ!B1269</f>
        <v>ผูกพันครบ 28 มิย 67</v>
      </c>
      <c r="C277" s="1088">
        <f>+[6]ระบบการควบคุมฯ!C1269</f>
        <v>4100398188</v>
      </c>
      <c r="D277" s="992">
        <f>+[6]ระบบการควบคุมฯ!AB1269</f>
        <v>0</v>
      </c>
      <c r="E277" s="992">
        <f>+[6]ระบบการควบคุมฯ!R1269+[6]ระบบการควบคุมฯ!S1269</f>
        <v>0</v>
      </c>
      <c r="F277" s="992">
        <f>+[6]ระบบการควบคุมฯ!T1269+[6]ระบบการควบคุมฯ!U1269</f>
        <v>0</v>
      </c>
      <c r="G277" s="992">
        <f>+[6]ระบบการควบคุมฯ!Y1269+[6]ระบบการควบคุมฯ!Z1269</f>
        <v>0</v>
      </c>
      <c r="H277" s="992"/>
      <c r="I277" s="992"/>
      <c r="J277" s="992">
        <f>+D277-E277-G277</f>
        <v>0</v>
      </c>
      <c r="K277" s="992"/>
    </row>
    <row r="278" spans="1:11" s="13" customFormat="1" x14ac:dyDescent="0.25">
      <c r="A278" s="990"/>
      <c r="B278" s="70"/>
      <c r="C278" s="991"/>
      <c r="D278" s="992"/>
      <c r="E278" s="992"/>
      <c r="F278" s="992"/>
      <c r="G278" s="992"/>
      <c r="H278" s="992"/>
      <c r="I278" s="992"/>
      <c r="J278" s="992"/>
      <c r="K278" s="992"/>
    </row>
    <row r="279" spans="1:11" s="13" customFormat="1" ht="61.2" x14ac:dyDescent="0.25">
      <c r="A279" s="1149" t="str">
        <f>+[6]ระบบการควบคุมฯ!A1267</f>
        <v>2.6.4</v>
      </c>
      <c r="B279" s="1123" t="str">
        <f>+[6]ระบบการควบคุมฯ!B1267</f>
        <v>ตู้เย็นขนาด9คิวบิกฟุต</v>
      </c>
      <c r="C279" s="1056" t="str">
        <f>+[6]ระบบการควบคุมฯ!C1267</f>
        <v>ศธ 04002/ว2043  ลว 24  พค 67ครั้งที่ 55</v>
      </c>
      <c r="D279" s="1068">
        <f>SUM(D280)</f>
        <v>13000</v>
      </c>
      <c r="E279" s="1068">
        <f t="shared" ref="E279:J279" si="94">SUM(E280)</f>
        <v>0</v>
      </c>
      <c r="F279" s="1068">
        <f t="shared" si="94"/>
        <v>0</v>
      </c>
      <c r="G279" s="1068">
        <f t="shared" si="94"/>
        <v>0</v>
      </c>
      <c r="H279" s="1068">
        <f t="shared" si="94"/>
        <v>0</v>
      </c>
      <c r="I279" s="1068">
        <f t="shared" si="94"/>
        <v>0</v>
      </c>
      <c r="J279" s="1068">
        <f t="shared" si="94"/>
        <v>13000</v>
      </c>
      <c r="K279" s="1068"/>
    </row>
    <row r="280" spans="1:11" s="13" customFormat="1" x14ac:dyDescent="0.25">
      <c r="A280" s="1262" t="str">
        <f>+[6]ระบบการควบคุมฯ!A1268</f>
        <v>1)</v>
      </c>
      <c r="B280" s="9" t="str">
        <f>+[6]ระบบการควบคุมฯ!B1268</f>
        <v>โรงเรียนร่วมใจประสิทธิ์</v>
      </c>
      <c r="C280" s="1263" t="str">
        <f>+[6]ระบบการควบคุมฯ!C1268</f>
        <v>20004350002003114850</v>
      </c>
      <c r="D280" s="1150">
        <f>+[6]ระบบการควบคุมฯ!AB1268</f>
        <v>13000</v>
      </c>
      <c r="E280" s="992">
        <f>+[6]ระบบการควบคุมฯ!R1272+[6]ระบบการควบคุมฯ!S1272</f>
        <v>0</v>
      </c>
      <c r="F280" s="992">
        <f>+[6]ระบบการควบคุมฯ!T1272+[6]ระบบการควบคุมฯ!U1272</f>
        <v>0</v>
      </c>
      <c r="G280" s="992">
        <f>+[6]ระบบการควบคุมฯ!Y1272+[6]ระบบการควบคุมฯ!Z1272</f>
        <v>0</v>
      </c>
      <c r="H280" s="992"/>
      <c r="I280" s="992"/>
      <c r="J280" s="992">
        <f>+D280-E280-G280</f>
        <v>13000</v>
      </c>
      <c r="K280" s="1150"/>
    </row>
    <row r="281" spans="1:11" s="13" customFormat="1" x14ac:dyDescent="0.25">
      <c r="A281" s="1262">
        <f>+[6]ระบบการควบคุมฯ!A1269</f>
        <v>0</v>
      </c>
      <c r="B281" s="9" t="str">
        <f>+[6]ระบบการควบคุมฯ!B1269</f>
        <v>ผูกพันครบ 28 มิย 67</v>
      </c>
      <c r="C281" s="1263">
        <f>+[6]ระบบการควบคุมฯ!C1269</f>
        <v>4100398188</v>
      </c>
      <c r="D281" s="1093">
        <f>+[6]ระบบการควบคุมฯ!F1269</f>
        <v>0</v>
      </c>
      <c r="E281" s="1093">
        <f>+[6]ระบบการควบคุมฯ!G1269+[6]ระบบการควบคุมฯ!H1269</f>
        <v>0</v>
      </c>
      <c r="F281" s="1093">
        <f>+[6]ระบบการควบคุมฯ!I1269+[6]ระบบการควบคุมฯ!J1269</f>
        <v>0</v>
      </c>
      <c r="G281" s="1151">
        <f>+[6]ระบบการควบคุมฯ!K1269+[6]ระบบการควบคุมฯ!L1269</f>
        <v>0</v>
      </c>
      <c r="H281" s="993"/>
      <c r="I281" s="9"/>
      <c r="J281" s="992">
        <f>+D281-E281-G281</f>
        <v>0</v>
      </c>
      <c r="K281" s="9"/>
    </row>
    <row r="282" spans="1:11" s="13" customFormat="1" x14ac:dyDescent="0.25">
      <c r="A282" s="1264"/>
      <c r="B282" s="9"/>
      <c r="C282" s="1263"/>
      <c r="D282" s="1093"/>
      <c r="E282" s="1093"/>
      <c r="F282" s="1093"/>
      <c r="G282" s="1151"/>
      <c r="H282" s="993"/>
      <c r="I282" s="9"/>
      <c r="J282" s="992"/>
      <c r="K282" s="9"/>
    </row>
    <row r="283" spans="1:11" s="13" customFormat="1" x14ac:dyDescent="0.25">
      <c r="A283" s="1249"/>
      <c r="B283" s="1265" t="str">
        <f>+[6]ระบบการควบคุมฯ!B1270</f>
        <v>งบลงทุน  ค่าที่ดินและสิ่งก่อสร้าง 6711320</v>
      </c>
      <c r="C283" s="1251"/>
      <c r="D283" s="1071">
        <f>+D284+D339</f>
        <v>684600</v>
      </c>
      <c r="E283" s="1071">
        <f>+E284+E339</f>
        <v>0</v>
      </c>
      <c r="F283" s="1071">
        <f>+F284+F339</f>
        <v>0</v>
      </c>
      <c r="G283" s="1071">
        <f>+G284+G339</f>
        <v>0</v>
      </c>
      <c r="H283" s="1071">
        <f>+H284+H339</f>
        <v>0</v>
      </c>
      <c r="I283" s="1071">
        <f>+I284+I339</f>
        <v>0</v>
      </c>
      <c r="J283" s="1071">
        <f>+J284+J339</f>
        <v>684600</v>
      </c>
      <c r="K283" s="1071"/>
    </row>
    <row r="284" spans="1:11" s="13" customFormat="1" ht="61.2" x14ac:dyDescent="0.25">
      <c r="A284" s="1122" t="s">
        <v>210</v>
      </c>
      <c r="B284" s="1123" t="str">
        <f>+[6]ระบบการควบคุมฯ!B1271</f>
        <v>ปรับปรุงซ่อมแซมอาคารเรียนอาคารประกอบและสิ่งก่อสร้างอื่น</v>
      </c>
      <c r="C284" s="1056" t="str">
        <f>+[6]ระบบการควบคุมฯ!C1271</f>
        <v>ศธ 04002/ว2043  ลว 24  พค 67ครั้งที่ 55</v>
      </c>
      <c r="D284" s="1068">
        <f>+D285</f>
        <v>684600</v>
      </c>
      <c r="E284" s="1068">
        <f t="shared" ref="E284:J284" si="95">+E285</f>
        <v>0</v>
      </c>
      <c r="F284" s="1068">
        <f t="shared" si="95"/>
        <v>0</v>
      </c>
      <c r="G284" s="1068">
        <f t="shared" si="95"/>
        <v>0</v>
      </c>
      <c r="H284" s="1068">
        <f t="shared" si="95"/>
        <v>0</v>
      </c>
      <c r="I284" s="1068">
        <f t="shared" si="95"/>
        <v>0</v>
      </c>
      <c r="J284" s="1068">
        <f t="shared" si="95"/>
        <v>684600</v>
      </c>
      <c r="K284" s="1068"/>
    </row>
    <row r="285" spans="1:11" s="13" customFormat="1" x14ac:dyDescent="0.25">
      <c r="A285" s="1266" t="s">
        <v>211</v>
      </c>
      <c r="B285" s="9" t="str">
        <f>+[6]ระบบการควบคุมฯ!B1273</f>
        <v>โรงเรียนรวมราษฎร์สามัคคี</v>
      </c>
      <c r="C285" s="1263" t="str">
        <f>+[6]ระบบการควบคุมฯ!C1273</f>
        <v>2000435000200321A300</v>
      </c>
      <c r="D285" s="992">
        <f>+[6]ระบบการควบคุมฯ!AB1273</f>
        <v>684600</v>
      </c>
      <c r="E285" s="992">
        <f>+[6]ระบบการควบคุมฯ!R1273+[6]ระบบการควบคุมฯ!S1273</f>
        <v>0</v>
      </c>
      <c r="F285" s="992">
        <f>+[6]ระบบการควบคุมฯ!T1273+[6]ระบบการควบคุมฯ!U1273</f>
        <v>0</v>
      </c>
      <c r="G285" s="992">
        <f>+[6]ระบบการควบคุมฯ!Y1273+[6]ระบบการควบคุมฯ!Z1273</f>
        <v>0</v>
      </c>
      <c r="H285" s="992"/>
      <c r="I285" s="992"/>
      <c r="J285" s="992">
        <f>+D285-E285-G285</f>
        <v>684600</v>
      </c>
      <c r="K285" s="9"/>
    </row>
    <row r="286" spans="1:11" s="13" customFormat="1" x14ac:dyDescent="0.25">
      <c r="A286" s="1267">
        <f>+[6]ระบบการควบคุมฯ!A1274</f>
        <v>0</v>
      </c>
      <c r="B286" s="1267">
        <f>+[6]ระบบการควบคุมฯ!B1274</f>
        <v>0</v>
      </c>
      <c r="C286" s="1268"/>
      <c r="D286" s="1034">
        <f>+[6]ระบบการควบคุมฯ!AB1274</f>
        <v>0</v>
      </c>
      <c r="E286" s="1034">
        <f>+[6]ระบบการควบคุมฯ!R1274+[6]ระบบการควบคุมฯ!S1274</f>
        <v>0</v>
      </c>
      <c r="F286" s="1034">
        <f>+[6]ระบบการควบคุมฯ!T1274+[6]ระบบการควบคุมฯ!U1274</f>
        <v>0</v>
      </c>
      <c r="G286" s="1034">
        <f>+[6]ระบบการควบคุมฯ!Y1274+[6]ระบบการควบคุมฯ!Z1274</f>
        <v>0</v>
      </c>
      <c r="H286" s="1034"/>
      <c r="I286" s="1034"/>
      <c r="J286" s="1034">
        <f>+D286-E286-G286</f>
        <v>0</v>
      </c>
      <c r="K286" s="1037"/>
    </row>
    <row r="287" spans="1:11" s="13" customFormat="1" ht="18" hidden="1" x14ac:dyDescent="0.25">
      <c r="A287" s="1152" t="s">
        <v>212</v>
      </c>
      <c r="B287" s="1153" t="s">
        <v>213</v>
      </c>
      <c r="C287" s="1154"/>
      <c r="D287" s="1155">
        <f>+D288</f>
        <v>0</v>
      </c>
      <c r="E287" s="1155">
        <f t="shared" ref="E287:J289" si="96">+E288</f>
        <v>0</v>
      </c>
      <c r="F287" s="1155">
        <f t="shared" si="96"/>
        <v>0</v>
      </c>
      <c r="G287" s="1155">
        <f t="shared" si="96"/>
        <v>0</v>
      </c>
      <c r="H287" s="1155">
        <f t="shared" si="96"/>
        <v>0</v>
      </c>
      <c r="I287" s="1155">
        <f t="shared" si="96"/>
        <v>0</v>
      </c>
      <c r="J287" s="1155">
        <f t="shared" si="96"/>
        <v>0</v>
      </c>
      <c r="K287" s="1155">
        <f>SUM(K303:K306)</f>
        <v>0</v>
      </c>
    </row>
    <row r="288" spans="1:11" s="13" customFormat="1" hidden="1" x14ac:dyDescent="0.25">
      <c r="A288" s="1055">
        <f>+[6]ระบบการควบคุมฯ!A460</f>
        <v>2</v>
      </c>
      <c r="B288" s="1156" t="str">
        <f>+[6]ระบบการควบคุมฯ!B460</f>
        <v xml:space="preserve">โครงการพัฒนาสื่อและเทคโนโลยีสารสนเทศเพื่อการศึกษา </v>
      </c>
      <c r="C288" s="1056" t="str">
        <f>+[6]ระบบการควบคุมฯ!C460</f>
        <v xml:space="preserve">20004 42004700 </v>
      </c>
      <c r="D288" s="1068">
        <f>+D289</f>
        <v>0</v>
      </c>
      <c r="E288" s="1068">
        <f t="shared" si="96"/>
        <v>0</v>
      </c>
      <c r="F288" s="1068">
        <f t="shared" si="96"/>
        <v>0</v>
      </c>
      <c r="G288" s="1068">
        <f t="shared" si="96"/>
        <v>0</v>
      </c>
      <c r="H288" s="1068">
        <f t="shared" si="96"/>
        <v>0</v>
      </c>
      <c r="I288" s="1068">
        <f t="shared" si="96"/>
        <v>0</v>
      </c>
      <c r="J288" s="1068">
        <f t="shared" si="96"/>
        <v>0</v>
      </c>
      <c r="K288" s="1057"/>
    </row>
    <row r="289" spans="1:11" s="13" customFormat="1" hidden="1" x14ac:dyDescent="0.25">
      <c r="A289" s="1058">
        <f>+[6]ระบบการควบคุมฯ!A463</f>
        <v>2.1</v>
      </c>
      <c r="B289" s="1157" t="str">
        <f>+[6]ระบบการควบคุมฯ!B463</f>
        <v xml:space="preserve">กิจกรรมการส่งเสริมการจัดการศึกษาทางไกล </v>
      </c>
      <c r="C289" s="1060" t="str">
        <f>+[6]ระบบการควบคุมฯ!C463</f>
        <v xml:space="preserve">20004 66 86184 00000  </v>
      </c>
      <c r="D289" s="1061">
        <f>+D290</f>
        <v>0</v>
      </c>
      <c r="E289" s="1061">
        <f t="shared" si="96"/>
        <v>0</v>
      </c>
      <c r="F289" s="1061">
        <f t="shared" si="96"/>
        <v>0</v>
      </c>
      <c r="G289" s="1061">
        <f t="shared" si="96"/>
        <v>0</v>
      </c>
      <c r="H289" s="1061">
        <f t="shared" si="96"/>
        <v>0</v>
      </c>
      <c r="I289" s="1061">
        <f t="shared" si="96"/>
        <v>0</v>
      </c>
      <c r="J289" s="1061">
        <f t="shared" si="96"/>
        <v>0</v>
      </c>
      <c r="K289" s="1158"/>
    </row>
    <row r="290" spans="1:11" s="13" customFormat="1" hidden="1" x14ac:dyDescent="0.25">
      <c r="A290" s="1237"/>
      <c r="B290" s="68" t="str">
        <f>+[6]ระบบการควบคุมฯ!B468</f>
        <v xml:space="preserve"> งบลงทุน ค่าครุภัณฑ์ 6711310</v>
      </c>
      <c r="C290" s="1182" t="str">
        <f>+[6]ระบบการควบคุมฯ!C468</f>
        <v>20004 42004770 3110000</v>
      </c>
      <c r="D290" s="944">
        <f>+D293+D302</f>
        <v>0</v>
      </c>
      <c r="E290" s="944">
        <f t="shared" ref="E290:J290" si="97">+E293+E302</f>
        <v>0</v>
      </c>
      <c r="F290" s="944">
        <f t="shared" si="97"/>
        <v>0</v>
      </c>
      <c r="G290" s="944">
        <f t="shared" si="97"/>
        <v>0</v>
      </c>
      <c r="H290" s="944">
        <f t="shared" si="97"/>
        <v>0</v>
      </c>
      <c r="I290" s="944">
        <f t="shared" si="97"/>
        <v>0</v>
      </c>
      <c r="J290" s="944">
        <f t="shared" si="97"/>
        <v>0</v>
      </c>
      <c r="K290" s="1269"/>
    </row>
    <row r="291" spans="1:11" s="13" customFormat="1" hidden="1" x14ac:dyDescent="0.25">
      <c r="A291" s="1180"/>
      <c r="B291" s="1186" t="str">
        <f>+[6]ระบบการควบคุมฯ!B470</f>
        <v>ครุภัณฑ์การศึกษา 120611</v>
      </c>
      <c r="C291" s="1182"/>
      <c r="D291" s="944"/>
      <c r="E291" s="944"/>
      <c r="F291" s="944"/>
      <c r="G291" s="944"/>
      <c r="H291" s="944"/>
      <c r="I291" s="944"/>
      <c r="J291" s="944"/>
      <c r="K291" s="944">
        <f>+K293</f>
        <v>0</v>
      </c>
    </row>
    <row r="292" spans="1:11" s="13" customFormat="1" hidden="1" x14ac:dyDescent="0.25">
      <c r="A292" s="1095"/>
      <c r="B292" s="1104"/>
      <c r="C292" s="1098"/>
      <c r="D292" s="1034"/>
      <c r="E292" s="1034"/>
      <c r="F292" s="1034"/>
      <c r="G292" s="1034"/>
      <c r="H292" s="1034"/>
      <c r="I292" s="1034"/>
      <c r="J292" s="1034"/>
      <c r="K292" s="1034"/>
    </row>
    <row r="293" spans="1:11" s="13" customFormat="1" ht="81.599999999999994" hidden="1" x14ac:dyDescent="0.25">
      <c r="A293" s="1159" t="str">
        <f>+[6]ระบบการควบคุมฯ!A471</f>
        <v>2.2.1</v>
      </c>
      <c r="B293" s="1160" t="str">
        <f>+[6]ระบบการควบคุมฯ!B471</f>
        <v xml:space="preserve">ครุภัณฑ์ทดแทนห้องเรียน DLTV สำหรับโรงเรียน Stan Alone      </v>
      </c>
      <c r="C293" s="1161" t="str">
        <f>+[6]ระบบการควบคุมฯ!C471</f>
        <v>ศธ 04002/ว2350 ลว. 10/ก.ค./2566 โอนครั้งที่ 663</v>
      </c>
      <c r="D293" s="1162">
        <f>SUM(D294:D301)</f>
        <v>0</v>
      </c>
      <c r="E293" s="1162">
        <f t="shared" ref="E293:K293" si="98">SUM(E294:E301)</f>
        <v>0</v>
      </c>
      <c r="F293" s="1162">
        <f t="shared" si="98"/>
        <v>0</v>
      </c>
      <c r="G293" s="1162">
        <f t="shared" si="98"/>
        <v>0</v>
      </c>
      <c r="H293" s="1162">
        <f t="shared" si="98"/>
        <v>0</v>
      </c>
      <c r="I293" s="1162">
        <f t="shared" si="98"/>
        <v>0</v>
      </c>
      <c r="J293" s="1162">
        <f t="shared" si="98"/>
        <v>0</v>
      </c>
      <c r="K293" s="1162">
        <f t="shared" si="98"/>
        <v>0</v>
      </c>
    </row>
    <row r="294" spans="1:11" s="13" customFormat="1" ht="40.799999999999997" hidden="1" x14ac:dyDescent="0.25">
      <c r="A294" s="1095" t="str">
        <f>+[6]ระบบการควบคุมฯ!A472</f>
        <v>2.2.1.1</v>
      </c>
      <c r="B294" s="1096" t="str">
        <f>+[6]ระบบการควบคุมฯ!B472</f>
        <v>แสนชื่นปานนุกูล</v>
      </c>
      <c r="C294" s="1131" t="str">
        <f>+[6]ระบบการควบคุมฯ!C472</f>
        <v>20004420047003113338</v>
      </c>
      <c r="D294" s="1034">
        <f>+[6]ระบบการควบคุมฯ!F472</f>
        <v>0</v>
      </c>
      <c r="E294" s="1034">
        <f>+[6]ระบบการควบคุมฯ!G472+[6]ระบบการควบคุมฯ!H472</f>
        <v>0</v>
      </c>
      <c r="F294" s="1034">
        <f>+[6]ระบบการควบคุมฯ!I472+[6]ระบบการควบคุมฯ!J472</f>
        <v>0</v>
      </c>
      <c r="G294" s="1034">
        <f>+[6]ระบบการควบคุมฯ!K472+[6]ระบบการควบคุมฯ!L472</f>
        <v>0</v>
      </c>
      <c r="H294" s="1034"/>
      <c r="I294" s="1034"/>
      <c r="J294" s="1034">
        <f>+D294-E294-F294-G294</f>
        <v>0</v>
      </c>
      <c r="K294" s="1097"/>
    </row>
    <row r="295" spans="1:11" s="13" customFormat="1" ht="40.799999999999997" hidden="1" x14ac:dyDescent="0.25">
      <c r="A295" s="1095" t="str">
        <f>+[6]ระบบการควบคุมฯ!A473</f>
        <v>2.2.1.2</v>
      </c>
      <c r="B295" s="1096" t="str">
        <f>+[6]ระบบการควบคุมฯ!B473</f>
        <v>วัดจตุพิธวราวาส</v>
      </c>
      <c r="C295" s="1131" t="str">
        <f>+[6]ระบบการควบคุมฯ!C473</f>
        <v>20004420047003113340</v>
      </c>
      <c r="D295" s="1034">
        <f>+[6]ระบบการควบคุมฯ!F473</f>
        <v>0</v>
      </c>
      <c r="E295" s="1034">
        <f>+[6]ระบบการควบคุมฯ!G473+[6]ระบบการควบคุมฯ!H473</f>
        <v>0</v>
      </c>
      <c r="F295" s="1034">
        <f>+[6]ระบบการควบคุมฯ!I473+[6]ระบบการควบคุมฯ!J473</f>
        <v>0</v>
      </c>
      <c r="G295" s="1034">
        <f>+[6]ระบบการควบคุมฯ!K473+[6]ระบบการควบคุมฯ!L473</f>
        <v>0</v>
      </c>
      <c r="H295" s="1034"/>
      <c r="I295" s="1034"/>
      <c r="J295" s="1034">
        <f t="shared" ref="J295:J301" si="99">+D295-E295-F295-G295</f>
        <v>0</v>
      </c>
      <c r="K295" s="1097"/>
    </row>
    <row r="296" spans="1:11" s="13" customFormat="1" ht="40.799999999999997" hidden="1" x14ac:dyDescent="0.25">
      <c r="A296" s="1095" t="str">
        <f>+[6]ระบบการควบคุมฯ!A474</f>
        <v>2.2.1.3</v>
      </c>
      <c r="B296" s="1096" t="str">
        <f>+[6]ระบบการควบคุมฯ!B474</f>
        <v>ศาลาลอย</v>
      </c>
      <c r="C296" s="1131" t="str">
        <f>+[6]ระบบการควบคุมฯ!C474</f>
        <v>20004420047003113342</v>
      </c>
      <c r="D296" s="1034">
        <f>+[6]ระบบการควบคุมฯ!F474</f>
        <v>0</v>
      </c>
      <c r="E296" s="1034">
        <f>+[6]ระบบการควบคุมฯ!G474+[6]ระบบการควบคุมฯ!H474</f>
        <v>0</v>
      </c>
      <c r="F296" s="1034">
        <f>+[6]ระบบการควบคุมฯ!I474+[6]ระบบการควบคุมฯ!J474</f>
        <v>0</v>
      </c>
      <c r="G296" s="1034">
        <f>+[6]ระบบการควบคุมฯ!K474+[6]ระบบการควบคุมฯ!L474</f>
        <v>0</v>
      </c>
      <c r="H296" s="1034"/>
      <c r="I296" s="1034"/>
      <c r="J296" s="1034">
        <f t="shared" si="99"/>
        <v>0</v>
      </c>
      <c r="K296" s="1097"/>
    </row>
    <row r="297" spans="1:11" s="13" customFormat="1" ht="40.799999999999997" hidden="1" x14ac:dyDescent="0.25">
      <c r="A297" s="1095" t="str">
        <f>+[6]ระบบการควบคุมฯ!A475</f>
        <v>2.2.1.4</v>
      </c>
      <c r="B297" s="1096" t="str">
        <f>+[6]ระบบการควบคุมฯ!B475</f>
        <v>วัดแสงมณี</v>
      </c>
      <c r="C297" s="1131" t="str">
        <f>+[6]ระบบการควบคุมฯ!C475</f>
        <v>20004420047003113344</v>
      </c>
      <c r="D297" s="1034">
        <f>+[6]ระบบการควบคุมฯ!F475</f>
        <v>0</v>
      </c>
      <c r="E297" s="1034">
        <f>+[6]ระบบการควบคุมฯ!G475+[6]ระบบการควบคุมฯ!H475</f>
        <v>0</v>
      </c>
      <c r="F297" s="1034">
        <f>+[6]ระบบการควบคุมฯ!I475+[6]ระบบการควบคุมฯ!J475</f>
        <v>0</v>
      </c>
      <c r="G297" s="1034">
        <f>+[6]ระบบการควบคุมฯ!K475+[6]ระบบการควบคุมฯ!L475</f>
        <v>0</v>
      </c>
      <c r="H297" s="1034"/>
      <c r="I297" s="1034"/>
      <c r="J297" s="1034">
        <f t="shared" si="99"/>
        <v>0</v>
      </c>
      <c r="K297" s="1097"/>
    </row>
    <row r="298" spans="1:11" s="13" customFormat="1" ht="40.799999999999997" hidden="1" x14ac:dyDescent="0.25">
      <c r="A298" s="1095" t="str">
        <f>+[6]ระบบการควบคุมฯ!A476</f>
        <v>2.2.1.5</v>
      </c>
      <c r="B298" s="1096" t="str">
        <f>+[6]ระบบการควบคุมฯ!B476</f>
        <v>วัดอดิศร</v>
      </c>
      <c r="C298" s="1131" t="str">
        <f>+[6]ระบบการควบคุมฯ!C476</f>
        <v>20004420047003113346</v>
      </c>
      <c r="D298" s="1034">
        <f>+[6]ระบบการควบคุมฯ!F476</f>
        <v>0</v>
      </c>
      <c r="E298" s="1034">
        <f>+[6]ระบบการควบคุมฯ!G476+[6]ระบบการควบคุมฯ!H476</f>
        <v>0</v>
      </c>
      <c r="F298" s="1034">
        <f>+[6]ระบบการควบคุมฯ!I476+[6]ระบบการควบคุมฯ!J476</f>
        <v>0</v>
      </c>
      <c r="G298" s="1034">
        <f>+[6]ระบบการควบคุมฯ!K476+[6]ระบบการควบคุมฯ!L476</f>
        <v>0</v>
      </c>
      <c r="H298" s="1034"/>
      <c r="I298" s="1034"/>
      <c r="J298" s="1034">
        <f t="shared" si="99"/>
        <v>0</v>
      </c>
      <c r="K298" s="1097"/>
    </row>
    <row r="299" spans="1:11" s="13" customFormat="1" ht="40.799999999999997" hidden="1" x14ac:dyDescent="0.25">
      <c r="A299" s="1095" t="str">
        <f>+[6]ระบบการควบคุมฯ!A477</f>
        <v>2.2.1.6</v>
      </c>
      <c r="B299" s="1096" t="str">
        <f>+[6]ระบบการควบคุมฯ!B477</f>
        <v>วัดนพรัตนาราม</v>
      </c>
      <c r="C299" s="1131" t="str">
        <f>+[6]ระบบการควบคุมฯ!C477</f>
        <v>20004420047003113349</v>
      </c>
      <c r="D299" s="1034">
        <f>+[6]ระบบการควบคุมฯ!F477</f>
        <v>0</v>
      </c>
      <c r="E299" s="1034">
        <f>+[6]ระบบการควบคุมฯ!G477+[6]ระบบการควบคุมฯ!H477</f>
        <v>0</v>
      </c>
      <c r="F299" s="1034">
        <f>+[6]ระบบการควบคุมฯ!I477+[6]ระบบการควบคุมฯ!J477</f>
        <v>0</v>
      </c>
      <c r="G299" s="1034">
        <f>+[6]ระบบการควบคุมฯ!K477+[6]ระบบการควบคุมฯ!L477</f>
        <v>0</v>
      </c>
      <c r="H299" s="1034"/>
      <c r="I299" s="1034"/>
      <c r="J299" s="1034">
        <f t="shared" si="99"/>
        <v>0</v>
      </c>
      <c r="K299" s="1097"/>
    </row>
    <row r="300" spans="1:11" s="13" customFormat="1" ht="40.799999999999997" hidden="1" x14ac:dyDescent="0.25">
      <c r="A300" s="1095" t="str">
        <f>+[6]ระบบการควบคุมฯ!A478</f>
        <v>2.2.1.7</v>
      </c>
      <c r="B300" s="1096" t="str">
        <f>+[6]ระบบการควบคุมฯ!B478</f>
        <v>วัดธรรมราษฎร์เจริญผล</v>
      </c>
      <c r="C300" s="1131" t="str">
        <f>+[6]ระบบการควบคุมฯ!C478</f>
        <v>20004420047003113350</v>
      </c>
      <c r="D300" s="1034">
        <f>+[6]ระบบการควบคุมฯ!F478</f>
        <v>0</v>
      </c>
      <c r="E300" s="1034">
        <f>+[6]ระบบการควบคุมฯ!G478+[6]ระบบการควบคุมฯ!H478</f>
        <v>0</v>
      </c>
      <c r="F300" s="1034">
        <f>+[6]ระบบการควบคุมฯ!I478+[6]ระบบการควบคุมฯ!J478</f>
        <v>0</v>
      </c>
      <c r="G300" s="1034">
        <f>+[6]ระบบการควบคุมฯ!K478+[6]ระบบการควบคุมฯ!L478</f>
        <v>0</v>
      </c>
      <c r="H300" s="1034"/>
      <c r="I300" s="1034"/>
      <c r="J300" s="1034">
        <f t="shared" si="99"/>
        <v>0</v>
      </c>
      <c r="K300" s="1097"/>
    </row>
    <row r="301" spans="1:11" s="13" customFormat="1" ht="40.799999999999997" hidden="1" x14ac:dyDescent="0.25">
      <c r="A301" s="1095" t="str">
        <f>+[6]ระบบการควบคุมฯ!A479</f>
        <v>2.2.1.8</v>
      </c>
      <c r="B301" s="1096" t="str">
        <f>+[6]ระบบการควบคุมฯ!B479</f>
        <v>นิกรราษฎร์บูรณะ(เหราบัตย์อุทิศ)</v>
      </c>
      <c r="C301" s="1131" t="str">
        <f>+[6]ระบบการควบคุมฯ!C479</f>
        <v>20004420047003113353</v>
      </c>
      <c r="D301" s="1034">
        <f>+[6]ระบบการควบคุมฯ!F479</f>
        <v>0</v>
      </c>
      <c r="E301" s="1034">
        <f>+[6]ระบบการควบคุมฯ!G479+[6]ระบบการควบคุมฯ!H479</f>
        <v>0</v>
      </c>
      <c r="F301" s="1034">
        <f>+[6]ระบบการควบคุมฯ!I479+[6]ระบบการควบคุมฯ!J479</f>
        <v>0</v>
      </c>
      <c r="G301" s="1034">
        <f>+[6]ระบบการควบคุมฯ!K479+[6]ระบบการควบคุมฯ!L479</f>
        <v>0</v>
      </c>
      <c r="H301" s="1034"/>
      <c r="I301" s="1034"/>
      <c r="J301" s="1034">
        <f t="shared" si="99"/>
        <v>0</v>
      </c>
      <c r="K301" s="1097"/>
    </row>
    <row r="302" spans="1:11" s="13" customFormat="1" ht="61.2" hidden="1" x14ac:dyDescent="0.25">
      <c r="A302" s="1126" t="str">
        <f>+[6]ระบบการควบคุมฯ!A480</f>
        <v>2.2.2</v>
      </c>
      <c r="B302" s="1086" t="str">
        <f>+[6]ระบบการควบคุมฯ!B480</f>
        <v xml:space="preserve">ครุภัณฑ์ทดแทนห้องเรียน DLTV สำหรับโรงเรียน Stan Alone      </v>
      </c>
      <c r="C302" s="948" t="str">
        <f>+[6]ระบบการควบคุมฯ!C480</f>
        <v>ศธ 04002/ว3517 ลว. 22/สค./2566 โอนครั้งที่ 794</v>
      </c>
      <c r="D302" s="949">
        <f>+[6]ระบบการควบคุมฯ!F480</f>
        <v>0</v>
      </c>
      <c r="E302" s="949">
        <f>+[6]ระบบการควบคุมฯ!G480+[6]ระบบการควบคุมฯ!H480</f>
        <v>0</v>
      </c>
      <c r="F302" s="949">
        <f>+[6]ระบบการควบคุมฯ!I480+[6]ระบบการควบคุมฯ!J480</f>
        <v>0</v>
      </c>
      <c r="G302" s="949">
        <f>+[6]ระบบการควบคุมฯ!K480+[6]ระบบการควบคุมฯ!L480</f>
        <v>0</v>
      </c>
      <c r="H302" s="949"/>
      <c r="I302" s="949"/>
      <c r="J302" s="949">
        <f>+D302-E302-F302-G302</f>
        <v>0</v>
      </c>
      <c r="K302" s="1087"/>
    </row>
    <row r="303" spans="1:11" s="13" customFormat="1" ht="40.799999999999997" hidden="1" x14ac:dyDescent="0.25">
      <c r="A303" s="1095" t="str">
        <f>+[6]ระบบการควบคุมฯ!A481</f>
        <v>2.2.1.9</v>
      </c>
      <c r="B303" s="1096" t="str">
        <f>+[6]ระบบการควบคุมฯ!B481</f>
        <v>คลอง 11 ศาลาครุ</v>
      </c>
      <c r="C303" s="1131" t="str">
        <f>+[6]ระบบการควบคุมฯ!C481</f>
        <v>200044200470031113337</v>
      </c>
      <c r="D303" s="1034">
        <f>+[6]ระบบการควบคุมฯ!F481</f>
        <v>0</v>
      </c>
      <c r="E303" s="1034">
        <f>+[6]ระบบการควบคุมฯ!G481+[6]ระบบการควบคุมฯ!H481</f>
        <v>0</v>
      </c>
      <c r="F303" s="1034">
        <f>+[6]ระบบการควบคุมฯ!I481+[6]ระบบการควบคุมฯ!J481</f>
        <v>0</v>
      </c>
      <c r="G303" s="1034">
        <f>+[6]ระบบการควบคุมฯ!K481+[6]ระบบการควบคุมฯ!L481</f>
        <v>0</v>
      </c>
      <c r="H303" s="1034"/>
      <c r="I303" s="1034"/>
      <c r="J303" s="1034">
        <f>+D303-E303-F303-G303</f>
        <v>0</v>
      </c>
      <c r="K303" s="1037"/>
    </row>
    <row r="304" spans="1:11" s="13" customFormat="1" ht="40.799999999999997" hidden="1" x14ac:dyDescent="0.25">
      <c r="A304" s="1095" t="str">
        <f>+[6]ระบบการควบคุมฯ!A482</f>
        <v>2.2.1.10</v>
      </c>
      <c r="B304" s="1096" t="str">
        <f>+[6]ระบบการควบคุมฯ!B482</f>
        <v>แสนจำหน่ายวิทยา</v>
      </c>
      <c r="C304" s="1131" t="str">
        <f>+[6]ระบบการควบคุมฯ!C482</f>
        <v>200044200470031113339</v>
      </c>
      <c r="D304" s="1034">
        <f>+[6]ระบบการควบคุมฯ!F482</f>
        <v>0</v>
      </c>
      <c r="E304" s="1034">
        <f>+[6]ระบบการควบคุมฯ!G482+[6]ระบบการควบคุมฯ!H482</f>
        <v>0</v>
      </c>
      <c r="F304" s="1034">
        <f>+[6]ระบบการควบคุมฯ!I482+[6]ระบบการควบคุมฯ!J482</f>
        <v>0</v>
      </c>
      <c r="G304" s="1034">
        <f>+[6]ระบบการควบคุมฯ!K482+[6]ระบบการควบคุมฯ!L482</f>
        <v>0</v>
      </c>
      <c r="H304" s="1034"/>
      <c r="I304" s="1034"/>
      <c r="J304" s="1034">
        <f>+D304-E304-F304-G304</f>
        <v>0</v>
      </c>
      <c r="K304" s="1037"/>
    </row>
    <row r="305" spans="1:11" s="13" customFormat="1" x14ac:dyDescent="0.25">
      <c r="A305" s="1270"/>
      <c r="B305" s="1163" t="s">
        <v>214</v>
      </c>
      <c r="C305" s="1271">
        <v>31</v>
      </c>
      <c r="D305" s="1272">
        <f>+D7+D102+D117+D290</f>
        <v>3123000</v>
      </c>
      <c r="E305" s="1272">
        <f>+E7+E102+E117+E290</f>
        <v>2292680</v>
      </c>
      <c r="F305" s="1272">
        <f>+F7+F102+F117+F290</f>
        <v>0</v>
      </c>
      <c r="G305" s="1272">
        <f>+G7+G102+G117+G290</f>
        <v>0</v>
      </c>
      <c r="H305" s="1272">
        <f>+H7+H102+H117+H290</f>
        <v>0</v>
      </c>
      <c r="I305" s="1272">
        <f>+I7+I102+I117+I290</f>
        <v>0</v>
      </c>
      <c r="J305" s="1272">
        <f>+J7+J102+J117+J290</f>
        <v>830320</v>
      </c>
      <c r="K305" s="1273"/>
    </row>
    <row r="306" spans="1:11" s="13" customFormat="1" x14ac:dyDescent="0.25">
      <c r="A306" s="1270"/>
      <c r="B306" s="1163" t="s">
        <v>215</v>
      </c>
      <c r="C306" s="1271">
        <v>30</v>
      </c>
      <c r="D306" s="1272">
        <f>+D118+D8</f>
        <v>21791000</v>
      </c>
      <c r="E306" s="1272">
        <f>+E118+E8</f>
        <v>7875964</v>
      </c>
      <c r="F306" s="1272">
        <f>+F118+F8</f>
        <v>0</v>
      </c>
      <c r="G306" s="1272">
        <f>+G118+G8</f>
        <v>0</v>
      </c>
      <c r="H306" s="1272">
        <f>+H118+H8</f>
        <v>0</v>
      </c>
      <c r="I306" s="1272">
        <f>+I118+I8</f>
        <v>0</v>
      </c>
      <c r="J306" s="1272">
        <f>+J118+J8</f>
        <v>13915036</v>
      </c>
      <c r="K306" s="1273"/>
    </row>
    <row r="307" spans="1:11" s="13" customFormat="1" x14ac:dyDescent="0.25">
      <c r="A307" s="1274"/>
      <c r="B307" s="1275" t="s">
        <v>18</v>
      </c>
      <c r="C307" s="1276">
        <f>+C306+C305</f>
        <v>61</v>
      </c>
      <c r="D307" s="1277">
        <f t="shared" ref="D307:J307" si="100">SUM(D305:D306)</f>
        <v>24914000</v>
      </c>
      <c r="E307" s="1277">
        <f t="shared" si="100"/>
        <v>10168644</v>
      </c>
      <c r="F307" s="1277">
        <f t="shared" si="100"/>
        <v>0</v>
      </c>
      <c r="G307" s="1277">
        <f t="shared" si="100"/>
        <v>0</v>
      </c>
      <c r="H307" s="1277">
        <f t="shared" si="100"/>
        <v>0</v>
      </c>
      <c r="I307" s="1277">
        <f t="shared" si="100"/>
        <v>0</v>
      </c>
      <c r="J307" s="1277">
        <f t="shared" si="100"/>
        <v>14745356</v>
      </c>
      <c r="K307" s="1278"/>
    </row>
    <row r="308" spans="1:11" s="13" customFormat="1" x14ac:dyDescent="0.25">
      <c r="A308" s="1279"/>
      <c r="B308" s="1280" t="s">
        <v>19</v>
      </c>
      <c r="C308" s="1281"/>
      <c r="D308" s="1282">
        <f>+E308+F308+G308+J308</f>
        <v>100</v>
      </c>
      <c r="E308" s="1283">
        <f>+E307*100/D307</f>
        <v>40.814979529581763</v>
      </c>
      <c r="F308" s="1283">
        <f>+F307*100/D307</f>
        <v>0</v>
      </c>
      <c r="G308" s="1284">
        <f>+G307*100/D307</f>
        <v>0</v>
      </c>
      <c r="H308" s="1284">
        <f>+H307*100/E307</f>
        <v>0</v>
      </c>
      <c r="I308" s="1284" t="e">
        <f>+I307*100/F307</f>
        <v>#DIV/0!</v>
      </c>
      <c r="J308" s="1283">
        <f>+J307*100/D307</f>
        <v>59.185020470418237</v>
      </c>
      <c r="K308" s="1285"/>
    </row>
    <row r="309" spans="1:11" x14ac:dyDescent="0.55000000000000004">
      <c r="A309" s="1164"/>
      <c r="B309" s="1165"/>
      <c r="C309" s="1166"/>
      <c r="D309" s="1167"/>
      <c r="E309" s="1167"/>
      <c r="F309" s="1167"/>
      <c r="G309" s="1168"/>
      <c r="H309" s="1168"/>
      <c r="I309" s="1169"/>
      <c r="J309" s="1170"/>
      <c r="K309" s="1170"/>
    </row>
    <row r="310" spans="1:11" x14ac:dyDescent="0.55000000000000004">
      <c r="A310" s="1164"/>
      <c r="B310" s="1171"/>
      <c r="C310" s="1166"/>
      <c r="D310" s="1167"/>
      <c r="E310" s="1167"/>
      <c r="F310" s="1167"/>
      <c r="G310" s="1168"/>
      <c r="H310" s="1168"/>
      <c r="I310" s="1169"/>
      <c r="J310" s="1165"/>
      <c r="K310" s="1165"/>
    </row>
    <row r="311" spans="1:11" ht="21" x14ac:dyDescent="0.6">
      <c r="A311" s="1164"/>
      <c r="B311" s="1165"/>
      <c r="C311" s="1166"/>
      <c r="D311" s="1172" t="s">
        <v>216</v>
      </c>
      <c r="E311" s="1172"/>
      <c r="F311" s="1172"/>
      <c r="G311" s="1172"/>
      <c r="H311" s="1172"/>
      <c r="I311" s="1169"/>
      <c r="J311" s="1165"/>
      <c r="K311" s="1165"/>
    </row>
    <row r="312" spans="1:11" ht="21" x14ac:dyDescent="0.6">
      <c r="A312" s="1164"/>
      <c r="B312" s="1165"/>
      <c r="C312" s="1166"/>
      <c r="D312" s="1173"/>
      <c r="E312" s="1173"/>
      <c r="F312" s="1173"/>
      <c r="G312" s="1173"/>
      <c r="H312" s="1173"/>
      <c r="I312" s="1169"/>
      <c r="J312" s="1165"/>
      <c r="K312" s="1165"/>
    </row>
    <row r="313" spans="1:11" ht="21" x14ac:dyDescent="0.6">
      <c r="A313" s="1174" t="s">
        <v>217</v>
      </c>
      <c r="B313" s="1165"/>
      <c r="C313" s="1166"/>
      <c r="D313" s="1173"/>
      <c r="E313" s="1173"/>
      <c r="F313" s="1173"/>
      <c r="G313" s="1173"/>
      <c r="H313" s="1173"/>
      <c r="I313" s="1169"/>
      <c r="J313" s="1165"/>
      <c r="K313" s="1165"/>
    </row>
    <row r="314" spans="1:11" ht="21" x14ac:dyDescent="0.6">
      <c r="A314" s="1174" t="s">
        <v>21</v>
      </c>
      <c r="B314" s="5"/>
      <c r="C314" s="1166"/>
      <c r="D314" s="1174" t="s">
        <v>218</v>
      </c>
      <c r="E314" s="1173"/>
      <c r="F314" s="1173"/>
      <c r="G314" s="1173"/>
      <c r="H314" s="1173"/>
      <c r="I314" s="1169"/>
      <c r="J314" s="1165"/>
      <c r="K314" s="1165"/>
    </row>
    <row r="315" spans="1:11" ht="21" x14ac:dyDescent="0.6">
      <c r="A315" s="1174" t="s">
        <v>55</v>
      </c>
      <c r="B315" s="5"/>
      <c r="C315" s="1166"/>
      <c r="D315" s="1173"/>
      <c r="E315" s="1173"/>
      <c r="F315" s="1173"/>
      <c r="G315" s="1173"/>
      <c r="H315" s="1173"/>
      <c r="I315" s="1169"/>
      <c r="J315" s="1165"/>
      <c r="K315" s="1165"/>
    </row>
  </sheetData>
  <sheetProtection algorithmName="SHA-512" hashValue="Hm8Aup+uEV3x9P+k0LPv8N5Tj9P9AUfbmiym/L5mOhkX+0nqGB+gnZC48O8O61Eao1IgWG5m2uukQ8RgfHikdA==" saltValue="VSUBV1zmQlVI6XJeTk79ZQ==" spinCount="100000" sheet="1" objects="1" scenarios="1" formatCells="0" formatColumns="0" formatRows="0" insertColumns="0" insertRows="0" insertHyperlinks="0" deleteColumns="0" deleteRows="0" sort="0" autoFilter="0" pivotTables="0"/>
  <mergeCells count="14">
    <mergeCell ref="D311:H311"/>
    <mergeCell ref="J4:J5"/>
    <mergeCell ref="K4:K5"/>
    <mergeCell ref="A1:I1"/>
    <mergeCell ref="A2:I2"/>
    <mergeCell ref="B3:F3"/>
    <mergeCell ref="A4:A5"/>
    <mergeCell ref="B4:B5"/>
    <mergeCell ref="C4:C5"/>
    <mergeCell ref="D4:D5"/>
    <mergeCell ref="E4:E5"/>
    <mergeCell ref="F4:F5"/>
    <mergeCell ref="G4:G5"/>
    <mergeCell ref="I4:I5"/>
  </mergeCells>
  <pageMargins left="0.11811023622047245" right="0.11811023622047245" top="0.74803149606299213" bottom="0.74803149606299213" header="0.31496062992125984" footer="0.31496062992125984"/>
  <pageSetup paperSize="9" orientation="landscape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04C0C-3DEB-406F-9B9B-189861EA16B8}">
  <dimension ref="A1:V671"/>
  <sheetViews>
    <sheetView topLeftCell="A79" workbookViewId="0">
      <selection activeCell="A66" sqref="A66:XFD66"/>
    </sheetView>
  </sheetViews>
  <sheetFormatPr defaultColWidth="7.19921875" defaultRowHeight="19.8" x14ac:dyDescent="0.55000000000000004"/>
  <cols>
    <col min="1" max="1" width="5" style="45" customWidth="1"/>
    <col min="2" max="2" width="37.09765625" style="17" customWidth="1"/>
    <col min="3" max="3" width="13.69921875" style="17" customWidth="1"/>
    <col min="4" max="4" width="10" style="20" customWidth="1"/>
    <col min="5" max="5" width="10.59765625" style="20" customWidth="1"/>
    <col min="6" max="6" width="11.69921875" style="46" customWidth="1"/>
    <col min="7" max="7" width="8.3984375" style="20" customWidth="1"/>
    <col min="8" max="8" width="6.09765625" style="20" customWidth="1"/>
    <col min="9" max="9" width="10.69921875" style="20" customWidth="1"/>
    <col min="10" max="10" width="11.59765625" style="20" customWidth="1"/>
    <col min="11" max="11" width="10.59765625" style="15" customWidth="1"/>
    <col min="12" max="12" width="16.09765625" style="18" customWidth="1"/>
    <col min="13" max="13" width="10.5" style="18" customWidth="1"/>
    <col min="14" max="14" width="10.5" style="15" bestFit="1" customWidth="1"/>
    <col min="15" max="15" width="8.69921875" style="18" bestFit="1" customWidth="1"/>
    <col min="16" max="16" width="9.8984375" style="17" bestFit="1" customWidth="1"/>
    <col min="17" max="17" width="9.8984375" style="18" bestFit="1" customWidth="1"/>
    <col min="18" max="18" width="13.3984375" style="19" customWidth="1"/>
    <col min="19" max="19" width="8.8984375" style="19" bestFit="1" customWidth="1"/>
    <col min="20" max="22" width="12" style="19" customWidth="1"/>
    <col min="23" max="16384" width="7.19921875" style="18"/>
  </cols>
  <sheetData>
    <row r="1" spans="1:22" ht="21" x14ac:dyDescent="0.6">
      <c r="A1" s="786" t="s">
        <v>110</v>
      </c>
      <c r="B1" s="786"/>
      <c r="C1" s="786"/>
      <c r="D1" s="786"/>
      <c r="E1" s="786"/>
      <c r="F1" s="786"/>
      <c r="G1" s="786"/>
      <c r="H1" s="786"/>
      <c r="I1" s="786"/>
      <c r="J1" s="786"/>
      <c r="K1" s="787"/>
      <c r="L1" s="14"/>
      <c r="M1" s="14"/>
      <c r="O1" s="16"/>
    </row>
    <row r="2" spans="1:22" ht="21.75" customHeight="1" x14ac:dyDescent="0.6">
      <c r="A2" s="786" t="s">
        <v>182</v>
      </c>
      <c r="B2" s="786"/>
      <c r="C2" s="786"/>
      <c r="D2" s="786"/>
      <c r="E2" s="786"/>
      <c r="F2" s="786"/>
      <c r="G2" s="786"/>
      <c r="H2" s="786"/>
      <c r="I2" s="786"/>
      <c r="J2" s="786"/>
      <c r="K2" s="786"/>
      <c r="L2" s="14"/>
      <c r="M2" s="14"/>
      <c r="O2" s="16"/>
    </row>
    <row r="3" spans="1:22" ht="21" x14ac:dyDescent="0.6">
      <c r="A3" s="786" t="s">
        <v>0</v>
      </c>
      <c r="B3" s="786"/>
      <c r="C3" s="786"/>
      <c r="D3" s="786"/>
      <c r="E3" s="786"/>
      <c r="F3" s="786"/>
      <c r="G3" s="786"/>
      <c r="H3" s="786"/>
      <c r="I3" s="786"/>
      <c r="J3" s="786"/>
      <c r="K3" s="786"/>
      <c r="L3" s="14"/>
      <c r="M3" s="14"/>
      <c r="O3" s="16"/>
    </row>
    <row r="4" spans="1:22" ht="21" customHeight="1" x14ac:dyDescent="0.6">
      <c r="A4" s="788" t="s">
        <v>183</v>
      </c>
      <c r="B4" s="788"/>
      <c r="C4" s="788"/>
      <c r="D4" s="788"/>
      <c r="E4" s="788"/>
      <c r="F4" s="788"/>
      <c r="G4" s="788"/>
      <c r="H4" s="788"/>
      <c r="I4" s="788"/>
      <c r="J4" s="788"/>
      <c r="K4" s="789"/>
      <c r="L4" s="14"/>
      <c r="M4" s="14"/>
      <c r="O4" s="16"/>
    </row>
    <row r="5" spans="1:22" ht="17.25" customHeight="1" x14ac:dyDescent="0.55000000000000004">
      <c r="A5" s="790" t="s">
        <v>1</v>
      </c>
      <c r="B5" s="554" t="s">
        <v>24</v>
      </c>
      <c r="C5" s="791" t="s">
        <v>26</v>
      </c>
      <c r="D5" s="792" t="s">
        <v>27</v>
      </c>
      <c r="E5" s="557" t="s">
        <v>40</v>
      </c>
      <c r="F5" s="793" t="s">
        <v>2</v>
      </c>
      <c r="G5" s="794" t="s">
        <v>3</v>
      </c>
      <c r="H5" s="794" t="str">
        <f>+[2]ระบบการควบคุมฯ!I6</f>
        <v>กันเงินไว้เบิก</v>
      </c>
      <c r="I5" s="794" t="s">
        <v>4</v>
      </c>
      <c r="J5" s="794" t="s">
        <v>5</v>
      </c>
      <c r="K5" s="559" t="s">
        <v>6</v>
      </c>
      <c r="L5" s="565"/>
      <c r="M5" s="20"/>
      <c r="N5" s="562"/>
      <c r="O5" s="562"/>
      <c r="P5" s="21"/>
      <c r="Q5" s="564"/>
      <c r="R5" s="22"/>
      <c r="S5" s="22"/>
    </row>
    <row r="6" spans="1:22" ht="15" customHeight="1" x14ac:dyDescent="0.55000000000000004">
      <c r="A6" s="795"/>
      <c r="B6" s="555"/>
      <c r="C6" s="796" t="s">
        <v>28</v>
      </c>
      <c r="D6" s="797"/>
      <c r="E6" s="558"/>
      <c r="F6" s="798"/>
      <c r="G6" s="799"/>
      <c r="H6" s="799"/>
      <c r="I6" s="799"/>
      <c r="J6" s="799"/>
      <c r="K6" s="560"/>
      <c r="L6" s="565"/>
      <c r="M6" s="20"/>
      <c r="O6" s="23"/>
      <c r="P6" s="21"/>
      <c r="Q6" s="564"/>
      <c r="R6" s="22"/>
      <c r="S6" s="22"/>
    </row>
    <row r="7" spans="1:22" ht="15" customHeight="1" x14ac:dyDescent="0.55000000000000004">
      <c r="A7" s="800"/>
      <c r="B7" s="556"/>
      <c r="C7" s="374"/>
      <c r="D7" s="801" t="s">
        <v>7</v>
      </c>
      <c r="E7" s="801" t="s">
        <v>8</v>
      </c>
      <c r="F7" s="802" t="s">
        <v>9</v>
      </c>
      <c r="G7" s="801" t="s">
        <v>10</v>
      </c>
      <c r="H7" s="801" t="s">
        <v>11</v>
      </c>
      <c r="I7" s="801" t="s">
        <v>29</v>
      </c>
      <c r="J7" s="802" t="s">
        <v>30</v>
      </c>
      <c r="K7" s="561"/>
      <c r="L7" s="24"/>
      <c r="M7" s="20"/>
      <c r="O7" s="23"/>
      <c r="P7" s="21"/>
      <c r="Q7" s="25"/>
      <c r="R7" s="22"/>
      <c r="S7" s="22"/>
    </row>
    <row r="8" spans="1:22" ht="37.200000000000003" x14ac:dyDescent="0.55000000000000004">
      <c r="A8" s="803" t="str">
        <f>+[6]ระบบการควบคุมฯ!495:495</f>
        <v>ง</v>
      </c>
      <c r="B8" s="92" t="str">
        <f>[3]ระบบการควบคุมฯ!B112</f>
        <v>แผนงานพื้นฐานด้านการพัฒนาและเสริมสร้างศักยภาพทรัพยากรมนุษย์</v>
      </c>
      <c r="C8" s="375"/>
      <c r="D8" s="804">
        <f>+D50</f>
        <v>3055000</v>
      </c>
      <c r="E8" s="804">
        <f t="shared" ref="E8:J8" si="0">+E50</f>
        <v>945000</v>
      </c>
      <c r="F8" s="804">
        <f t="shared" si="0"/>
        <v>4000000</v>
      </c>
      <c r="G8" s="804">
        <f t="shared" si="0"/>
        <v>0</v>
      </c>
      <c r="H8" s="804">
        <f t="shared" si="0"/>
        <v>0</v>
      </c>
      <c r="I8" s="804">
        <f t="shared" si="0"/>
        <v>2800833.29</v>
      </c>
      <c r="J8" s="804">
        <f t="shared" si="0"/>
        <v>1199166.71</v>
      </c>
      <c r="K8" s="93"/>
      <c r="L8" s="24"/>
      <c r="M8" s="20"/>
      <c r="O8" s="23"/>
      <c r="P8" s="21"/>
      <c r="Q8" s="25"/>
      <c r="R8" s="22"/>
      <c r="S8" s="22"/>
    </row>
    <row r="9" spans="1:22" x14ac:dyDescent="0.55000000000000004">
      <c r="A9" s="805">
        <v>1</v>
      </c>
      <c r="B9" s="94" t="str">
        <f>[3]ระบบการควบคุมฯ!B113</f>
        <v xml:space="preserve">ผลผลิตผู้จบการศึกษาก่อนประถมศึกษา </v>
      </c>
      <c r="C9" s="376" t="str">
        <f>[6]ระบบการควบคุมฯ!C496</f>
        <v>20004 35000100 200000</v>
      </c>
      <c r="D9" s="806">
        <f>+D10</f>
        <v>0</v>
      </c>
      <c r="E9" s="807">
        <f>+E12</f>
        <v>0</v>
      </c>
      <c r="F9" s="807">
        <f>+D9+E9</f>
        <v>0</v>
      </c>
      <c r="G9" s="807">
        <f>+G10</f>
        <v>0</v>
      </c>
      <c r="H9" s="807">
        <f>+H10</f>
        <v>0</v>
      </c>
      <c r="I9" s="807">
        <f>+I10</f>
        <v>0</v>
      </c>
      <c r="J9" s="807">
        <f>+J12</f>
        <v>0</v>
      </c>
      <c r="K9" s="95"/>
      <c r="L9" s="24"/>
      <c r="M9" s="20"/>
      <c r="O9" s="23"/>
      <c r="P9" s="21"/>
      <c r="Q9" s="25"/>
      <c r="R9" s="22"/>
      <c r="S9" s="22"/>
    </row>
    <row r="10" spans="1:22" hidden="1" x14ac:dyDescent="0.55000000000000004">
      <c r="A10" s="808">
        <v>1.1000000000000001</v>
      </c>
      <c r="B10" s="96" t="str">
        <f>[3]ระบบการควบคุมฯ!B114</f>
        <v xml:space="preserve">กิจกรรมการจัดการศึกษาก่อนประถมศึกษา  </v>
      </c>
      <c r="C10" s="377" t="str">
        <f>+[2]ระบบการควบคุมฯ!C248</f>
        <v>20004 66 05162 00000</v>
      </c>
      <c r="D10" s="809">
        <f>+D12</f>
        <v>0</v>
      </c>
      <c r="E10" s="809">
        <f>+E12</f>
        <v>0</v>
      </c>
      <c r="F10" s="809">
        <f>+E10+D10</f>
        <v>0</v>
      </c>
      <c r="G10" s="809">
        <f>+G12</f>
        <v>0</v>
      </c>
      <c r="H10" s="809">
        <f t="shared" ref="H10:J10" si="1">+H12</f>
        <v>0</v>
      </c>
      <c r="I10" s="809">
        <f t="shared" si="1"/>
        <v>0</v>
      </c>
      <c r="J10" s="809">
        <f t="shared" si="1"/>
        <v>0</v>
      </c>
      <c r="K10" s="97"/>
      <c r="L10" s="26"/>
      <c r="M10" s="27"/>
      <c r="N10" s="28"/>
      <c r="O10" s="29"/>
      <c r="P10" s="30"/>
      <c r="Q10" s="31"/>
      <c r="R10" s="22"/>
      <c r="S10" s="22"/>
    </row>
    <row r="11" spans="1:22" ht="39" hidden="1" customHeight="1" x14ac:dyDescent="0.55000000000000004">
      <c r="A11" s="808"/>
      <c r="B11" s="96"/>
      <c r="C11" s="377" t="str">
        <f>+[2]ระบบการควบคุมฯ!C249</f>
        <v>20004 35000100 200000</v>
      </c>
      <c r="D11" s="809"/>
      <c r="E11" s="809"/>
      <c r="F11" s="809"/>
      <c r="G11" s="809"/>
      <c r="H11" s="809"/>
      <c r="I11" s="809"/>
      <c r="J11" s="809"/>
      <c r="K11" s="97"/>
      <c r="L11" s="26"/>
      <c r="M11" s="27"/>
      <c r="N11" s="28"/>
      <c r="O11" s="29"/>
      <c r="P11" s="30"/>
      <c r="Q11" s="31"/>
      <c r="R11" s="22"/>
      <c r="S11" s="22"/>
    </row>
    <row r="12" spans="1:22" ht="42" hidden="1" customHeight="1" x14ac:dyDescent="0.55000000000000004">
      <c r="A12" s="810"/>
      <c r="B12" s="98" t="str">
        <f>[6]ระบบการควบคุมฯ!B496</f>
        <v xml:space="preserve"> งบดำเนินงาน 67112xx</v>
      </c>
      <c r="C12" s="811">
        <f>[3]ระบบการควบคุมฯ!C115</f>
        <v>0</v>
      </c>
      <c r="D12" s="812">
        <f>+D13+D29</f>
        <v>0</v>
      </c>
      <c r="E12" s="812">
        <f>+E13+E29+E40</f>
        <v>0</v>
      </c>
      <c r="F12" s="812">
        <f>+E12+D12</f>
        <v>0</v>
      </c>
      <c r="G12" s="812">
        <f>+G13+G28</f>
        <v>0</v>
      </c>
      <c r="H12" s="812">
        <f>+H13+H28</f>
        <v>0</v>
      </c>
      <c r="I12" s="812">
        <f>+I13+I28</f>
        <v>0</v>
      </c>
      <c r="J12" s="812">
        <f>+J13+J28</f>
        <v>0</v>
      </c>
      <c r="K12" s="99"/>
      <c r="L12" s="27"/>
      <c r="M12" s="32"/>
      <c r="N12" s="33"/>
      <c r="O12" s="33"/>
      <c r="P12" s="33"/>
      <c r="Q12" s="33"/>
      <c r="R12" s="22"/>
      <c r="S12" s="22"/>
      <c r="T12" s="19" t="e">
        <f>+G12*100/C12</f>
        <v>#DIV/0!</v>
      </c>
      <c r="U12" s="19" t="e">
        <f>+H12*100/C12</f>
        <v>#DIV/0!</v>
      </c>
      <c r="V12" s="19" t="e">
        <f>SUM(T12:U12)</f>
        <v>#DIV/0!</v>
      </c>
    </row>
    <row r="13" spans="1:22" ht="55.95" hidden="1" customHeight="1" x14ac:dyDescent="0.55000000000000004">
      <c r="A13" s="813">
        <v>1</v>
      </c>
      <c r="B13" s="100" t="str">
        <f>[3]ระบบการควบคุมฯ!B116</f>
        <v xml:space="preserve">งบประจำเพื่อการบริหารสำนักงาน </v>
      </c>
      <c r="C13" s="814">
        <f>SUM(C15:C24)</f>
        <v>0</v>
      </c>
      <c r="D13" s="815">
        <f>SUM(D14:D26)</f>
        <v>0</v>
      </c>
      <c r="E13" s="815">
        <f t="shared" ref="E13:J13" si="2">SUM(E14:E26)</f>
        <v>0</v>
      </c>
      <c r="F13" s="815">
        <f t="shared" si="2"/>
        <v>0</v>
      </c>
      <c r="G13" s="815">
        <f t="shared" si="2"/>
        <v>0</v>
      </c>
      <c r="H13" s="815">
        <f t="shared" si="2"/>
        <v>0</v>
      </c>
      <c r="I13" s="815">
        <f t="shared" si="2"/>
        <v>0</v>
      </c>
      <c r="J13" s="815">
        <f t="shared" si="2"/>
        <v>0</v>
      </c>
      <c r="K13" s="101" t="s">
        <v>14</v>
      </c>
      <c r="L13" s="27"/>
      <c r="M13" s="32"/>
      <c r="N13" s="28"/>
      <c r="O13" s="29"/>
      <c r="P13" s="30"/>
      <c r="Q13" s="31"/>
      <c r="R13" s="22"/>
      <c r="S13" s="22"/>
    </row>
    <row r="14" spans="1:22" s="36" customFormat="1" ht="21" hidden="1" customHeight="1" x14ac:dyDescent="0.55000000000000004">
      <c r="A14" s="816"/>
      <c r="B14" s="102" t="str">
        <f>[3]ระบบการควบคุมฯ!B117</f>
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</c>
      <c r="C14" s="378" t="str">
        <f>[3]ระบบการควบคุมฯ!C117</f>
        <v xml:space="preserve">ศธ04002/ว4623 ลว.28 ต.ค.64 โอนครั้งที่ 10 </v>
      </c>
      <c r="D14" s="747"/>
      <c r="E14" s="747"/>
      <c r="F14" s="747"/>
      <c r="G14" s="747"/>
      <c r="H14" s="747"/>
      <c r="I14" s="747"/>
      <c r="J14" s="747"/>
      <c r="K14" s="103"/>
      <c r="L14" s="27"/>
      <c r="M14" s="32"/>
      <c r="N14" s="28"/>
      <c r="O14" s="29"/>
      <c r="P14" s="30"/>
      <c r="Q14" s="31"/>
      <c r="R14" s="34"/>
      <c r="S14" s="34"/>
      <c r="T14" s="35"/>
      <c r="U14" s="35"/>
      <c r="V14" s="35"/>
    </row>
    <row r="15" spans="1:22" s="36" customFormat="1" ht="21" hidden="1" customHeight="1" x14ac:dyDescent="0.55000000000000004">
      <c r="A15" s="817" t="str">
        <f>+[3]ระบบการควบคุมฯ!A118</f>
        <v>(1</v>
      </c>
      <c r="B15" s="104" t="str">
        <f>[3]ระบบการควบคุมฯ!B118</f>
        <v xml:space="preserve">ค้าจ้างเหมาบริการ ลูกจ้างสพป.ปท.2 </v>
      </c>
      <c r="C15" s="818">
        <f>+[2]ระบบการควบคุมฯ!C254</f>
        <v>0</v>
      </c>
      <c r="D15" s="819">
        <f>+[2]ระบบการควบคุมฯ!E254</f>
        <v>0</v>
      </c>
      <c r="E15" s="819"/>
      <c r="F15" s="819">
        <f>+D15+E15</f>
        <v>0</v>
      </c>
      <c r="G15" s="819">
        <f>+[2]ระบบการควบคุมฯ!G254+[2]ระบบการควบคุมฯ!H254</f>
        <v>0</v>
      </c>
      <c r="H15" s="819">
        <f>+[2]ระบบการควบคุมฯ!I254+[2]ระบบการควบคุมฯ!J254</f>
        <v>0</v>
      </c>
      <c r="I15" s="819">
        <f>+[2]ระบบการควบคุมฯ!K254+[2]ระบบการควบคุมฯ!L254</f>
        <v>0</v>
      </c>
      <c r="J15" s="819">
        <f>+F15-G15-H15-I15</f>
        <v>0</v>
      </c>
      <c r="K15" s="105"/>
      <c r="L15" s="27"/>
      <c r="M15" s="32"/>
      <c r="N15" s="28"/>
      <c r="O15" s="29"/>
      <c r="P15" s="30"/>
      <c r="Q15" s="31"/>
      <c r="R15" s="34"/>
      <c r="S15" s="34"/>
      <c r="T15" s="35"/>
      <c r="U15" s="35"/>
      <c r="V15" s="35"/>
    </row>
    <row r="16" spans="1:22" s="36" customFormat="1" ht="20.399999999999999" hidden="1" customHeight="1" x14ac:dyDescent="0.55000000000000004">
      <c r="A16" s="820"/>
      <c r="B16" s="106" t="str">
        <f>[3]ระบบการควบคุมฯ!B119</f>
        <v>15000x5คนx6 เดือน/9000x1คนx6 เดือน</v>
      </c>
      <c r="C16" s="821">
        <f>[3]ระบบการควบคุมฯ!F119</f>
        <v>0</v>
      </c>
      <c r="D16" s="822">
        <f>[3]ระบบการควบคุมฯ!F119</f>
        <v>0</v>
      </c>
      <c r="E16" s="822"/>
      <c r="F16" s="822"/>
      <c r="G16" s="822"/>
      <c r="H16" s="822"/>
      <c r="I16" s="822"/>
      <c r="J16" s="822"/>
      <c r="K16" s="107"/>
      <c r="L16" s="27"/>
      <c r="M16" s="32"/>
      <c r="N16" s="28"/>
      <c r="O16" s="29"/>
      <c r="P16" s="30"/>
      <c r="Q16" s="31"/>
      <c r="R16" s="34"/>
      <c r="S16" s="34"/>
      <c r="T16" s="35"/>
      <c r="U16" s="35"/>
      <c r="V16" s="35"/>
    </row>
    <row r="17" spans="1:22" s="36" customFormat="1" ht="20.399999999999999" hidden="1" customHeight="1" x14ac:dyDescent="0.55000000000000004">
      <c r="A17" s="817" t="str">
        <f>+[3]ระบบการควบคุมฯ!A120</f>
        <v>(2</v>
      </c>
      <c r="B17" s="108" t="str">
        <f>[3]ระบบการควบคุมฯ!B120</f>
        <v xml:space="preserve">ค่าใช้จ่ายในการประชุมราชการ ค่าตอบแทนบุคคล </v>
      </c>
      <c r="C17" s="823">
        <f>+[2]ระบบการควบคุมฯ!C256</f>
        <v>0</v>
      </c>
      <c r="D17" s="824">
        <f>+[2]ระบบการควบคุมฯ!E256</f>
        <v>0</v>
      </c>
      <c r="E17" s="824"/>
      <c r="F17" s="824">
        <f>+D17+E17</f>
        <v>0</v>
      </c>
      <c r="G17" s="819">
        <f>+[2]ระบบการควบคุมฯ!G256+[2]ระบบการควบคุมฯ!H256</f>
        <v>0</v>
      </c>
      <c r="H17" s="819">
        <f>+[2]ระบบการควบคุมฯ!I256+[2]ระบบการควบคุมฯ!J256</f>
        <v>0</v>
      </c>
      <c r="I17" s="824">
        <f>+[2]ระบบการควบคุมฯ!K256+[2]ระบบการควบคุมฯ!L256</f>
        <v>0</v>
      </c>
      <c r="J17" s="824">
        <f>+F17-G17-H17-I17</f>
        <v>0</v>
      </c>
      <c r="K17" s="109"/>
      <c r="L17" s="27"/>
      <c r="M17" s="32"/>
      <c r="N17" s="28"/>
      <c r="O17" s="29"/>
      <c r="P17" s="30"/>
      <c r="Q17" s="31"/>
      <c r="R17" s="34"/>
      <c r="S17" s="34"/>
      <c r="T17" s="35"/>
      <c r="U17" s="35"/>
      <c r="V17" s="35"/>
    </row>
    <row r="18" spans="1:22" s="36" customFormat="1" ht="20.399999999999999" hidden="1" customHeight="1" x14ac:dyDescent="0.55000000000000004">
      <c r="A18" s="817" t="str">
        <f>+[3]ระบบการควบคุมฯ!A121</f>
        <v>(3</v>
      </c>
      <c r="B18" s="108" t="str">
        <f>[3]ระบบการควบคุมฯ!B121</f>
        <v>ค่าใช้จ่ายในการเดินทางไปราชการ</v>
      </c>
      <c r="C18" s="823">
        <f>+[2]ระบบการควบคุมฯ!C257</f>
        <v>0</v>
      </c>
      <c r="D18" s="824">
        <f>+[2]ระบบการควบคุมฯ!E257</f>
        <v>0</v>
      </c>
      <c r="E18" s="824"/>
      <c r="F18" s="824">
        <f t="shared" ref="F18:F26" si="3">+D18+E18</f>
        <v>0</v>
      </c>
      <c r="G18" s="819">
        <f>+[2]ระบบการควบคุมฯ!G257+[2]ระบบการควบคุมฯ!H257</f>
        <v>0</v>
      </c>
      <c r="H18" s="819">
        <f>+[2]ระบบการควบคุมฯ!I257+[2]ระบบการควบคุมฯ!J257</f>
        <v>0</v>
      </c>
      <c r="I18" s="824">
        <f>+[2]ระบบการควบคุมฯ!K257+[2]ระบบการควบคุมฯ!L257</f>
        <v>0</v>
      </c>
      <c r="J18" s="824">
        <f>+F18-G18-H18-I18</f>
        <v>0</v>
      </c>
      <c r="K18" s="109"/>
      <c r="L18" s="27"/>
      <c r="M18" s="32"/>
      <c r="N18" s="28"/>
      <c r="O18" s="29"/>
      <c r="P18" s="30"/>
      <c r="Q18" s="31"/>
      <c r="R18" s="34"/>
      <c r="S18" s="34"/>
      <c r="T18" s="35"/>
      <c r="U18" s="35"/>
      <c r="V18" s="35"/>
    </row>
    <row r="19" spans="1:22" s="36" customFormat="1" ht="20.399999999999999" hidden="1" customHeight="1" x14ac:dyDescent="0.55000000000000004">
      <c r="A19" s="817" t="str">
        <f>+[3]ระบบการควบคุมฯ!A122</f>
        <v>(4</v>
      </c>
      <c r="B19" s="108" t="str">
        <f>[3]ระบบการควบคุมฯ!B122</f>
        <v xml:space="preserve">ค่าซ่อมแซมและบำรุงรักษาทรัพย์สิน </v>
      </c>
      <c r="C19" s="823">
        <f>+[2]ระบบการควบคุมฯ!C258</f>
        <v>0</v>
      </c>
      <c r="D19" s="824">
        <f>+[2]ระบบการควบคุมฯ!E258</f>
        <v>0</v>
      </c>
      <c r="E19" s="825"/>
      <c r="F19" s="824">
        <f t="shared" si="3"/>
        <v>0</v>
      </c>
      <c r="G19" s="819">
        <f>+[2]ระบบการควบคุมฯ!G258+[2]ระบบการควบคุมฯ!H258</f>
        <v>0</v>
      </c>
      <c r="H19" s="819">
        <f>+[3]ระบบการควบคุมฯ!I122+[3]ระบบการควบคุมฯ!J122</f>
        <v>0</v>
      </c>
      <c r="I19" s="819">
        <f>+[2]ระบบการควบคุมฯ!K258+[2]ระบบการควบคุมฯ!L258</f>
        <v>0</v>
      </c>
      <c r="J19" s="822">
        <f t="shared" ref="J19:J25" si="4">+F19-G19-H19-I19</f>
        <v>0</v>
      </c>
      <c r="K19" s="110"/>
      <c r="L19" s="27"/>
      <c r="M19" s="32"/>
      <c r="N19" s="28"/>
      <c r="O19" s="29"/>
      <c r="P19" s="30"/>
      <c r="Q19" s="31"/>
      <c r="R19" s="34"/>
      <c r="S19" s="34"/>
      <c r="T19" s="35"/>
      <c r="U19" s="35"/>
      <c r="V19" s="35"/>
    </row>
    <row r="20" spans="1:22" ht="20.399999999999999" hidden="1" customHeight="1" x14ac:dyDescent="0.55000000000000004">
      <c r="A20" s="817" t="str">
        <f>+[3]ระบบการควบคุมฯ!A123</f>
        <v>(5</v>
      </c>
      <c r="B20" s="111" t="str">
        <f>[3]ระบบการควบคุมฯ!B123</f>
        <v xml:space="preserve">ค่าวัสดุสำนักงาน </v>
      </c>
      <c r="C20" s="826">
        <f>+[2]ระบบการควบคุมฯ!C259</f>
        <v>0</v>
      </c>
      <c r="D20" s="824">
        <f>+[2]ระบบการควบคุมฯ!E259</f>
        <v>0</v>
      </c>
      <c r="E20" s="825"/>
      <c r="F20" s="824">
        <f t="shared" si="3"/>
        <v>0</v>
      </c>
      <c r="G20" s="819">
        <f>+[2]ระบบการควบคุมฯ!G259+[2]ระบบการควบคุมฯ!H259</f>
        <v>0</v>
      </c>
      <c r="H20" s="819">
        <f>+[2]ระบบการควบคุมฯ!I259+[2]ระบบการควบคุมฯ!J259</f>
        <v>0</v>
      </c>
      <c r="I20" s="824">
        <f>+[2]ระบบการควบคุมฯ!K259+[2]ระบบการควบคุมฯ!L259</f>
        <v>0</v>
      </c>
      <c r="J20" s="824">
        <f t="shared" si="4"/>
        <v>0</v>
      </c>
      <c r="K20" s="112"/>
      <c r="L20" s="24"/>
      <c r="M20" s="20"/>
      <c r="O20" s="23"/>
      <c r="P20" s="21"/>
      <c r="Q20" s="25"/>
      <c r="R20" s="22"/>
      <c r="S20" s="22"/>
    </row>
    <row r="21" spans="1:22" ht="20.399999999999999" hidden="1" customHeight="1" x14ac:dyDescent="0.55000000000000004">
      <c r="A21" s="817" t="str">
        <f>+[3]ระบบการควบคุมฯ!A124</f>
        <v>(6</v>
      </c>
      <c r="B21" s="111" t="str">
        <f>[3]ระบบการควบคุมฯ!B124</f>
        <v xml:space="preserve">ค่าน้ำมันเชื้อเพลิงและหล่อลื่น </v>
      </c>
      <c r="C21" s="826">
        <f>+[2]ระบบการควบคุมฯ!C260</f>
        <v>0</v>
      </c>
      <c r="D21" s="824">
        <f>+[2]ระบบการควบคุมฯ!E260</f>
        <v>0</v>
      </c>
      <c r="E21" s="825"/>
      <c r="F21" s="824">
        <f t="shared" si="3"/>
        <v>0</v>
      </c>
      <c r="G21" s="819">
        <f>+[2]ระบบการควบคุมฯ!G260+[2]ระบบการควบคุมฯ!H260</f>
        <v>0</v>
      </c>
      <c r="H21" s="819">
        <f>+[2]ระบบการควบคุมฯ!I260+[2]ระบบการควบคุมฯ!J260</f>
        <v>0</v>
      </c>
      <c r="I21" s="824">
        <f>+[2]ระบบการควบคุมฯ!K260+[2]ระบบการควบคุมฯ!L260</f>
        <v>0</v>
      </c>
      <c r="J21" s="824">
        <f t="shared" si="4"/>
        <v>0</v>
      </c>
      <c r="K21" s="112"/>
      <c r="L21" s="24"/>
      <c r="M21" s="20"/>
      <c r="O21" s="23"/>
      <c r="P21" s="21"/>
      <c r="Q21" s="25"/>
      <c r="R21" s="22"/>
      <c r="S21" s="22"/>
    </row>
    <row r="22" spans="1:22" ht="37.200000000000003" hidden="1" customHeight="1" x14ac:dyDescent="0.55000000000000004">
      <c r="A22" s="827" t="str">
        <f>+[3]ระบบการควบคุมฯ!A125</f>
        <v>(7</v>
      </c>
      <c r="B22" s="111" t="str">
        <f>[3]ระบบการควบคุมฯ!B125</f>
        <v xml:space="preserve">ค่าสาธารณูปโภค </v>
      </c>
      <c r="C22" s="826">
        <f>+[2]ระบบการควบคุมฯ!C261</f>
        <v>0</v>
      </c>
      <c r="D22" s="824">
        <f>+[2]ระบบการควบคุมฯ!E261</f>
        <v>0</v>
      </c>
      <c r="E22" s="825"/>
      <c r="F22" s="824">
        <f t="shared" si="3"/>
        <v>0</v>
      </c>
      <c r="G22" s="824">
        <f>+[2]ระบบการควบคุมฯ!G261+[2]ระบบการควบคุมฯ!H261</f>
        <v>0</v>
      </c>
      <c r="H22" s="824">
        <f>+[2]ระบบการควบคุมฯ!I260+[2]ระบบการควบคุมฯ!J260</f>
        <v>0</v>
      </c>
      <c r="I22" s="824">
        <f>+[2]ระบบการควบคุมฯ!K261+[2]ระบบการควบคุมฯ!L261</f>
        <v>0</v>
      </c>
      <c r="J22" s="824">
        <f t="shared" si="4"/>
        <v>0</v>
      </c>
      <c r="K22" s="112"/>
      <c r="L22" s="24"/>
      <c r="M22" s="20"/>
      <c r="O22" s="23"/>
      <c r="P22" s="21"/>
      <c r="Q22" s="25"/>
      <c r="R22" s="22"/>
      <c r="S22" s="22"/>
    </row>
    <row r="23" spans="1:22" ht="20.399999999999999" hidden="1" customHeight="1" x14ac:dyDescent="0.55000000000000004">
      <c r="A23" s="828" t="str">
        <f>+[3]ระบบการควบคุมฯ!A126</f>
        <v>(8</v>
      </c>
      <c r="B23" s="102" t="str">
        <f>[3]ระบบการควบคุมฯ!B126</f>
        <v xml:space="preserve">อื่นๆ (รายการนอกเหนือ(1-(7 และหรือถัวจ่ายให้รายการ (1 -(7 โดยเฉพาะรายการที่ (7 ) </v>
      </c>
      <c r="C23" s="823">
        <f>+[2]ระบบการควบคุมฯ!C262</f>
        <v>0</v>
      </c>
      <c r="D23" s="746">
        <f>+[2]ระบบการควบคุมฯ!E262</f>
        <v>0</v>
      </c>
      <c r="E23" s="829"/>
      <c r="F23" s="829">
        <f t="shared" si="3"/>
        <v>0</v>
      </c>
      <c r="G23" s="829">
        <f>+[2]ระบบการควบคุมฯ!G262+[2]ระบบการควบคุมฯ!H262</f>
        <v>0</v>
      </c>
      <c r="H23" s="829">
        <f>+[2]ระบบการควบคุมฯ!I262+[2]ระบบการควบคุมฯ!J262</f>
        <v>0</v>
      </c>
      <c r="I23" s="746">
        <f>+[2]ระบบการควบคุมฯ!K262+[2]ระบบการควบคุมฯ!L262</f>
        <v>0</v>
      </c>
      <c r="J23" s="746">
        <f t="shared" si="4"/>
        <v>0</v>
      </c>
      <c r="K23" s="81" t="s">
        <v>15</v>
      </c>
      <c r="L23" s="24"/>
      <c r="M23" s="20"/>
      <c r="O23" s="23"/>
      <c r="P23" s="21"/>
      <c r="Q23" s="25"/>
      <c r="R23" s="22"/>
      <c r="S23" s="22"/>
    </row>
    <row r="24" spans="1:22" ht="37.200000000000003" hidden="1" customHeight="1" x14ac:dyDescent="0.55000000000000004">
      <c r="A24" s="828" t="str">
        <f>+[3]ระบบการควบคุมฯ!A127</f>
        <v>(8.1</v>
      </c>
      <c r="B24" s="102" t="str">
        <f>[3]ระบบการควบคุมฯ!B127</f>
        <v>ค่าทำการนอกเวลา</v>
      </c>
      <c r="C24" s="823"/>
      <c r="D24" s="824">
        <f>+[2]ระบบการควบคุมฯ!E263</f>
        <v>0</v>
      </c>
      <c r="E24" s="829"/>
      <c r="F24" s="829">
        <f t="shared" si="3"/>
        <v>0</v>
      </c>
      <c r="G24" s="829">
        <f>+[2]ระบบการควบคุมฯ!G263+[2]ระบบการควบคุมฯ!H263</f>
        <v>0</v>
      </c>
      <c r="H24" s="829">
        <f>+[2]ระบบการควบคุมฯ!I263+[2]ระบบการควบคุมฯ!J263</f>
        <v>0</v>
      </c>
      <c r="I24" s="746">
        <f>+[2]ระบบการควบคุมฯ!K263+[2]ระบบการควบคุมฯ!L263</f>
        <v>0</v>
      </c>
      <c r="J24" s="746">
        <f t="shared" si="4"/>
        <v>0</v>
      </c>
      <c r="K24" s="81" t="s">
        <v>15</v>
      </c>
      <c r="L24" s="24"/>
      <c r="M24" s="20"/>
      <c r="O24" s="23"/>
      <c r="P24" s="21"/>
      <c r="Q24" s="25"/>
      <c r="R24" s="22"/>
      <c r="S24" s="22"/>
    </row>
    <row r="25" spans="1:22" ht="55.95" hidden="1" customHeight="1" x14ac:dyDescent="0.55000000000000004">
      <c r="A25" s="828" t="str">
        <f>+[2]ระบบการควบคุมฯ!A264</f>
        <v>(8.2</v>
      </c>
      <c r="B25" s="830" t="str">
        <f>+[2]ระบบการควบคุมฯ!B264</f>
        <v>โครงการเสริมสร้างคุณธรรม จริยธรรม และธรรมาภิบาลในสถานศึกษา</v>
      </c>
      <c r="C25" s="823"/>
      <c r="D25" s="824">
        <f>+[2]ระบบการควบคุมฯ!E264</f>
        <v>0</v>
      </c>
      <c r="E25" s="829"/>
      <c r="F25" s="829">
        <f t="shared" si="3"/>
        <v>0</v>
      </c>
      <c r="G25" s="829">
        <f>+[2]ระบบการควบคุมฯ!G264+[2]ระบบการควบคุมฯ!H264</f>
        <v>0</v>
      </c>
      <c r="H25" s="829">
        <f>+[2]ระบบการควบคุมฯ!I264+[2]ระบบการควบคุมฯ!J264</f>
        <v>0</v>
      </c>
      <c r="I25" s="746">
        <f>+[2]ระบบการควบคุมฯ!K264+[2]ระบบการควบคุมฯ!L264</f>
        <v>0</v>
      </c>
      <c r="J25" s="746">
        <f t="shared" si="4"/>
        <v>0</v>
      </c>
      <c r="K25" s="81" t="s">
        <v>16</v>
      </c>
      <c r="L25" s="24"/>
      <c r="M25" s="20"/>
      <c r="O25" s="23"/>
      <c r="P25" s="21"/>
      <c r="Q25" s="25"/>
      <c r="R25" s="22"/>
      <c r="S25" s="22"/>
    </row>
    <row r="26" spans="1:22" ht="20.399999999999999" hidden="1" customHeight="1" x14ac:dyDescent="0.55000000000000004">
      <c r="A26" s="831" t="str">
        <f>+[2]ระบบการควบคุมฯ!A253</f>
        <v>1.1.1.2</v>
      </c>
      <c r="B26" s="102" t="str">
        <f>+[2]ระบบการควบคุมฯ!B253</f>
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3 จำนวนเงิน 500,000 บาท</v>
      </c>
      <c r="C26" s="832">
        <f>+[2]ระบบการควบคุมฯ!F253</f>
        <v>0</v>
      </c>
      <c r="D26" s="746">
        <f>+[2]ระบบการควบคุมฯ!E253</f>
        <v>0</v>
      </c>
      <c r="E26" s="833">
        <f>+[2]ระบบการควบคุมฯ!H253</f>
        <v>0</v>
      </c>
      <c r="F26" s="829">
        <f t="shared" si="3"/>
        <v>0</v>
      </c>
      <c r="G26" s="833">
        <f>+[2]ระบบการควบคุมฯ!G253+[2]ระบบการควบคุมฯ!H253</f>
        <v>0</v>
      </c>
      <c r="H26" s="833">
        <f>+[2]ระบบการควบคุมฯ!I253+[2]ระบบการควบคุมฯ!J253</f>
        <v>0</v>
      </c>
      <c r="I26" s="833">
        <f>+[2]ระบบการควบคุมฯ!K253+[2]ระบบการควบคุมฯ!L253</f>
        <v>0</v>
      </c>
      <c r="J26" s="746">
        <f>+F26-G26-H26-I26</f>
        <v>0</v>
      </c>
      <c r="K26" s="79" t="s">
        <v>15</v>
      </c>
      <c r="L26" s="24"/>
      <c r="M26" s="20"/>
      <c r="O26" s="23"/>
      <c r="P26" s="21"/>
      <c r="Q26" s="25"/>
      <c r="R26" s="22"/>
      <c r="S26" s="22"/>
    </row>
    <row r="27" spans="1:22" ht="31.2" hidden="1" customHeight="1" x14ac:dyDescent="0.55000000000000004">
      <c r="A27" s="831"/>
      <c r="B27" s="102"/>
      <c r="C27" s="832"/>
      <c r="D27" s="834"/>
      <c r="E27" s="834"/>
      <c r="F27" s="834"/>
      <c r="G27" s="834"/>
      <c r="H27" s="834"/>
      <c r="I27" s="834"/>
      <c r="J27" s="834"/>
      <c r="K27" s="79"/>
      <c r="L27" s="24"/>
      <c r="M27" s="20"/>
      <c r="O27" s="23"/>
      <c r="P27" s="21"/>
      <c r="Q27" s="25"/>
      <c r="R27" s="22"/>
      <c r="S27" s="22"/>
    </row>
    <row r="28" spans="1:22" ht="33.6" hidden="1" customHeight="1" x14ac:dyDescent="0.55000000000000004">
      <c r="A28" s="835">
        <v>2</v>
      </c>
      <c r="B28" s="113" t="str">
        <f>[3]ระบบการควบคุมฯ!B129</f>
        <v>งบพัฒนาเพื่อพัฒนาคุณภาพการศึกษา 1,400,000 บาท</v>
      </c>
      <c r="C28" s="379" t="str">
        <f>[3]ระบบการควบคุมฯ!C129</f>
        <v xml:space="preserve">ศธ04002/ว4623 ลว.28 ต.ค.64 โอนครั้งที่ 10 </v>
      </c>
      <c r="D28" s="836">
        <f>+D29+D40</f>
        <v>0</v>
      </c>
      <c r="E28" s="836">
        <f t="shared" ref="E28:J28" si="5">+E29+E40</f>
        <v>0</v>
      </c>
      <c r="F28" s="836">
        <f t="shared" si="5"/>
        <v>0</v>
      </c>
      <c r="G28" s="836">
        <f t="shared" si="5"/>
        <v>0</v>
      </c>
      <c r="H28" s="836">
        <f t="shared" si="5"/>
        <v>0</v>
      </c>
      <c r="I28" s="836">
        <f t="shared" si="5"/>
        <v>0</v>
      </c>
      <c r="J28" s="836">
        <f t="shared" si="5"/>
        <v>0</v>
      </c>
      <c r="K28" s="836">
        <f>+K29</f>
        <v>0</v>
      </c>
      <c r="L28" s="24"/>
      <c r="M28" s="20"/>
      <c r="O28" s="23"/>
      <c r="P28" s="21"/>
      <c r="Q28" s="25"/>
      <c r="R28" s="22"/>
      <c r="S28" s="22"/>
    </row>
    <row r="29" spans="1:22" ht="55.95" hidden="1" customHeight="1" x14ac:dyDescent="0.55000000000000004">
      <c r="A29" s="837">
        <v>2.1</v>
      </c>
      <c r="B29" s="114" t="str">
        <f>[3]ระบบการควบคุมฯ!B130</f>
        <v>งบกลยุทธ์ ของสพป.ปท.2 900,000 บาท</v>
      </c>
      <c r="C29" s="380" t="str">
        <f>+[2]ระบบการควบคุมฯ!C266</f>
        <v>20004 35000100 200000</v>
      </c>
      <c r="D29" s="838"/>
      <c r="E29" s="839">
        <f>SUM(E30:E39)</f>
        <v>0</v>
      </c>
      <c r="F29" s="839">
        <f>+E29+D29</f>
        <v>0</v>
      </c>
      <c r="G29" s="839">
        <f>SUM(G30:G35)</f>
        <v>0</v>
      </c>
      <c r="H29" s="839">
        <f>SUM(H30:H35)</f>
        <v>0</v>
      </c>
      <c r="I29" s="839">
        <f>SUM(I30:I35)</f>
        <v>0</v>
      </c>
      <c r="J29" s="839">
        <f>SUM(J30:J35)</f>
        <v>0</v>
      </c>
      <c r="K29" s="115"/>
      <c r="L29" s="24"/>
      <c r="M29" s="20"/>
      <c r="O29" s="23"/>
      <c r="P29" s="21"/>
      <c r="Q29" s="25"/>
      <c r="R29" s="22"/>
      <c r="S29" s="22"/>
    </row>
    <row r="30" spans="1:22" ht="55.95" hidden="1" customHeight="1" x14ac:dyDescent="0.55000000000000004">
      <c r="A30" s="840" t="s">
        <v>31</v>
      </c>
      <c r="B30" s="111" t="str">
        <f>[3]ระบบการควบคุมฯ!B131</f>
        <v xml:space="preserve">โครงการพัฒนาคุณภาพงานวิชาการ สู่ 4 smart </v>
      </c>
      <c r="C30" s="826"/>
      <c r="D30" s="841"/>
      <c r="E30" s="842">
        <f>+[2]ระบบการควบคุมฯ!E267</f>
        <v>0</v>
      </c>
      <c r="F30" s="824">
        <f>+E30+D30</f>
        <v>0</v>
      </c>
      <c r="G30" s="842">
        <f>+[2]ระบบการควบคุมฯ!G267+[2]ระบบการควบคุมฯ!H267</f>
        <v>0</v>
      </c>
      <c r="H30" s="842">
        <f>+[2]ระบบการควบคุมฯ!I267+[2]ระบบการควบคุมฯ!J267</f>
        <v>0</v>
      </c>
      <c r="I30" s="842">
        <f>+[2]ระบบการควบคุมฯ!K267+[2]ระบบการควบคุมฯ!L267</f>
        <v>0</v>
      </c>
      <c r="J30" s="842">
        <f t="shared" ref="J30:J35" si="6">+F30-G30-H30-I30</f>
        <v>0</v>
      </c>
      <c r="K30" s="116" t="s">
        <v>13</v>
      </c>
      <c r="L30" s="24"/>
      <c r="M30" s="20"/>
      <c r="O30" s="23"/>
      <c r="P30" s="21"/>
      <c r="Q30" s="25"/>
      <c r="R30" s="22"/>
      <c r="S30" s="22"/>
    </row>
    <row r="31" spans="1:22" ht="17.25" hidden="1" customHeight="1" x14ac:dyDescent="0.55000000000000004">
      <c r="A31" s="840" t="s">
        <v>32</v>
      </c>
      <c r="B31" s="111" t="str">
        <f>[3]ระบบการควบคุมฯ!B132</f>
        <v xml:space="preserve">โครงการนิเทศการศึกษาวิถีใหม่ วิถีคุณภาพ </v>
      </c>
      <c r="C31" s="826"/>
      <c r="D31" s="841"/>
      <c r="E31" s="842">
        <f>+[2]ระบบการควบคุมฯ!E268</f>
        <v>0</v>
      </c>
      <c r="F31" s="824">
        <f t="shared" ref="F31:F39" si="7">+E31+D31</f>
        <v>0</v>
      </c>
      <c r="G31" s="842">
        <f>+[2]ระบบการควบคุมฯ!G268+[2]ระบบการควบคุมฯ!H268</f>
        <v>0</v>
      </c>
      <c r="H31" s="842">
        <f>+[2]ระบบการควบคุมฯ!I268+[2]ระบบการควบคุมฯ!J268</f>
        <v>0</v>
      </c>
      <c r="I31" s="842">
        <f>+[2]ระบบการควบคุมฯ!K268+[2]ระบบการควบคุมฯ!L268</f>
        <v>0</v>
      </c>
      <c r="J31" s="842">
        <f t="shared" si="6"/>
        <v>0</v>
      </c>
      <c r="K31" s="116" t="s">
        <v>13</v>
      </c>
      <c r="L31" s="24"/>
      <c r="M31" s="20"/>
      <c r="O31" s="23"/>
      <c r="P31" s="21"/>
      <c r="Q31" s="25"/>
      <c r="R31" s="22"/>
      <c r="S31" s="22"/>
    </row>
    <row r="32" spans="1:22" ht="21" hidden="1" customHeight="1" x14ac:dyDescent="0.55000000000000004">
      <c r="A32" s="840" t="s">
        <v>33</v>
      </c>
      <c r="B32" s="117" t="str">
        <f>[3]ระบบการควบคุมฯ!B133</f>
        <v xml:space="preserve">โครงการพัฒนาภาคีเครือข่ายการบริหารจัดกการการศึกษา </v>
      </c>
      <c r="C32" s="826"/>
      <c r="D32" s="841"/>
      <c r="E32" s="842">
        <f>+[2]ระบบการควบคุมฯ!E269</f>
        <v>0</v>
      </c>
      <c r="F32" s="824">
        <f t="shared" si="7"/>
        <v>0</v>
      </c>
      <c r="G32" s="842">
        <f>+[2]ระบบการควบคุมฯ!G269+[2]ระบบการควบคุมฯ!H269</f>
        <v>0</v>
      </c>
      <c r="H32" s="842">
        <f>+[2]ระบบการควบคุมฯ!I269+[2]ระบบการควบคุมฯ!J269</f>
        <v>0</v>
      </c>
      <c r="I32" s="842">
        <f>+[2]ระบบการควบคุมฯ!K269+[2]ระบบการควบคุมฯ!L269</f>
        <v>0</v>
      </c>
      <c r="J32" s="842">
        <f t="shared" si="6"/>
        <v>0</v>
      </c>
      <c r="K32" s="116" t="s">
        <v>13</v>
      </c>
      <c r="L32" s="24"/>
      <c r="M32" s="20"/>
      <c r="O32" s="23"/>
      <c r="P32" s="21"/>
      <c r="Q32" s="25"/>
      <c r="R32" s="22"/>
      <c r="S32" s="22"/>
    </row>
    <row r="33" spans="1:22" ht="21.6" hidden="1" customHeight="1" x14ac:dyDescent="0.55000000000000004">
      <c r="A33" s="840" t="s">
        <v>34</v>
      </c>
      <c r="B33" s="111" t="str">
        <f>[3]ระบบการควบคุมฯ!B134</f>
        <v xml:space="preserve">โครงการพัฒนาระบบบริหารจัดการประชากรวัยเรียน </v>
      </c>
      <c r="C33" s="826"/>
      <c r="D33" s="841"/>
      <c r="E33" s="842">
        <f>+[2]ระบบการควบคุมฯ!E270</f>
        <v>0</v>
      </c>
      <c r="F33" s="824">
        <f t="shared" si="7"/>
        <v>0</v>
      </c>
      <c r="G33" s="842">
        <f>+[2]ระบบการควบคุมฯ!G270+[2]ระบบการควบคุมฯ!H270</f>
        <v>0</v>
      </c>
      <c r="H33" s="842">
        <f>+[2]ระบบการควบคุมฯ!I270+[2]ระบบการควบคุมฯ!J270</f>
        <v>0</v>
      </c>
      <c r="I33" s="842">
        <f>+[2]ระบบการควบคุมฯ!K270+[2]ระบบการควบคุมฯ!L270</f>
        <v>0</v>
      </c>
      <c r="J33" s="842">
        <f t="shared" si="6"/>
        <v>0</v>
      </c>
      <c r="K33" s="116" t="s">
        <v>12</v>
      </c>
      <c r="L33" s="37"/>
      <c r="M33" s="38">
        <f>SUM(F33:H33)</f>
        <v>0</v>
      </c>
      <c r="N33" s="39" t="e">
        <f>+F33*100/C33</f>
        <v>#DIV/0!</v>
      </c>
      <c r="O33" s="39" t="e">
        <f>+G33*100/C33</f>
        <v>#DIV/0!</v>
      </c>
      <c r="P33" s="39" t="e">
        <f>+H33*100/C33</f>
        <v>#DIV/0!</v>
      </c>
      <c r="Q33" s="39" t="e">
        <f>SUM(N33:P33)</f>
        <v>#DIV/0!</v>
      </c>
      <c r="R33" s="22"/>
      <c r="S33" s="22"/>
      <c r="T33" s="19" t="e">
        <f>+G33*100/C33</f>
        <v>#DIV/0!</v>
      </c>
      <c r="U33" s="19" t="e">
        <f>+H33*100/C33</f>
        <v>#DIV/0!</v>
      </c>
      <c r="V33" s="19" t="e">
        <f>SUM(T33:U33)</f>
        <v>#DIV/0!</v>
      </c>
    </row>
    <row r="34" spans="1:22" ht="21" hidden="1" customHeight="1" x14ac:dyDescent="0.55000000000000004">
      <c r="A34" s="843" t="s">
        <v>35</v>
      </c>
      <c r="B34" s="118" t="str">
        <f>[3]ระบบการควบคุมฯ!B135</f>
        <v xml:space="preserve">โครงการระบบติดตามการปฏิบัติงานเพื่อการบริหารงานขององค์กร </v>
      </c>
      <c r="C34" s="826"/>
      <c r="D34" s="844"/>
      <c r="E34" s="845">
        <f>+[2]ระบบการควบคุมฯ!E271</f>
        <v>0</v>
      </c>
      <c r="F34" s="746">
        <f t="shared" si="7"/>
        <v>0</v>
      </c>
      <c r="G34" s="845">
        <f>+[2]ระบบการควบคุมฯ!G271+[2]ระบบการควบคุมฯ!H271</f>
        <v>0</v>
      </c>
      <c r="H34" s="845">
        <f>+[2]ระบบการควบคุมฯ!I271+[2]ระบบการควบคุมฯ!J271</f>
        <v>0</v>
      </c>
      <c r="I34" s="845">
        <f>+[2]ระบบการควบคุมฯ!K271+[2]ระบบการควบคุมฯ!L271</f>
        <v>0</v>
      </c>
      <c r="J34" s="845">
        <f t="shared" si="6"/>
        <v>0</v>
      </c>
      <c r="K34" s="77" t="s">
        <v>16</v>
      </c>
      <c r="L34" s="37"/>
      <c r="M34" s="38">
        <f>SUM(F34:H34)</f>
        <v>0</v>
      </c>
      <c r="N34" s="40"/>
      <c r="O34" s="41"/>
      <c r="P34" s="42"/>
      <c r="Q34" s="43"/>
      <c r="R34" s="22"/>
      <c r="S34" s="22"/>
    </row>
    <row r="35" spans="1:22" s="36" customFormat="1" ht="37.950000000000003" hidden="1" customHeight="1" x14ac:dyDescent="0.55000000000000004">
      <c r="A35" s="840" t="s">
        <v>36</v>
      </c>
      <c r="B35" s="117" t="str">
        <f>[3]ระบบการควบคุมฯ!B136</f>
        <v>โครงการเสริมสร้างศักยภาพทรัพยากรบุคคลให้มีทักษะที่จำเป็นในศตวรรษที่ 21</v>
      </c>
      <c r="C35" s="826"/>
      <c r="D35" s="846"/>
      <c r="E35" s="842">
        <f>+[2]ระบบการควบคุมฯ!E272</f>
        <v>0</v>
      </c>
      <c r="F35" s="824">
        <f t="shared" si="7"/>
        <v>0</v>
      </c>
      <c r="G35" s="842">
        <f>+[2]ระบบการควบคุมฯ!G272+[2]ระบบการควบคุมฯ!H272</f>
        <v>0</v>
      </c>
      <c r="H35" s="842">
        <f>+[2]ระบบการควบคุมฯ!I272+[2]ระบบการควบคุมฯ!J272</f>
        <v>0</v>
      </c>
      <c r="I35" s="842">
        <f>+[2]ระบบการควบคุมฯ!K272+[2]ระบบการควบคุมฯ!L272</f>
        <v>0</v>
      </c>
      <c r="J35" s="842">
        <f t="shared" si="6"/>
        <v>0</v>
      </c>
      <c r="K35" s="116" t="s">
        <v>17</v>
      </c>
      <c r="L35" s="27"/>
      <c r="M35" s="32"/>
      <c r="N35" s="28"/>
      <c r="O35" s="29"/>
      <c r="P35" s="30"/>
      <c r="Q35" s="31"/>
      <c r="R35" s="34"/>
      <c r="S35" s="34"/>
      <c r="T35" s="35"/>
      <c r="U35" s="35"/>
      <c r="V35" s="35"/>
    </row>
    <row r="36" spans="1:22" s="36" customFormat="1" ht="21" hidden="1" customHeight="1" x14ac:dyDescent="0.55000000000000004">
      <c r="A36" s="840"/>
      <c r="B36" s="847">
        <f>[3]ระบบการควบคุมฯ!B137</f>
        <v>0</v>
      </c>
      <c r="C36" s="826">
        <f>[3]ระบบการควบคุมฯ!C137</f>
        <v>0</v>
      </c>
      <c r="D36" s="842">
        <f>[3]ระบบการควบคุมฯ!F137</f>
        <v>0</v>
      </c>
      <c r="E36" s="842"/>
      <c r="F36" s="824">
        <f t="shared" si="7"/>
        <v>0</v>
      </c>
      <c r="G36" s="842"/>
      <c r="H36" s="842"/>
      <c r="I36" s="842"/>
      <c r="J36" s="842"/>
      <c r="K36" s="119"/>
      <c r="L36" s="27"/>
      <c r="M36" s="32"/>
      <c r="N36" s="28"/>
      <c r="O36" s="29"/>
      <c r="P36" s="30"/>
      <c r="Q36" s="31"/>
      <c r="R36" s="34"/>
      <c r="S36" s="34"/>
      <c r="T36" s="35"/>
      <c r="U36" s="35"/>
      <c r="V36" s="35"/>
    </row>
    <row r="37" spans="1:22" s="36" customFormat="1" ht="21" hidden="1" customHeight="1" x14ac:dyDescent="0.55000000000000004">
      <c r="A37" s="840"/>
      <c r="B37" s="847">
        <f>[3]ระบบการควบคุมฯ!B138</f>
        <v>0</v>
      </c>
      <c r="C37" s="826">
        <f>[3]ระบบการควบคุมฯ!C138</f>
        <v>0</v>
      </c>
      <c r="D37" s="842">
        <f>[3]ระบบการควบคุมฯ!F138</f>
        <v>0</v>
      </c>
      <c r="E37" s="842"/>
      <c r="F37" s="824">
        <f t="shared" si="7"/>
        <v>0</v>
      </c>
      <c r="G37" s="842"/>
      <c r="H37" s="842"/>
      <c r="I37" s="842"/>
      <c r="J37" s="842"/>
      <c r="K37" s="119"/>
      <c r="L37" s="27"/>
      <c r="M37" s="32"/>
      <c r="N37" s="28"/>
      <c r="O37" s="29"/>
      <c r="P37" s="30"/>
      <c r="Q37" s="31"/>
      <c r="R37" s="34"/>
      <c r="S37" s="34"/>
      <c r="T37" s="35"/>
      <c r="U37" s="35"/>
      <c r="V37" s="35"/>
    </row>
    <row r="38" spans="1:22" ht="20.399999999999999" hidden="1" customHeight="1" x14ac:dyDescent="0.55000000000000004">
      <c r="A38" s="840"/>
      <c r="B38" s="847">
        <f>[3]ระบบการควบคุมฯ!B139</f>
        <v>0</v>
      </c>
      <c r="C38" s="826">
        <f>[3]ระบบการควบคุมฯ!C139</f>
        <v>0</v>
      </c>
      <c r="D38" s="842">
        <f>[3]ระบบการควบคุมฯ!F139</f>
        <v>0</v>
      </c>
      <c r="E38" s="842"/>
      <c r="F38" s="824">
        <f t="shared" si="7"/>
        <v>0</v>
      </c>
      <c r="G38" s="842"/>
      <c r="H38" s="842"/>
      <c r="I38" s="842"/>
      <c r="J38" s="842"/>
      <c r="K38" s="119"/>
      <c r="L38" s="24"/>
      <c r="M38" s="20"/>
      <c r="O38" s="23"/>
      <c r="P38" s="21"/>
      <c r="Q38" s="25"/>
      <c r="R38" s="22"/>
      <c r="S38" s="22"/>
    </row>
    <row r="39" spans="1:22" ht="31.2" hidden="1" customHeight="1" x14ac:dyDescent="0.55000000000000004">
      <c r="A39" s="840"/>
      <c r="B39" s="120"/>
      <c r="C39" s="121"/>
      <c r="D39" s="842"/>
      <c r="E39" s="842"/>
      <c r="F39" s="824">
        <f t="shared" si="7"/>
        <v>0</v>
      </c>
      <c r="G39" s="842"/>
      <c r="H39" s="842"/>
      <c r="I39" s="842"/>
      <c r="J39" s="842"/>
      <c r="K39" s="119"/>
      <c r="L39" s="24"/>
      <c r="M39" s="20"/>
      <c r="O39" s="23"/>
      <c r="P39" s="21"/>
      <c r="Q39" s="25"/>
      <c r="R39" s="22"/>
      <c r="S39" s="22"/>
    </row>
    <row r="40" spans="1:22" ht="74.400000000000006" hidden="1" customHeight="1" x14ac:dyDescent="0.55000000000000004">
      <c r="A40" s="848">
        <v>2.2000000000000002</v>
      </c>
      <c r="B40" s="122" t="str">
        <f>+[3]ระบบการควบคุมฯ!B140</f>
        <v>งบเพิ่มประสิทธิผลกลยุทธ์ของ สพฐ.</v>
      </c>
      <c r="C40" s="123" t="str">
        <f>+[3]ระบบการควบคุมฯ!C140</f>
        <v xml:space="preserve">ศธ04002/ว4623 ลว.28 ต.ค.64 โอนครั้งที่ 10 </v>
      </c>
      <c r="D40" s="849"/>
      <c r="E40" s="849">
        <f>SUM(E41:E49)</f>
        <v>0</v>
      </c>
      <c r="F40" s="849">
        <f>SUM(F41:F49)</f>
        <v>0</v>
      </c>
      <c r="G40" s="849">
        <f>SUM(G41:G49)</f>
        <v>0</v>
      </c>
      <c r="H40" s="849">
        <f>SUM(H41:H49)</f>
        <v>0</v>
      </c>
      <c r="I40" s="849">
        <f>SUM(I41:I49)</f>
        <v>0</v>
      </c>
      <c r="J40" s="849">
        <f>SUM(J41:J48)</f>
        <v>0</v>
      </c>
      <c r="K40" s="124"/>
      <c r="L40" s="26"/>
      <c r="M40" s="27"/>
      <c r="N40" s="28"/>
      <c r="O40" s="29"/>
      <c r="P40" s="30"/>
      <c r="Q40" s="31"/>
      <c r="R40" s="34"/>
      <c r="S40" s="22"/>
    </row>
    <row r="41" spans="1:22" ht="55.95" hidden="1" customHeight="1" x14ac:dyDescent="0.55000000000000004">
      <c r="A41" s="850" t="s">
        <v>46</v>
      </c>
      <c r="B41" s="125" t="s">
        <v>63</v>
      </c>
      <c r="C41" s="851">
        <f>+[3]ระบบการควบคุมฯ!C141</f>
        <v>0</v>
      </c>
      <c r="D41" s="852"/>
      <c r="E41" s="852">
        <f>+[2]ระบบการควบคุมฯ!E277</f>
        <v>0</v>
      </c>
      <c r="F41" s="852">
        <f t="shared" ref="F41:F49" si="8">+E41+D41</f>
        <v>0</v>
      </c>
      <c r="G41" s="852">
        <f>+[2]ระบบการควบคุมฯ!G277+[2]ระบบการควบคุมฯ!H277</f>
        <v>0</v>
      </c>
      <c r="H41" s="852">
        <f>+[2]ระบบการควบคุมฯ!I277+[2]ระบบการควบคุมฯ!J277</f>
        <v>0</v>
      </c>
      <c r="I41" s="852">
        <f>+[2]ระบบการควบคุมฯ!K277+[2]ระบบการควบคุมฯ!L277</f>
        <v>0</v>
      </c>
      <c r="J41" s="852">
        <f t="shared" ref="J41:J49" si="9">+F41-G41-H41-I41</f>
        <v>0</v>
      </c>
      <c r="K41" s="126" t="s">
        <v>14</v>
      </c>
      <c r="L41" s="26"/>
      <c r="M41" s="27"/>
      <c r="N41" s="28"/>
      <c r="O41" s="29"/>
      <c r="P41" s="30"/>
      <c r="Q41" s="31"/>
      <c r="R41" s="34"/>
      <c r="S41" s="22"/>
    </row>
    <row r="42" spans="1:22" ht="74.400000000000006" hidden="1" customHeight="1" x14ac:dyDescent="0.55000000000000004">
      <c r="A42" s="853" t="s">
        <v>47</v>
      </c>
      <c r="B42" s="127" t="str">
        <f>+[3]ระบบการควบคุมฯ!B142</f>
        <v>โครงการสพป.ปท. 2: องค์กรคุณธรรมต้นแบบในวิถึชีวิตใหม่(New Normal)</v>
      </c>
      <c r="C42" s="381" t="str">
        <f>+[3]ระบบการควบคุมฯ!C142</f>
        <v>บันทึกกลุ่มนิเทศติดตามและประเมินผลฯ ลว. 6 ม.ค.65</v>
      </c>
      <c r="D42" s="747"/>
      <c r="E42" s="747">
        <f>+[2]ระบบการควบคุมฯ!E278</f>
        <v>0</v>
      </c>
      <c r="F42" s="747">
        <f t="shared" si="8"/>
        <v>0</v>
      </c>
      <c r="G42" s="747">
        <f>+[2]ระบบการควบคุมฯ!G278+[2]ระบบการควบคุมฯ!H278</f>
        <v>0</v>
      </c>
      <c r="H42" s="747">
        <f>+[2]ระบบการควบคุมฯ!I278+[2]ระบบการควบคุมฯ!J278</f>
        <v>0</v>
      </c>
      <c r="I42" s="747">
        <f>+[2]ระบบการควบคุมฯ!K278+[2]ระบบการควบคุมฯ!L278</f>
        <v>0</v>
      </c>
      <c r="J42" s="747">
        <f t="shared" si="9"/>
        <v>0</v>
      </c>
      <c r="K42" s="128" t="s">
        <v>13</v>
      </c>
      <c r="L42" s="26"/>
      <c r="M42" s="27"/>
      <c r="N42" s="28"/>
      <c r="O42" s="29"/>
      <c r="P42" s="30"/>
      <c r="Q42" s="31"/>
      <c r="R42" s="34"/>
      <c r="S42" s="22"/>
    </row>
    <row r="43" spans="1:22" ht="21.6" hidden="1" customHeight="1" x14ac:dyDescent="0.55000000000000004">
      <c r="A43" s="853" t="s">
        <v>48</v>
      </c>
      <c r="B43" s="127" t="str">
        <f>+[2]ระบบการควบคุมฯ!B279</f>
        <v>ซ่อมแซมครุภัณฑ์</v>
      </c>
      <c r="C43" s="381" t="str">
        <f>+[2]ระบบการควบคุมฯ!C279</f>
        <v>ยืมงบเพิ่มประสิทธิผลกลยุทธ์สพฐ.บท.17มี.ค.65</v>
      </c>
      <c r="D43" s="747"/>
      <c r="E43" s="747">
        <f>+[2]ระบบการควบคุมฯ!E279</f>
        <v>0</v>
      </c>
      <c r="F43" s="747">
        <f t="shared" si="8"/>
        <v>0</v>
      </c>
      <c r="G43" s="747">
        <f>+[2]ระบบการควบคุมฯ!G279+[2]ระบบการควบคุมฯ!H279</f>
        <v>0</v>
      </c>
      <c r="H43" s="747">
        <f>+[2]ระบบการควบคุมฯ!I279+[2]ระบบการควบคุมฯ!J279</f>
        <v>0</v>
      </c>
      <c r="I43" s="747">
        <f>+[2]ระบบการควบคุมฯ!K279+[2]ระบบการควบคุมฯ!L279</f>
        <v>0</v>
      </c>
      <c r="J43" s="747">
        <f t="shared" si="9"/>
        <v>0</v>
      </c>
      <c r="K43" s="128" t="s">
        <v>14</v>
      </c>
      <c r="L43" s="27"/>
      <c r="M43" s="32"/>
      <c r="N43" s="33"/>
      <c r="O43" s="33"/>
      <c r="P43" s="33"/>
      <c r="Q43" s="33"/>
      <c r="R43" s="34"/>
      <c r="S43" s="22"/>
    </row>
    <row r="44" spans="1:22" s="36" customFormat="1" ht="55.95" hidden="1" customHeight="1" x14ac:dyDescent="0.55000000000000004">
      <c r="A44" s="853" t="s">
        <v>57</v>
      </c>
      <c r="B44" s="127" t="str">
        <f>+[2]ระบบการควบคุมฯ!B280</f>
        <v xml:space="preserve">ค่าสาธารณูปโภค </v>
      </c>
      <c r="C44" s="381" t="str">
        <f>+[2]ระบบการควบคุมฯ!C280</f>
        <v>บท.แผนลว. 30 พ.ค.65</v>
      </c>
      <c r="D44" s="747"/>
      <c r="E44" s="747">
        <f>+[2]ระบบการควบคุมฯ!E280</f>
        <v>0</v>
      </c>
      <c r="F44" s="747">
        <f t="shared" si="8"/>
        <v>0</v>
      </c>
      <c r="G44" s="747">
        <f>+[2]ระบบการควบคุมฯ!G280+[2]ระบบการควบคุมฯ!H280</f>
        <v>0</v>
      </c>
      <c r="H44" s="747">
        <f>+[2]ระบบการควบคุมฯ!I280+[2]ระบบการควบคุมฯ!J280</f>
        <v>0</v>
      </c>
      <c r="I44" s="747">
        <f>+[2]ระบบการควบคุมฯ!K280+[2]ระบบการควบคุมฯ!L280</f>
        <v>0</v>
      </c>
      <c r="J44" s="747">
        <f t="shared" si="9"/>
        <v>0</v>
      </c>
      <c r="K44" s="128" t="s">
        <v>14</v>
      </c>
      <c r="L44" s="27"/>
      <c r="M44" s="32"/>
      <c r="N44" s="28"/>
      <c r="O44" s="29"/>
      <c r="P44" s="30"/>
      <c r="Q44" s="31"/>
      <c r="R44" s="34"/>
      <c r="S44" s="34"/>
      <c r="T44" s="35"/>
      <c r="U44" s="35"/>
      <c r="V44" s="35"/>
    </row>
    <row r="45" spans="1:22" ht="55.95" hidden="1" customHeight="1" x14ac:dyDescent="0.55000000000000004">
      <c r="A45" s="853" t="s">
        <v>58</v>
      </c>
      <c r="B45" s="127" t="str">
        <f>+[2]ระบบการควบคุมฯ!B281</f>
        <v>โครงการแข่งขันทักษะภาษาไทยโครงการรักษ์ภาษาไทยเนื่องในสัปดาห์วันภาษาไทยแห่งชาติ ปี ท2565</v>
      </c>
      <c r="C45" s="381" t="str">
        <f>+[3]ระบบการควบคุมฯ!C145</f>
        <v>ที่ ศธ04002/ว331/27 ม.ค.65 ครั้งที่ 172</v>
      </c>
      <c r="D45" s="747"/>
      <c r="E45" s="747">
        <f>+[2]ระบบการควบคุมฯ!E281</f>
        <v>0</v>
      </c>
      <c r="F45" s="747">
        <f t="shared" si="8"/>
        <v>0</v>
      </c>
      <c r="G45" s="747">
        <f>+[2]ระบบการควบคุมฯ!G281+[2]ระบบการควบคุมฯ!H281</f>
        <v>0</v>
      </c>
      <c r="H45" s="747">
        <f>+[2]ระบบการควบคุมฯ!I281+[2]ระบบการควบคุมฯ!J281</f>
        <v>0</v>
      </c>
      <c r="I45" s="747">
        <f>+[2]ระบบการควบคุมฯ!K281+[2]ระบบการควบคุมฯ!L281</f>
        <v>0</v>
      </c>
      <c r="J45" s="747">
        <f t="shared" si="9"/>
        <v>0</v>
      </c>
      <c r="K45" s="128" t="s">
        <v>13</v>
      </c>
      <c r="L45" s="27"/>
      <c r="M45" s="44"/>
      <c r="N45" s="44"/>
      <c r="O45" s="30"/>
      <c r="P45" s="30"/>
      <c r="Q45" s="31"/>
      <c r="R45" s="34"/>
      <c r="S45" s="22"/>
    </row>
    <row r="46" spans="1:22" s="36" customFormat="1" ht="55.95" hidden="1" customHeight="1" x14ac:dyDescent="0.55000000000000004">
      <c r="A46" s="853" t="s">
        <v>59</v>
      </c>
      <c r="B46" s="127" t="str">
        <f>+[2]ระบบการควบคุมฯ!B282</f>
        <v>โครงการ ส่งเสริมสนับสนุนการทำวิจัยการบริหารจัดการของสถานศึกษา ฯ</v>
      </c>
      <c r="C46" s="381" t="str">
        <f>+[2]ระบบการควบคุมฯ!C282</f>
        <v>บท.แผนลว. 27 มิ..ย.65</v>
      </c>
      <c r="D46" s="747"/>
      <c r="E46" s="747">
        <f>+[2]ระบบการควบคุมฯ!E282</f>
        <v>0</v>
      </c>
      <c r="F46" s="747">
        <f t="shared" si="8"/>
        <v>0</v>
      </c>
      <c r="G46" s="747">
        <f>+[2]ระบบการควบคุมฯ!G282+[2]ระบบการควบคุมฯ!H282</f>
        <v>0</v>
      </c>
      <c r="H46" s="747">
        <f>+[2]ระบบการควบคุมฯ!I282+[2]ระบบการควบคุมฯ!J282</f>
        <v>0</v>
      </c>
      <c r="I46" s="747">
        <f>+[2]ระบบการควบคุมฯ!K282+[2]ระบบการควบคุมฯ!L282</f>
        <v>0</v>
      </c>
      <c r="J46" s="747">
        <f t="shared" si="9"/>
        <v>0</v>
      </c>
      <c r="K46" s="128" t="s">
        <v>13</v>
      </c>
      <c r="L46" s="27"/>
      <c r="M46" s="32"/>
      <c r="N46" s="28"/>
      <c r="O46" s="29"/>
      <c r="P46" s="30"/>
      <c r="Q46" s="31"/>
      <c r="R46" s="34"/>
      <c r="S46" s="34"/>
      <c r="T46" s="35"/>
      <c r="U46" s="35"/>
      <c r="V46" s="35"/>
    </row>
    <row r="47" spans="1:22" s="36" customFormat="1" ht="37.200000000000003" hidden="1" customHeight="1" x14ac:dyDescent="0.55000000000000004">
      <c r="A47" s="853" t="s">
        <v>71</v>
      </c>
      <c r="B47" s="127" t="str">
        <f>+[2]ระบบการควบคุมฯ!B283</f>
        <v>โครงการประกวดผลงานแนวปฏิบัติที่ดีรายด้าน กิจกรรมแข่งขันทักษะวิชาการและการประกวดสถานศึกษาที่มีคุณภาพชีวิตเด็กและเยาวชนดีเด่น</v>
      </c>
      <c r="C47" s="381" t="str">
        <f>+[2]ระบบการควบคุมฯ!C283</f>
        <v>บท.แผนลว. 11 ส.ค.65</v>
      </c>
      <c r="D47" s="747"/>
      <c r="E47" s="747">
        <f>+[2]ระบบการควบคุมฯ!E283</f>
        <v>0</v>
      </c>
      <c r="F47" s="747">
        <f t="shared" si="8"/>
        <v>0</v>
      </c>
      <c r="G47" s="747">
        <f>+[2]ระบบการควบคุมฯ!G283+[2]ระบบการควบคุมฯ!H283</f>
        <v>0</v>
      </c>
      <c r="H47" s="747">
        <f>+[2]ระบบการควบคุมฯ!I283+[2]ระบบการควบคุมฯ!J283</f>
        <v>0</v>
      </c>
      <c r="I47" s="747">
        <f>+[2]ระบบการควบคุมฯ!K283+[2]ระบบการควบคุมฯ!L283</f>
        <v>0</v>
      </c>
      <c r="J47" s="747">
        <f t="shared" si="9"/>
        <v>0</v>
      </c>
      <c r="K47" s="128" t="s">
        <v>13</v>
      </c>
      <c r="L47" s="27"/>
      <c r="M47" s="32"/>
      <c r="N47" s="28"/>
      <c r="O47" s="29"/>
      <c r="P47" s="30"/>
      <c r="Q47" s="31"/>
      <c r="R47" s="34"/>
      <c r="S47" s="34"/>
      <c r="T47" s="35"/>
      <c r="U47" s="35"/>
      <c r="V47" s="35"/>
    </row>
    <row r="48" spans="1:22" s="36" customFormat="1" ht="37.200000000000003" hidden="1" customHeight="1" x14ac:dyDescent="0.55000000000000004">
      <c r="A48" s="853" t="s">
        <v>72</v>
      </c>
      <c r="B48" s="127" t="str">
        <f>+[2]ระบบการควบคุมฯ!B284</f>
        <v>โครงการเสริมสร้างคุณธรรม จริยธรรม และธรรมาภิบาลในสถานศึกษา</v>
      </c>
      <c r="C48" s="381" t="str">
        <f>+[2]ระบบการควบคุมฯ!C284</f>
        <v>บท.แผนลว. 22 ก.ค.65</v>
      </c>
      <c r="D48" s="747"/>
      <c r="E48" s="747">
        <f>+[2]ระบบการควบคุมฯ!E284</f>
        <v>0</v>
      </c>
      <c r="F48" s="747">
        <f t="shared" si="8"/>
        <v>0</v>
      </c>
      <c r="G48" s="747">
        <f>+[2]ระบบการควบคุมฯ!G284+[2]ระบบการควบคุมฯ!H284</f>
        <v>0</v>
      </c>
      <c r="H48" s="747">
        <f>+[2]ระบบการควบคุมฯ!I284+[2]ระบบการควบคุมฯ!J284</f>
        <v>0</v>
      </c>
      <c r="I48" s="747">
        <f>+[2]ระบบการควบคุมฯ!K284+[2]ระบบการควบคุมฯ!L284</f>
        <v>0</v>
      </c>
      <c r="J48" s="747">
        <f t="shared" si="9"/>
        <v>0</v>
      </c>
      <c r="K48" s="128" t="s">
        <v>16</v>
      </c>
      <c r="L48" s="27"/>
      <c r="M48" s="32"/>
      <c r="N48" s="28"/>
      <c r="O48" s="29"/>
      <c r="P48" s="30"/>
      <c r="Q48" s="31"/>
      <c r="R48" s="34"/>
      <c r="S48" s="34"/>
      <c r="T48" s="35"/>
      <c r="U48" s="35"/>
      <c r="V48" s="35"/>
    </row>
    <row r="49" spans="1:22" s="36" customFormat="1" ht="37.200000000000003" hidden="1" x14ac:dyDescent="0.55000000000000004">
      <c r="A49" s="853" t="s">
        <v>73</v>
      </c>
      <c r="B49" s="127" t="str">
        <f>+[2]ระบบการควบคุมฯ!B285</f>
        <v>โครงการเสริมสร้างศักยภาพทรัพยากรบุคคลให้มีทักษะที่จำเป็นในศตวรรษที่ 21</v>
      </c>
      <c r="C49" s="381">
        <f>+[2]ระบบการควบคุมฯ!C285</f>
        <v>0</v>
      </c>
      <c r="D49" s="747"/>
      <c r="E49" s="747">
        <f>+[2]ระบบการควบคุมฯ!E285</f>
        <v>0</v>
      </c>
      <c r="F49" s="747">
        <f t="shared" si="8"/>
        <v>0</v>
      </c>
      <c r="G49" s="747">
        <f>+[2]ระบบการควบคุมฯ!G285+[2]ระบบการควบคุมฯ!H285</f>
        <v>0</v>
      </c>
      <c r="H49" s="747">
        <f>+[2]ระบบการควบคุมฯ!I285+[2]ระบบการควบคุมฯ!J285</f>
        <v>0</v>
      </c>
      <c r="I49" s="747">
        <f>+[2]ระบบการควบคุมฯ!K285+[2]ระบบการควบคุมฯ!L285</f>
        <v>0</v>
      </c>
      <c r="J49" s="747">
        <f t="shared" si="9"/>
        <v>0</v>
      </c>
      <c r="K49" s="128" t="s">
        <v>16</v>
      </c>
      <c r="L49" s="27"/>
      <c r="M49" s="32"/>
      <c r="N49" s="28"/>
      <c r="O49" s="29"/>
      <c r="P49" s="30"/>
      <c r="Q49" s="31"/>
      <c r="R49" s="34"/>
      <c r="S49" s="34"/>
      <c r="T49" s="35"/>
      <c r="U49" s="35"/>
      <c r="V49" s="35"/>
    </row>
    <row r="50" spans="1:22" s="36" customFormat="1" x14ac:dyDescent="0.55000000000000004">
      <c r="A50" s="854">
        <f>+[2]ระบบการควบคุมฯ!A328</f>
        <v>2</v>
      </c>
      <c r="B50" s="129" t="str">
        <f>+[2]ระบบการควบคุมฯ!B328</f>
        <v xml:space="preserve">ผลผลิตผู้จบการศึกษาภาคบังคับ  </v>
      </c>
      <c r="C50" s="855" t="str">
        <f>[6]ระบบการควบคุมฯ!C590</f>
        <v>20004 35000270 2000000</v>
      </c>
      <c r="D50" s="806">
        <f>+D51+D97</f>
        <v>3055000</v>
      </c>
      <c r="E50" s="806">
        <f>+E51+E97</f>
        <v>945000</v>
      </c>
      <c r="F50" s="806">
        <f>+D50+E50</f>
        <v>4000000</v>
      </c>
      <c r="G50" s="806">
        <f>+G51+G97</f>
        <v>0</v>
      </c>
      <c r="H50" s="806">
        <f>+H51+H97</f>
        <v>0</v>
      </c>
      <c r="I50" s="806">
        <f>+I51+I97</f>
        <v>2800833.29</v>
      </c>
      <c r="J50" s="806">
        <f>+J51+J97</f>
        <v>1199166.71</v>
      </c>
      <c r="K50" s="95"/>
      <c r="L50" s="27"/>
      <c r="M50" s="32"/>
      <c r="N50" s="28"/>
      <c r="O50" s="29"/>
      <c r="P50" s="30"/>
      <c r="Q50" s="31"/>
      <c r="R50" s="34"/>
      <c r="S50" s="34"/>
      <c r="T50" s="35"/>
      <c r="U50" s="35"/>
      <c r="V50" s="35"/>
    </row>
    <row r="51" spans="1:22" s="36" customFormat="1" ht="37.200000000000003" x14ac:dyDescent="0.55000000000000004">
      <c r="A51" s="808">
        <f>+[6]ระบบการควบคุมฯ!A595</f>
        <v>2.1</v>
      </c>
      <c r="B51" s="130" t="str">
        <f>+[2]ระบบการควบคุมฯ!B331</f>
        <v>กิจกรรมการจัดการศึกษาประถมศึกษาสำหรับโรงเรียนปกติ</v>
      </c>
      <c r="C51" s="377" t="str">
        <f>+[2]ระบบการควบคุมฯ!C331</f>
        <v>20004 66 05164 00000</v>
      </c>
      <c r="D51" s="809">
        <f>+D53</f>
        <v>3055000</v>
      </c>
      <c r="E51" s="809">
        <f>+E53</f>
        <v>945000</v>
      </c>
      <c r="F51" s="809">
        <f>SUM(D51:E51)</f>
        <v>4000000</v>
      </c>
      <c r="G51" s="809">
        <f>+G53</f>
        <v>0</v>
      </c>
      <c r="H51" s="809">
        <f>+H53</f>
        <v>0</v>
      </c>
      <c r="I51" s="809">
        <f>+I53</f>
        <v>2800833.29</v>
      </c>
      <c r="J51" s="809">
        <f>+J53</f>
        <v>1199166.71</v>
      </c>
      <c r="K51" s="97"/>
      <c r="L51" s="27"/>
      <c r="M51" s="32"/>
      <c r="N51" s="28"/>
      <c r="O51" s="29"/>
      <c r="P51" s="30"/>
      <c r="Q51" s="31"/>
      <c r="R51" s="34"/>
      <c r="S51" s="34"/>
      <c r="T51" s="35"/>
      <c r="U51" s="35"/>
      <c r="V51" s="35"/>
    </row>
    <row r="52" spans="1:22" s="36" customFormat="1" ht="20.399999999999999" hidden="1" customHeight="1" x14ac:dyDescent="0.55000000000000004">
      <c r="A52" s="808"/>
      <c r="B52" s="130"/>
      <c r="C52" s="377" t="str">
        <f>+[2]ระบบการควบคุมฯ!C332</f>
        <v>20004 66 0516400000</v>
      </c>
      <c r="D52" s="809"/>
      <c r="E52" s="809"/>
      <c r="F52" s="809"/>
      <c r="G52" s="809"/>
      <c r="H52" s="809"/>
      <c r="I52" s="809"/>
      <c r="J52" s="809"/>
      <c r="K52" s="97"/>
      <c r="L52" s="27"/>
      <c r="M52" s="32"/>
      <c r="N52" s="28"/>
      <c r="O52" s="29"/>
      <c r="P52" s="30"/>
      <c r="Q52" s="31"/>
      <c r="R52" s="34"/>
      <c r="S52" s="34"/>
      <c r="T52" s="35"/>
      <c r="U52" s="35"/>
      <c r="V52" s="35"/>
    </row>
    <row r="53" spans="1:22" ht="20.399999999999999" hidden="1" customHeight="1" x14ac:dyDescent="0.55000000000000004">
      <c r="A53" s="810"/>
      <c r="B53" s="98" t="str">
        <f>[6]ระบบการควบคุมฯ!B590</f>
        <v xml:space="preserve"> รวมงบดำเนินงาน 67112xx</v>
      </c>
      <c r="C53" s="811">
        <f>[3]ระบบการควบคุมฯ!C152</f>
        <v>0</v>
      </c>
      <c r="D53" s="812">
        <f>+D54+D67</f>
        <v>3055000</v>
      </c>
      <c r="E53" s="812">
        <f t="shared" ref="E53:J53" si="10">+E54+E67</f>
        <v>945000</v>
      </c>
      <c r="F53" s="812">
        <f t="shared" si="10"/>
        <v>4000000</v>
      </c>
      <c r="G53" s="812">
        <f t="shared" si="10"/>
        <v>0</v>
      </c>
      <c r="H53" s="812">
        <f t="shared" si="10"/>
        <v>0</v>
      </c>
      <c r="I53" s="812">
        <f t="shared" si="10"/>
        <v>2800833.29</v>
      </c>
      <c r="J53" s="812">
        <f t="shared" si="10"/>
        <v>1199166.71</v>
      </c>
      <c r="K53" s="99"/>
    </row>
    <row r="54" spans="1:22" ht="55.8" x14ac:dyDescent="0.55000000000000004">
      <c r="A54" s="835" t="str">
        <f>+[2]ระบบการควบคุมฯ!A333</f>
        <v>2.1.1</v>
      </c>
      <c r="B54" s="113" t="str">
        <f>+[2]ระบบการควบคุมฯ!B333</f>
        <v>งบประจำ บริหารจัดการสำนักงาน</v>
      </c>
      <c r="C54" s="379" t="str">
        <f>+[2]ระบบการควบคุมฯ!C331</f>
        <v>20004 66 05164 00000</v>
      </c>
      <c r="D54" s="836">
        <f t="shared" ref="D54:J54" si="11">SUM(D55:D66)</f>
        <v>3055000</v>
      </c>
      <c r="E54" s="836">
        <f t="shared" si="11"/>
        <v>0</v>
      </c>
      <c r="F54" s="836">
        <f t="shared" si="11"/>
        <v>3055000</v>
      </c>
      <c r="G54" s="836">
        <f t="shared" si="11"/>
        <v>0</v>
      </c>
      <c r="H54" s="836">
        <f t="shared" si="11"/>
        <v>0</v>
      </c>
      <c r="I54" s="836">
        <f t="shared" si="11"/>
        <v>2136524.29</v>
      </c>
      <c r="J54" s="836">
        <f t="shared" si="11"/>
        <v>918475.71000000008</v>
      </c>
      <c r="K54" s="856" t="s">
        <v>14</v>
      </c>
    </row>
    <row r="55" spans="1:22" ht="55.8" x14ac:dyDescent="0.55000000000000004">
      <c r="A55" s="857">
        <f>+[6]ระบบการควบคุมฯ!A603</f>
        <v>1</v>
      </c>
      <c r="B55" s="858" t="str">
        <f>+[2]ระบบการควบคุมฯ!B335</f>
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 จำนวนเงิน บาท</v>
      </c>
      <c r="C55" s="858">
        <f>+[6]ระบบการควบคุมฯ!C617</f>
        <v>0</v>
      </c>
      <c r="D55" s="859">
        <f>[6]ระบบการควบคุมฯ!F603</f>
        <v>0</v>
      </c>
      <c r="E55" s="859"/>
      <c r="F55" s="824">
        <f>SUM(D55:E55)</f>
        <v>0</v>
      </c>
      <c r="G55" s="842">
        <f>+[6]ระบบการควบคุมฯ!G603+[6]ระบบการควบคุมฯ!H603</f>
        <v>0</v>
      </c>
      <c r="H55" s="842">
        <f>+[6]ระบบการควบคุมฯ!I603+[6]ระบบการควบคุมฯ!J603</f>
        <v>0</v>
      </c>
      <c r="I55" s="842">
        <f>+[6]ระบบการควบคุมฯ!K603+[6]ระบบการควบคุมฯ!L603</f>
        <v>0</v>
      </c>
      <c r="J55" s="842">
        <f>+F55-G55-H55-I55</f>
        <v>0</v>
      </c>
      <c r="K55" s="116"/>
    </row>
    <row r="56" spans="1:22" ht="46.8" x14ac:dyDescent="0.55000000000000004">
      <c r="A56" s="840" t="str">
        <f>+[6]ระบบการควบคุมฯ!A604</f>
        <v>1)</v>
      </c>
      <c r="B56" s="858" t="str">
        <f>+[2]ระบบการควบคุมฯ!B336</f>
        <v>ค้าจ้างเหมาบริการ ลูกจ้างสพป.ปท.2 15000x7คนx12 เดือน 1,260,000 บาท</v>
      </c>
      <c r="C56" s="860" t="str">
        <f>+[6]ระบบการควบคุมฯ!C618</f>
        <v>ศธ04002/ว4850 ลว.17 ต.ค.66 ครั้งที่ 1 โอนครั้งที่ 3  2,000,000</v>
      </c>
      <c r="D56" s="861">
        <f>[6]ระบบการควบคุมฯ!AB604</f>
        <v>900000</v>
      </c>
      <c r="E56" s="861"/>
      <c r="F56" s="746">
        <f>SUM(D56:E56)</f>
        <v>900000</v>
      </c>
      <c r="G56" s="845">
        <f>+[6]ระบบการควบคุมฯ!G604+[6]ระบบการควบคุมฯ!H604+[6]ระบบการควบคุมฯ!R604+[6]ระบบการควบคุมฯ!S604</f>
        <v>0</v>
      </c>
      <c r="H56" s="845">
        <f>+[6]ระบบการควบคุมฯ!I604+[6]ระบบการควบคุมฯ!J604+[6]ระบบการควบคุมฯ!T604+[6]ระบบการควบคุมฯ!U604</f>
        <v>0</v>
      </c>
      <c r="I56" s="845">
        <f>+[6]ระบบการควบคุมฯ!K604+[6]ระบบการควบคุมฯ!L604+[6]ระบบการควบคุมฯ!V604+[6]ระบบการควบคุมฯ!W604</f>
        <v>685442.76</v>
      </c>
      <c r="J56" s="845">
        <f t="shared" ref="J56:J65" si="12">+F56-G56-H56-I56</f>
        <v>214557.24</v>
      </c>
      <c r="K56" s="116"/>
    </row>
    <row r="57" spans="1:22" ht="62.4" x14ac:dyDescent="0.55000000000000004">
      <c r="A57" s="843" t="str">
        <f>+[6]ระบบการควบคุมฯ!A605</f>
        <v>2)</v>
      </c>
      <c r="B57" s="862" t="str">
        <f>+[2]ระบบการควบคุมฯ!B337</f>
        <v>ค่าใช้จ่ายในการประชุมราชการ ค่าตอบแทนบุคคล 150,000 บาท</v>
      </c>
      <c r="C57" s="860" t="str">
        <f>+[6]ระบบการควบคุมฯ!C605</f>
        <v>ศธ04002/ว4850 ลว.17 ต.ค.66 โอนครั้งที่ 3  /ศธ04002/ว817 ลว.22 กพ 67 โอนครั้งที่ 191</v>
      </c>
      <c r="D57" s="861">
        <f>+[6]ระบบการควบคุมฯ!AB605</f>
        <v>290000</v>
      </c>
      <c r="E57" s="80"/>
      <c r="F57" s="746">
        <f t="shared" ref="F57:F64" si="13">SUM(D57:E57)</f>
        <v>290000</v>
      </c>
      <c r="G57" s="845">
        <f>+[6]ระบบการควบคุมฯ!G605+[6]ระบบการควบคุมฯ!H605+[6]ระบบการควบคุมฯ!R605+[6]ระบบการควบคุมฯ!S605</f>
        <v>0</v>
      </c>
      <c r="H57" s="845">
        <f>+[6]ระบบการควบคุมฯ!I605+[6]ระบบการควบคุมฯ!J605+[6]ระบบการควบคุมฯ!T605+[6]ระบบการควบคุมฯ!U605</f>
        <v>0</v>
      </c>
      <c r="I57" s="845">
        <f>+[6]ระบบการควบคุมฯ!K605+[6]ระบบการควบคุมฯ!L605+[6]ระบบการควบคุมฯ!V605+[6]ระบบการควบคุมฯ!W605</f>
        <v>194699</v>
      </c>
      <c r="J57" s="845">
        <f t="shared" si="12"/>
        <v>95301</v>
      </c>
      <c r="K57" s="77"/>
    </row>
    <row r="58" spans="1:22" ht="62.4" x14ac:dyDescent="0.55000000000000004">
      <c r="A58" s="843" t="str">
        <f>+[6]ระบบการควบคุมฯ!A606</f>
        <v>3)</v>
      </c>
      <c r="B58" s="862" t="str">
        <f>+[6]ระบบการควบคุมฯ!B606</f>
        <v>ค่าใช้จ่ายในการประชุม อ.ก.ค.ศ. เขตพื้นที่การศึกษา 150,000 บาท</v>
      </c>
      <c r="C58" s="860" t="str">
        <f>+C57</f>
        <v>ศธ04002/ว4850 ลว.17 ต.ค.66 โอนครั้งที่ 3  /ศธ04002/ว817 ลว.22 กพ 67 โอนครั้งที่ 191</v>
      </c>
      <c r="D58" s="861">
        <f>+[6]ระบบการควบคุมฯ!AB606</f>
        <v>150000</v>
      </c>
      <c r="E58" s="80"/>
      <c r="F58" s="746">
        <f t="shared" si="13"/>
        <v>150000</v>
      </c>
      <c r="G58" s="845">
        <f>+[6]ระบบการควบคุมฯ!G606+[6]ระบบการควบคุมฯ!H606+[6]ระบบการควบคุมฯ!R606+[6]ระบบการควบคุมฯ!S606</f>
        <v>0</v>
      </c>
      <c r="H58" s="845">
        <f>+[6]ระบบการควบคุมฯ!I606+[6]ระบบการควบคุมฯ!J606+[6]ระบบการควบคุมฯ!T606+[6]ระบบการควบคุมฯ!U606</f>
        <v>0</v>
      </c>
      <c r="I58" s="845">
        <f>+[6]ระบบการควบคุมฯ!K606+[6]ระบบการควบคุมฯ!L606+[6]ระบบการควบคุมฯ!V606+[6]ระบบการควบคุมฯ!W606</f>
        <v>65455</v>
      </c>
      <c r="J58" s="845">
        <f t="shared" si="12"/>
        <v>84545</v>
      </c>
      <c r="K58" s="77"/>
    </row>
    <row r="59" spans="1:22" ht="37.200000000000003" customHeight="1" x14ac:dyDescent="0.55000000000000004">
      <c r="A59" s="843" t="str">
        <f>+[6]ระบบการควบคุมฯ!A607</f>
        <v>4)</v>
      </c>
      <c r="B59" s="863" t="str">
        <f>+[2]ระบบการควบคุมฯ!B338</f>
        <v>ค่าใช้จ่ายในการเดินทางไปราชการ 150,000 บาท</v>
      </c>
      <c r="C59" s="860" t="str">
        <f>+[6]ระบบการควบคุมฯ!C607</f>
        <v xml:space="preserve">ศธ04002/ว4850 ลว.17 ต.ค.66 โอนครั้งที่ 3  </v>
      </c>
      <c r="D59" s="861">
        <f>+[6]ระบบการควบคุมฯ!AB607</f>
        <v>100000</v>
      </c>
      <c r="E59" s="80"/>
      <c r="F59" s="746">
        <f t="shared" si="13"/>
        <v>100000</v>
      </c>
      <c r="G59" s="845">
        <f>+[6]ระบบการควบคุมฯ!G607+[6]ระบบการควบคุมฯ!H607+[6]ระบบการควบคุมฯ!R607+[6]ระบบการควบคุมฯ!S607</f>
        <v>0</v>
      </c>
      <c r="H59" s="845">
        <f>+[6]ระบบการควบคุมฯ!I607+[6]ระบบการควบคุมฯ!J607+[6]ระบบการควบคุมฯ!T607+[6]ระบบการควบคุมฯ!U607</f>
        <v>0</v>
      </c>
      <c r="I59" s="845">
        <f>+[6]ระบบการควบคุมฯ!K607+[6]ระบบการควบคุมฯ!L607+[6]ระบบการควบคุมฯ!V607+[6]ระบบการควบคุมฯ!W607</f>
        <v>41610.370000000003</v>
      </c>
      <c r="J59" s="845">
        <f t="shared" si="12"/>
        <v>58389.63</v>
      </c>
      <c r="K59" s="77"/>
    </row>
    <row r="60" spans="1:22" ht="46.95" customHeight="1" x14ac:dyDescent="0.55000000000000004">
      <c r="A60" s="843" t="str">
        <f>+[6]ระบบการควบคุมฯ!A608</f>
        <v>5)</v>
      </c>
      <c r="B60" s="863" t="str">
        <f>+[2]ระบบการควบคุมฯ!B339</f>
        <v>ค่าซ่อมแซมและบำรุงรักษาทรัพย์สิน 200,000 บาท</v>
      </c>
      <c r="C60" s="864" t="str">
        <f>+[6]ระบบการควบคุมฯ!C608</f>
        <v xml:space="preserve">ศธ04002/ว4850 ลว.17 ต.ค.66 โอนครั้งที่ 3  </v>
      </c>
      <c r="D60" s="861">
        <f>+[6]ระบบการควบคุมฯ!AB608</f>
        <v>220000</v>
      </c>
      <c r="E60" s="844"/>
      <c r="F60" s="746">
        <f t="shared" si="13"/>
        <v>220000</v>
      </c>
      <c r="G60" s="845">
        <f>+[6]ระบบการควบคุมฯ!G608+[6]ระบบการควบคุมฯ!H608+[6]ระบบการควบคุมฯ!R608+[6]ระบบการควบคุมฯ!S608</f>
        <v>0</v>
      </c>
      <c r="H60" s="845">
        <f>+[6]ระบบการควบคุมฯ!I608+[6]ระบบการควบคุมฯ!J608+[6]ระบบการควบคุมฯ!T608+[6]ระบบการควบคุมฯ!U608</f>
        <v>0</v>
      </c>
      <c r="I60" s="865">
        <f>+[6]ระบบการควบคุมฯ!K608+[6]ระบบการควบคุมฯ!L608+[6]ระบบการควบคุมฯ!V608+[6]ระบบการควบคุมฯ!W608</f>
        <v>127572.83</v>
      </c>
      <c r="J60" s="845">
        <f t="shared" si="12"/>
        <v>92427.17</v>
      </c>
      <c r="K60" s="77"/>
    </row>
    <row r="61" spans="1:22" ht="46.95" customHeight="1" x14ac:dyDescent="0.55000000000000004">
      <c r="A61" s="843" t="str">
        <f>+[6]ระบบการควบคุมฯ!A609</f>
        <v>6)</v>
      </c>
      <c r="B61" s="863" t="str">
        <f>+[2]ระบบการควบคุมฯ!B340</f>
        <v>ค่าวัสดุสำนักงาน 400,000 บาท</v>
      </c>
      <c r="C61" s="864" t="str">
        <f>+[6]ระบบการควบคุมฯ!C609</f>
        <v xml:space="preserve">ศธ04002/ว4850 ลว.17 ต.ค.66 โอนครั้งที่ 3  </v>
      </c>
      <c r="D61" s="861">
        <f>+[6]ระบบการควบคุมฯ!AB609</f>
        <v>380000</v>
      </c>
      <c r="E61" s="80"/>
      <c r="F61" s="746">
        <f t="shared" si="13"/>
        <v>380000</v>
      </c>
      <c r="G61" s="845">
        <f>+[6]ระบบการควบคุมฯ!G609+[6]ระบบการควบคุมฯ!H609+[6]ระบบการควบคุมฯ!R609+[6]ระบบการควบคุมฯ!S609</f>
        <v>0</v>
      </c>
      <c r="H61" s="845">
        <f>+[6]ระบบการควบคุมฯ!I609+[6]ระบบการควบคุมฯ!J609+[6]ระบบการควบคุมฯ!T609+[6]ระบบการควบคุมฯ!U609</f>
        <v>0</v>
      </c>
      <c r="I61" s="865">
        <f>+[6]ระบบการควบคุมฯ!K609+[6]ระบบการควบคุมฯ!L609+[6]ระบบการควบคุมฯ!V609+[6]ระบบการควบคุมฯ!W609</f>
        <v>247186.63999999998</v>
      </c>
      <c r="J61" s="845">
        <f t="shared" si="12"/>
        <v>132813.36000000002</v>
      </c>
      <c r="K61" s="77"/>
    </row>
    <row r="62" spans="1:22" ht="37.200000000000003" customHeight="1" x14ac:dyDescent="0.55000000000000004">
      <c r="A62" s="843" t="str">
        <f>+[6]ระบบการควบคุมฯ!A610</f>
        <v>7)</v>
      </c>
      <c r="B62" s="863" t="str">
        <f>+[2]ระบบการควบคุมฯ!B341</f>
        <v>ค่าน้ำมันเชื้อเพลิงและหล่อลื่น 300,000 บาท</v>
      </c>
      <c r="C62" s="864" t="str">
        <f>+[6]ระบบการควบคุมฯ!C610</f>
        <v xml:space="preserve">ศธ04002/ว4850 ลว.17 ต.ค.66 โอนครั้งที่ 3  </v>
      </c>
      <c r="D62" s="861">
        <f>+[6]ระบบการควบคุมฯ!AB610</f>
        <v>185000</v>
      </c>
      <c r="E62" s="80"/>
      <c r="F62" s="746">
        <f t="shared" si="13"/>
        <v>185000</v>
      </c>
      <c r="G62" s="845">
        <f>+[6]ระบบการควบคุมฯ!G610+[6]ระบบการควบคุมฯ!H610+[6]ระบบการควบคุมฯ!R610+[6]ระบบการควบคุมฯ!S610</f>
        <v>0</v>
      </c>
      <c r="H62" s="845">
        <f>+[6]ระบบการควบคุมฯ!I610+[6]ระบบการควบคุมฯ!J610+[6]ระบบการควบคุมฯ!T610+[6]ระบบการควบคุมฯ!U610</f>
        <v>0</v>
      </c>
      <c r="I62" s="865">
        <f>+[6]ระบบการควบคุมฯ!K610+[6]ระบบการควบคุมฯ!L610+[6]ระบบการควบคุมฯ!V610+[6]ระบบการควบคุมฯ!W610</f>
        <v>130448.1</v>
      </c>
      <c r="J62" s="845">
        <f t="shared" si="12"/>
        <v>54551.899999999994</v>
      </c>
      <c r="K62" s="131"/>
    </row>
    <row r="63" spans="1:22" ht="45.6" customHeight="1" x14ac:dyDescent="0.55000000000000004">
      <c r="A63" s="843" t="str">
        <f>+[6]ระบบการควบคุมฯ!A611</f>
        <v>8)</v>
      </c>
      <c r="B63" s="863" t="str">
        <f>+[2]ระบบการควบคุมฯ!B342</f>
        <v>ค่าสาธารณูปโภค    500,000 บาท</v>
      </c>
      <c r="C63" s="860" t="str">
        <f>+[6]ระบบการควบคุมฯ!C611</f>
        <v>ศธ04002/ว4850 ลว.17 ต.ค.66 โอนครั้งที่ 3  /ศธ04002/ว817 ลว.22 กพ 67 โอนครั้งที่ 191</v>
      </c>
      <c r="D63" s="861">
        <f>+[6]ระบบการควบคุมฯ!AB611</f>
        <v>830000</v>
      </c>
      <c r="E63" s="80"/>
      <c r="F63" s="746">
        <f t="shared" si="13"/>
        <v>830000</v>
      </c>
      <c r="G63" s="845">
        <f>+[6]ระบบการควบคุมฯ!G611+[6]ระบบการควบคุมฯ!H611+[6]ระบบการควบคุมฯ!R611+[6]ระบบการควบคุมฯ!S611</f>
        <v>0</v>
      </c>
      <c r="H63" s="845">
        <f>+[6]ระบบการควบคุมฯ!I611+[6]ระบบการควบคุมฯ!J611+[6]ระบบการควบคุมฯ!T611+[6]ระบบการควบคุมฯ!U611</f>
        <v>0</v>
      </c>
      <c r="I63" s="845">
        <f>+[6]ระบบการควบคุมฯ!K611+[6]ระบบการควบคุมฯ!L611+[6]ระบบการควบคุมฯ!V611+[6]ระบบการควบคุมฯ!W611</f>
        <v>644109.59</v>
      </c>
      <c r="J63" s="845">
        <f t="shared" si="12"/>
        <v>185890.41000000003</v>
      </c>
      <c r="K63" s="131"/>
    </row>
    <row r="64" spans="1:22" ht="46.8" x14ac:dyDescent="0.55000000000000004">
      <c r="A64" s="843" t="str">
        <f>+[6]ระบบการควบคุมฯ!A612</f>
        <v>9)</v>
      </c>
      <c r="B64" s="862" t="str">
        <f>+[2]ระบบการควบคุมฯ!B343</f>
        <v>อื่นๆ (รายการนอกเหนือ(1-(7 และหรือถัวจ่ายให้รายการ (1 -(7 โดยเฉพาะรายการที่ (7 ) 40000</v>
      </c>
      <c r="C64" s="860" t="str">
        <f>+[6]ระบบการควบคุมฯ!C612</f>
        <v>ที่ ศธ04002/ว2531/26 มิย 66 ครั้ง 619 180000+อบรมครูเหลือ55000</v>
      </c>
      <c r="D64" s="866"/>
      <c r="E64" s="80"/>
      <c r="F64" s="746">
        <f t="shared" si="13"/>
        <v>0</v>
      </c>
      <c r="G64" s="845">
        <f>+[6]ระบบการควบคุมฯ!G612+[6]ระบบการควบคุมฯ!H612+[6]ระบบการควบคุมฯ!R612+[6]ระบบการควบคุมฯ!S612</f>
        <v>0</v>
      </c>
      <c r="H64" s="845">
        <f>+[6]ระบบการควบคุมฯ!I612+[6]ระบบการควบคุมฯ!J612+[6]ระบบการควบคุมฯ!T612+[6]ระบบการควบคุมฯ!U612</f>
        <v>0</v>
      </c>
      <c r="I64" s="845">
        <f>+[6]ระบบการควบคุมฯ!K612+[6]ระบบการควบคุมฯ!L612+[6]ระบบการควบคุมฯ!V612+[6]ระบบการควบคุมฯ!W612</f>
        <v>0</v>
      </c>
      <c r="J64" s="845">
        <f t="shared" si="12"/>
        <v>0</v>
      </c>
      <c r="K64" s="131"/>
    </row>
    <row r="65" spans="1:11" ht="19.95" hidden="1" customHeight="1" x14ac:dyDescent="0.55000000000000004">
      <c r="A65" s="843" t="str">
        <f>+[6]ระบบการควบคุมฯ!A613</f>
        <v>10)</v>
      </c>
      <c r="B65" s="862" t="str">
        <f>+[6]ระบบการควบคุมฯ!B613</f>
        <v>งบกลางรอจัดสรร</v>
      </c>
      <c r="C65" s="860" t="str">
        <f>+[6]ระบบการควบคุมฯ!C613</f>
        <v>ที่ ศธ04002/ว1509/2 พค 67 ครั้งที่ 2 จำนวน 1,000,000 บาท</v>
      </c>
      <c r="D65" s="861">
        <f>+[6]ระบบการควบคุมฯ!F613+[6]ระบบการควบคุมฯ!Q613</f>
        <v>0</v>
      </c>
      <c r="E65" s="861">
        <f>+[6]ระบบการควบคุมฯ!E613</f>
        <v>0</v>
      </c>
      <c r="F65" s="861">
        <f>SUM(D65:E65)</f>
        <v>0</v>
      </c>
      <c r="G65" s="845">
        <f>+[6]ระบบการควบคุมฯ!G613+[6]ระบบการควบคุมฯ!H613+[6]ระบบการควบคุมฯ!R613+[6]ระบบการควบคุมฯ!S613</f>
        <v>0</v>
      </c>
      <c r="H65" s="845">
        <f>+[6]ระบบการควบคุมฯ!I613+[6]ระบบการควบคุมฯ!J613+[6]ระบบการควบคุมฯ!T613+[6]ระบบการควบคุมฯ!U613</f>
        <v>0</v>
      </c>
      <c r="I65" s="845">
        <f>+[6]ระบบการควบคุมฯ!K613+[6]ระบบการควบคุมฯ!L613+[6]ระบบการควบคุมฯ!V613+[6]ระบบการควบคุมฯ!W613</f>
        <v>0</v>
      </c>
      <c r="J65" s="845">
        <f t="shared" si="12"/>
        <v>0</v>
      </c>
      <c r="K65" s="131"/>
    </row>
    <row r="66" spans="1:11" ht="37.200000000000003" hidden="1" customHeight="1" x14ac:dyDescent="0.55000000000000004">
      <c r="A66" s="843">
        <f>+[6]ระบบการควบคุมฯ!A614</f>
        <v>0</v>
      </c>
      <c r="B66" s="862">
        <f>+[6]ระบบการควบคุมฯ!B614</f>
        <v>0</v>
      </c>
      <c r="C66" s="860">
        <f>+[6]ระบบการควบคุมฯ!C614</f>
        <v>0</v>
      </c>
      <c r="D66" s="861">
        <f>+[6]ระบบการควบคุมฯ!D614</f>
        <v>0</v>
      </c>
      <c r="E66" s="861">
        <f>+[6]ระบบการควบคุมฯ!E614</f>
        <v>0</v>
      </c>
      <c r="F66" s="861">
        <f>+[6]ระบบการควบคุมฯ!F614</f>
        <v>0</v>
      </c>
      <c r="G66" s="845">
        <f>+[6]ระบบการควบคุมฯ!G614+[6]ระบบการควบคุมฯ!H614+[6]ระบบการควบคุมฯ!R614+[6]ระบบการควบคุมฯ!S614</f>
        <v>0</v>
      </c>
      <c r="H66" s="845">
        <f>+[6]ระบบการควบคุมฯ!I614+[6]ระบบการควบคุมฯ!J614+[6]ระบบการควบคุมฯ!T614+[6]ระบบการควบคุมฯ!U614</f>
        <v>0</v>
      </c>
      <c r="I66" s="845">
        <f>+[6]ระบบการควบคุมฯ!K614+[6]ระบบการควบคุมฯ!L614+[6]ระบบการควบคุมฯ!V614+[6]ระบบการควบคุมฯ!W614</f>
        <v>0</v>
      </c>
      <c r="J66" s="845">
        <f>+F66-G66-H66-I66</f>
        <v>0</v>
      </c>
      <c r="K66" s="131"/>
    </row>
    <row r="67" spans="1:11" ht="37.200000000000003" hidden="1" customHeight="1" x14ac:dyDescent="0.55000000000000004">
      <c r="A67" s="867" t="str">
        <f>+[6]ระบบการควบคุมฯ!A618</f>
        <v>2.1.3</v>
      </c>
      <c r="B67" s="132" t="str">
        <f>+[6]ระบบการควบคุมฯ!B618</f>
        <v>งบพัฒนาเพื่อพัฒนาคุณภาพการศึกษา 1,500,000 บาท</v>
      </c>
      <c r="C67" s="133" t="str">
        <f>+[6]ระบบการควบคุมฯ!C618</f>
        <v>ศธ04002/ว4850 ลว.17 ต.ค.66 ครั้งที่ 1 โอนครั้งที่ 3  2,000,000</v>
      </c>
      <c r="D67" s="868">
        <f t="shared" ref="D67:J67" si="14">+D68+D79</f>
        <v>0</v>
      </c>
      <c r="E67" s="868">
        <f t="shared" si="14"/>
        <v>945000</v>
      </c>
      <c r="F67" s="868">
        <f t="shared" si="14"/>
        <v>945000</v>
      </c>
      <c r="G67" s="868">
        <f t="shared" si="14"/>
        <v>0</v>
      </c>
      <c r="H67" s="868">
        <f t="shared" si="14"/>
        <v>0</v>
      </c>
      <c r="I67" s="868">
        <f t="shared" si="14"/>
        <v>664309</v>
      </c>
      <c r="J67" s="868">
        <f t="shared" si="14"/>
        <v>280691</v>
      </c>
      <c r="K67" s="134"/>
    </row>
    <row r="68" spans="1:11" ht="37.200000000000003" customHeight="1" x14ac:dyDescent="0.55000000000000004">
      <c r="A68" s="848" t="str">
        <f>+[6]ระบบการควบคุมฯ!A620</f>
        <v>2.1.3.1</v>
      </c>
      <c r="B68" s="122" t="str">
        <f>+[6]ระบบการควบคุมฯ!B620</f>
        <v>งบกลยุทธ์ ของสพป.ปท.2 500,000 บาท</v>
      </c>
      <c r="C68" s="123" t="str">
        <f>+[2]ระบบการควบคุมฯ!C347</f>
        <v>20004 35000200 2000000</v>
      </c>
      <c r="D68" s="869">
        <f t="shared" ref="D68:J68" si="15">SUM(D69:D77)</f>
        <v>0</v>
      </c>
      <c r="E68" s="869">
        <f t="shared" si="15"/>
        <v>500000</v>
      </c>
      <c r="F68" s="869">
        <f t="shared" si="15"/>
        <v>500000</v>
      </c>
      <c r="G68" s="869">
        <f t="shared" si="15"/>
        <v>0</v>
      </c>
      <c r="H68" s="869">
        <f t="shared" si="15"/>
        <v>0</v>
      </c>
      <c r="I68" s="869">
        <f t="shared" si="15"/>
        <v>219939</v>
      </c>
      <c r="J68" s="869">
        <f t="shared" si="15"/>
        <v>280061</v>
      </c>
      <c r="K68" s="135"/>
    </row>
    <row r="69" spans="1:11" ht="37.200000000000003" customHeight="1" x14ac:dyDescent="0.55000000000000004">
      <c r="A69" s="853" t="str">
        <f>+[6]ระบบการควบคุมฯ!A621</f>
        <v>1)</v>
      </c>
      <c r="B69" s="127" t="str">
        <f>+[6]ระบบการควบคุมฯ!B621</f>
        <v>โครงการพัฒนาระบบและกลไกในการดูแลความปลอดภัย 50,000</v>
      </c>
      <c r="C69" s="851">
        <f>+[3]ระบบการควบคุมฯ!C190</f>
        <v>0</v>
      </c>
      <c r="D69" s="747">
        <f>+[6]ระบบการควบคุมฯ!D621</f>
        <v>0</v>
      </c>
      <c r="E69" s="747">
        <f>+[6]ระบบการควบคุมฯ!E621</f>
        <v>50000</v>
      </c>
      <c r="F69" s="747">
        <f>+[6]ระบบการควบคุมฯ!F621</f>
        <v>50000</v>
      </c>
      <c r="G69" s="845">
        <f>+[6]ระบบการควบคุมฯ!G621+[6]ระบบการควบคุมฯ!H621+[6]ระบบการควบคุมฯ!R621+[6]ระบบการควบคุมฯ!S621</f>
        <v>0</v>
      </c>
      <c r="H69" s="845">
        <f>+[6]ระบบการควบคุมฯ!I621+[6]ระบบการควบคุมฯ!J621+[6]ระบบการควบคุมฯ!T621+[6]ระบบการควบคุมฯ!U621</f>
        <v>0</v>
      </c>
      <c r="I69" s="865">
        <f>+[6]ระบบการควบคุมฯ!K621+[6]ระบบการควบคุมฯ!L621+[6]ระบบการควบคุมฯ!V621+[6]ระบบการควบคุมฯ!W621</f>
        <v>15720</v>
      </c>
      <c r="J69" s="747">
        <f t="shared" ref="J69:J77" si="16">+F69-G69-H69-I69</f>
        <v>34280</v>
      </c>
      <c r="K69" s="126" t="s">
        <v>12</v>
      </c>
    </row>
    <row r="70" spans="1:11" ht="56.25" customHeight="1" x14ac:dyDescent="0.55000000000000004">
      <c r="A70" s="853" t="str">
        <f>+[6]ระบบการควบคุมฯ!A622</f>
        <v>2)</v>
      </c>
      <c r="B70" s="127" t="str">
        <f>+[6]ระบบการควบคุมฯ!B622</f>
        <v>โครงการเพิ่มโอกาสความเสมอภาคทางการศึกษา 50,000 บาท</v>
      </c>
      <c r="C70" s="851">
        <f>+[3]ระบบการควบคุมฯ!C191</f>
        <v>0</v>
      </c>
      <c r="D70" s="747">
        <f>+[6]ระบบการควบคุมฯ!D622</f>
        <v>0</v>
      </c>
      <c r="E70" s="747">
        <f>+[6]ระบบการควบคุมฯ!E622</f>
        <v>50000</v>
      </c>
      <c r="F70" s="747">
        <f>+[6]ระบบการควบคุมฯ!F622</f>
        <v>50000</v>
      </c>
      <c r="G70" s="845">
        <f>+[6]ระบบการควบคุมฯ!G622+[6]ระบบการควบคุมฯ!H622+[6]ระบบการควบคุมฯ!R622+[6]ระบบการควบคุมฯ!S622</f>
        <v>0</v>
      </c>
      <c r="H70" s="845">
        <f>+[6]ระบบการควบคุมฯ!I622+[6]ระบบการควบคุมฯ!J622+[6]ระบบการควบคุมฯ!T622+[6]ระบบการควบคุมฯ!U622</f>
        <v>0</v>
      </c>
      <c r="I70" s="865">
        <f>+[6]ระบบการควบคุมฯ!K622+[6]ระบบการควบคุมฯ!L622+[6]ระบบการควบคุมฯ!V622+[6]ระบบการควบคุมฯ!W622</f>
        <v>21760</v>
      </c>
      <c r="J70" s="747">
        <f t="shared" si="16"/>
        <v>28240</v>
      </c>
      <c r="K70" s="126" t="s">
        <v>12</v>
      </c>
    </row>
    <row r="71" spans="1:11" ht="55.8" x14ac:dyDescent="0.55000000000000004">
      <c r="A71" s="870" t="s">
        <v>85</v>
      </c>
      <c r="B71" s="871" t="str">
        <f>+[6]ระบบการควบคุมฯ!B623</f>
        <v>โครงการจัดการศึกษาให้ผู้เรียนมีทักษะความจำเป็นในศตวรรษที่ 21  150,000 บาท</v>
      </c>
      <c r="C71" s="872">
        <f>+[3]ระบบการควบคุมฯ!C191</f>
        <v>0</v>
      </c>
      <c r="D71" s="746">
        <f>+[6]ระบบการควบคุมฯ!D623</f>
        <v>0</v>
      </c>
      <c r="E71" s="746">
        <f>+[6]ระบบการควบคุมฯ!E623</f>
        <v>150000</v>
      </c>
      <c r="F71" s="746">
        <f>+[6]ระบบการควบคุมฯ!F623</f>
        <v>150000</v>
      </c>
      <c r="G71" s="845">
        <f>+[6]ระบบการควบคุมฯ!G623+[6]ระบบการควบคุมฯ!H623+[6]ระบบการควบคุมฯ!R623+[6]ระบบการควบคุมฯ!S623</f>
        <v>0</v>
      </c>
      <c r="H71" s="845">
        <f>+[6]ระบบการควบคุมฯ!I623+[6]ระบบการควบคุมฯ!J623+[6]ระบบการควบคุมฯ!T623+[6]ระบบการควบคุมฯ!U623</f>
        <v>0</v>
      </c>
      <c r="I71" s="845">
        <f>+[6]ระบบการควบคุมฯ!K623+[6]ระบบการควบคุมฯ!L623+[6]ระบบการควบคุมฯ!V623+[6]ระบบการควบคุมฯ!W623</f>
        <v>32459</v>
      </c>
      <c r="J71" s="746">
        <f t="shared" si="16"/>
        <v>117541</v>
      </c>
      <c r="K71" s="873" t="s">
        <v>13</v>
      </c>
    </row>
    <row r="72" spans="1:11" ht="37.200000000000003" customHeight="1" x14ac:dyDescent="0.55000000000000004">
      <c r="A72" s="870" t="s">
        <v>86</v>
      </c>
      <c r="B72" s="871" t="str">
        <f>+[6]ระบบการควบคุมฯ!B624</f>
        <v>โครงการพัฒนาครูและบุคลากรทางการศึกษาให้มีสมรรถนะ 100,000 บาท</v>
      </c>
      <c r="C72" s="872">
        <f>+[3]ระบบการควบคุมฯ!C192</f>
        <v>0</v>
      </c>
      <c r="D72" s="746">
        <f>+[6]ระบบการควบคุมฯ!D624</f>
        <v>0</v>
      </c>
      <c r="E72" s="746">
        <f>+[6]ระบบการควบคุมฯ!E624</f>
        <v>100000</v>
      </c>
      <c r="F72" s="746">
        <f>+[6]ระบบการควบคุมฯ!F624</f>
        <v>100000</v>
      </c>
      <c r="G72" s="845">
        <f>+[6]ระบบการควบคุมฯ!G624+[6]ระบบการควบคุมฯ!H624+[6]ระบบการควบคุมฯ!R624+[6]ระบบการควบคุมฯ!S624</f>
        <v>0</v>
      </c>
      <c r="H72" s="845">
        <f>+[6]ระบบการควบคุมฯ!I624+[6]ระบบการควบคุมฯ!J624+[6]ระบบการควบคุมฯ!T624+[6]ระบบการควบคุมฯ!U624</f>
        <v>0</v>
      </c>
      <c r="I72" s="845">
        <f>+[6]ระบบการควบคุมฯ!K624+[6]ระบบการควบคุมฯ!L624+[6]ระบบการควบคุมฯ!V624+[6]ระบบการควบคุมฯ!W624</f>
        <v>100000</v>
      </c>
      <c r="J72" s="746">
        <f t="shared" si="16"/>
        <v>0</v>
      </c>
      <c r="K72" s="78" t="s">
        <v>17</v>
      </c>
    </row>
    <row r="73" spans="1:11" ht="37.200000000000003" customHeight="1" x14ac:dyDescent="0.55000000000000004">
      <c r="A73" s="870" t="str">
        <f>+[6]ระบบการควบคุมฯ!A625</f>
        <v>5)</v>
      </c>
      <c r="B73" s="871" t="str">
        <f>+[6]ระบบการควบคุมฯ!B625</f>
        <v>โครงการขับเคลื่อนโรงเรียนคุณธรรม สพฐ. 50,000 บาท</v>
      </c>
      <c r="C73" s="872">
        <f>+[3]ระบบการควบคุมฯ!C193</f>
        <v>0</v>
      </c>
      <c r="D73" s="746">
        <f>+[6]ระบบการควบคุมฯ!D625</f>
        <v>0</v>
      </c>
      <c r="E73" s="746">
        <f>+[6]ระบบการควบคุมฯ!E625</f>
        <v>50000</v>
      </c>
      <c r="F73" s="746">
        <f>+[6]ระบบการควบคุมฯ!F625</f>
        <v>50000</v>
      </c>
      <c r="G73" s="845">
        <f>+[6]ระบบการควบคุมฯ!G625+[6]ระบบการควบคุมฯ!H625+[6]ระบบการควบคุมฯ!R625+[6]ระบบการควบคุมฯ!S625</f>
        <v>0</v>
      </c>
      <c r="H73" s="845">
        <f>+[6]ระบบการควบคุมฯ!I625+[6]ระบบการควบคุมฯ!J625+[6]ระบบการควบคุมฯ!T625+[6]ระบบการควบคุมฯ!U625</f>
        <v>0</v>
      </c>
      <c r="I73" s="845">
        <f>+[6]ระบบการควบคุมฯ!K625+[6]ระบบการควบคุมฯ!L625+[6]ระบบการควบคุมฯ!V625+[6]ระบบการควบคุมฯ!W625</f>
        <v>0</v>
      </c>
      <c r="J73" s="746">
        <f t="shared" si="16"/>
        <v>50000</v>
      </c>
      <c r="K73" s="78" t="s">
        <v>17</v>
      </c>
    </row>
    <row r="74" spans="1:11" ht="19.5" customHeight="1" x14ac:dyDescent="0.55000000000000004">
      <c r="A74" s="870" t="str">
        <f>+[6]ระบบการควบคุมฯ!A626</f>
        <v>6)</v>
      </c>
      <c r="B74" s="871" t="str">
        <f>+[6]ระบบการควบคุมฯ!B626</f>
        <v>โครงการเพิ่มประสิทธิภาพในการบริหารจัดการศึกษาด้วยเทคโนโลยีดิจิทัล 50,000 บาท</v>
      </c>
      <c r="C74" s="872">
        <f>+[3]ระบบการควบคุมฯ!C195</f>
        <v>0</v>
      </c>
      <c r="D74" s="746">
        <f>+[6]ระบบการควบคุมฯ!D626</f>
        <v>0</v>
      </c>
      <c r="E74" s="746">
        <f>+[6]ระบบการควบคุมฯ!E626</f>
        <v>50000</v>
      </c>
      <c r="F74" s="746">
        <f>+[6]ระบบการควบคุมฯ!F626</f>
        <v>50000</v>
      </c>
      <c r="G74" s="845">
        <f>+[6]ระบบการควบคุมฯ!G626+[6]ระบบการควบคุมฯ!H626+[6]ระบบการควบคุมฯ!R626+[6]ระบบการควบคุมฯ!S626</f>
        <v>0</v>
      </c>
      <c r="H74" s="845">
        <f>+[6]ระบบการควบคุมฯ!I626+[6]ระบบการควบคุมฯ!J626+[6]ระบบการควบคุมฯ!T626+[6]ระบบการควบคุมฯ!U626</f>
        <v>0</v>
      </c>
      <c r="I74" s="845">
        <f>+[6]ระบบการควบคุมฯ!K626+[6]ระบบการควบคุมฯ!L626+[6]ระบบการควบคุมฯ!V626+[6]ระบบการควบคุมฯ!W626</f>
        <v>50000</v>
      </c>
      <c r="J74" s="746">
        <f t="shared" si="16"/>
        <v>0</v>
      </c>
      <c r="K74" s="78" t="s">
        <v>82</v>
      </c>
    </row>
    <row r="75" spans="1:11" ht="19.5" customHeight="1" x14ac:dyDescent="0.55000000000000004">
      <c r="A75" s="870" t="str">
        <f>+[6]ระบบการควบคุมฯ!A627</f>
        <v>7)</v>
      </c>
      <c r="B75" s="871" t="str">
        <f>+[6]ระบบการควบคุมฯ!B627</f>
        <v>โครงการเพิ่มประสิทธิภาพการประกันคุณภาพภายในสถานศึกษา 50,000 บาท</v>
      </c>
      <c r="C75" s="872">
        <f>+[3]ระบบการควบคุมฯ!C196</f>
        <v>0</v>
      </c>
      <c r="D75" s="746">
        <f>+[6]ระบบการควบคุมฯ!D627</f>
        <v>0</v>
      </c>
      <c r="E75" s="746">
        <f>+[6]ระบบการควบคุมฯ!E627</f>
        <v>50000</v>
      </c>
      <c r="F75" s="746">
        <f>+[6]ระบบการควบคุมฯ!F627</f>
        <v>50000</v>
      </c>
      <c r="G75" s="845">
        <f>+[6]ระบบการควบคุมฯ!G627+[6]ระบบการควบคุมฯ!H627+[6]ระบบการควบคุมฯ!R627+[6]ระบบการควบคุมฯ!S627</f>
        <v>0</v>
      </c>
      <c r="H75" s="845">
        <f>+[6]ระบบการควบคุมฯ!I627+[6]ระบบการควบคุมฯ!J627+[6]ระบบการควบคุมฯ!T627+[6]ระบบการควบคุมฯ!U627</f>
        <v>0</v>
      </c>
      <c r="I75" s="845">
        <f>+[6]ระบบการควบคุมฯ!K627+[6]ระบบการควบคุมฯ!L627+[6]ระบบการควบคุมฯ!V627+[6]ระบบการควบคุมฯ!W627</f>
        <v>0</v>
      </c>
      <c r="J75" s="746">
        <f t="shared" si="16"/>
        <v>50000</v>
      </c>
      <c r="K75" s="78" t="s">
        <v>13</v>
      </c>
    </row>
    <row r="76" spans="1:11" ht="19.95" hidden="1" customHeight="1" x14ac:dyDescent="0.55000000000000004">
      <c r="A76" s="853">
        <f>+[6]ระบบการควบคุมฯ!A628</f>
        <v>0</v>
      </c>
      <c r="B76" s="127">
        <f>+[6]ระบบการควบคุมฯ!B628</f>
        <v>0</v>
      </c>
      <c r="C76" s="851">
        <f>+[3]ระบบการควบคุมฯ!C197</f>
        <v>0</v>
      </c>
      <c r="D76" s="747">
        <f>+[6]ระบบการควบคุมฯ!D628</f>
        <v>0</v>
      </c>
      <c r="E76" s="747">
        <f>+[6]ระบบการควบคุมฯ!E628</f>
        <v>0</v>
      </c>
      <c r="F76" s="747">
        <f>+[6]ระบบการควบคุมฯ!F628</f>
        <v>0</v>
      </c>
      <c r="G76" s="747">
        <f>+[6]ระบบการควบคุมฯ!G628</f>
        <v>0</v>
      </c>
      <c r="H76" s="747">
        <f>+[6]ระบบการควบคุมฯ!H628</f>
        <v>0</v>
      </c>
      <c r="I76" s="747">
        <f>+[6]ระบบการควบคุมฯ!K628+[6]ระบบการควบคุมฯ!L628</f>
        <v>0</v>
      </c>
      <c r="J76" s="747">
        <f t="shared" si="16"/>
        <v>0</v>
      </c>
      <c r="K76" s="128" t="s">
        <v>82</v>
      </c>
    </row>
    <row r="77" spans="1:11" hidden="1" x14ac:dyDescent="0.55000000000000004">
      <c r="A77" s="853">
        <f>+[6]ระบบการควบคุมฯ!A629</f>
        <v>0</v>
      </c>
      <c r="B77" s="127">
        <f>+[6]ระบบการควบคุมฯ!B629</f>
        <v>0</v>
      </c>
      <c r="C77" s="851">
        <f>+[3]ระบบการควบคุมฯ!C198</f>
        <v>0</v>
      </c>
      <c r="D77" s="747">
        <f>+[6]ระบบการควบคุมฯ!D629</f>
        <v>0</v>
      </c>
      <c r="E77" s="747">
        <f>+[6]ระบบการควบคุมฯ!E629</f>
        <v>0</v>
      </c>
      <c r="F77" s="747">
        <f>+[6]ระบบการควบคุมฯ!F629</f>
        <v>0</v>
      </c>
      <c r="G77" s="747">
        <f>+[6]ระบบการควบคุมฯ!G629</f>
        <v>0</v>
      </c>
      <c r="H77" s="747">
        <f>+[6]ระบบการควบคุมฯ!H629</f>
        <v>0</v>
      </c>
      <c r="I77" s="747">
        <f>+[6]ระบบการควบคุมฯ!K629+[6]ระบบการควบคุมฯ!L629</f>
        <v>0</v>
      </c>
      <c r="J77" s="747">
        <f t="shared" si="16"/>
        <v>0</v>
      </c>
      <c r="K77" s="128"/>
    </row>
    <row r="78" spans="1:11" hidden="1" x14ac:dyDescent="0.55000000000000004">
      <c r="A78" s="853"/>
      <c r="B78" s="136"/>
      <c r="C78" s="874"/>
      <c r="D78" s="875"/>
      <c r="E78" s="875"/>
      <c r="F78" s="875"/>
      <c r="G78" s="875"/>
      <c r="H78" s="875"/>
      <c r="I78" s="875"/>
      <c r="J78" s="876"/>
      <c r="K78" s="128"/>
    </row>
    <row r="79" spans="1:11" ht="46.8" x14ac:dyDescent="0.55000000000000004">
      <c r="A79" s="877" t="str">
        <f>+[2]ระบบการควบคุมฯ!A357</f>
        <v>2.1.2.2</v>
      </c>
      <c r="B79" s="137" t="str">
        <f>+[2]ระบบการควบคุมฯ!B357</f>
        <v>งบเพิ่มประสิทธิผลกลยุทธ์ของ สพฐ. 1,500,000 บาท</v>
      </c>
      <c r="C79" s="878" t="str">
        <f>+[2]ระบบการควบคุมฯ!C357</f>
        <v>ศธ04002/ว4881 ลว.27 ต.ค.65 โอนครั้งที่ 16  3,000,000</v>
      </c>
      <c r="D79" s="815">
        <f>SUM(D80:D96)</f>
        <v>0</v>
      </c>
      <c r="E79" s="815">
        <f t="shared" ref="E79:J79" si="17">SUM(E80:E96)</f>
        <v>445000</v>
      </c>
      <c r="F79" s="815">
        <f t="shared" si="17"/>
        <v>445000</v>
      </c>
      <c r="G79" s="815">
        <f t="shared" si="17"/>
        <v>0</v>
      </c>
      <c r="H79" s="815">
        <f t="shared" si="17"/>
        <v>0</v>
      </c>
      <c r="I79" s="815">
        <f t="shared" si="17"/>
        <v>444370</v>
      </c>
      <c r="J79" s="815">
        <f t="shared" si="17"/>
        <v>630</v>
      </c>
      <c r="K79" s="815">
        <f>SUM(K80:K96)</f>
        <v>0</v>
      </c>
    </row>
    <row r="80" spans="1:11" ht="56.25" customHeight="1" x14ac:dyDescent="0.55000000000000004">
      <c r="A80" s="870" t="str">
        <f>+[6]ระบบการควบคุมฯ!A636</f>
        <v>1)</v>
      </c>
      <c r="B80" s="118" t="str">
        <f>+[6]ระบบการควบคุมฯ!B636</f>
        <v>โครงการงานศิลปหัตถกรรม 300000 บาท</v>
      </c>
      <c r="C80" s="879" t="str">
        <f>+[6]ระบบการควบคุมฯ!C636</f>
        <v>ศธ04002/ว4850 ลว.17 ต.ค.66 โอนครั้งที่ 3  /ศธ04002/ว817 ลว.22 กพ 67 โอนครั้งที่ 191</v>
      </c>
      <c r="D80" s="746">
        <f>+[6]ระบบการควบคุมฯ!D636</f>
        <v>0</v>
      </c>
      <c r="E80" s="746">
        <f>+[6]ระบบการควบคุมฯ!E636</f>
        <v>300000</v>
      </c>
      <c r="F80" s="746">
        <f>+D80+E80</f>
        <v>300000</v>
      </c>
      <c r="G80" s="845">
        <f>+[6]ระบบการควบคุมฯ!G636+[6]ระบบการควบคุมฯ!H636+[6]ระบบการควบคุมฯ!R636+[6]ระบบการควบคุมฯ!S636</f>
        <v>0</v>
      </c>
      <c r="H80" s="845">
        <f>+[6]ระบบการควบคุมฯ!I636+[6]ระบบการควบคุมฯ!J636+[6]ระบบการควบคุมฯ!T636+[6]ระบบการควบคุมฯ!U636</f>
        <v>0</v>
      </c>
      <c r="I80" s="845">
        <f>+[6]ระบบการควบคุมฯ!K636+[6]ระบบการควบคุมฯ!L636+[6]ระบบการควบคุมฯ!V636+[6]ระบบการควบคุมฯ!W636</f>
        <v>299370</v>
      </c>
      <c r="J80" s="746">
        <f t="shared" ref="J80:J96" si="18">+F80-G80-H80-I80</f>
        <v>630</v>
      </c>
      <c r="K80" s="78" t="s">
        <v>12</v>
      </c>
    </row>
    <row r="81" spans="1:11" ht="93.75" customHeight="1" x14ac:dyDescent="0.55000000000000004">
      <c r="A81" s="870" t="str">
        <f>+[6]ระบบการควบคุมฯ!A637</f>
        <v>2)</v>
      </c>
      <c r="B81" s="118" t="str">
        <f>+[6]ระบบการควบคุมฯ!B637</f>
        <v>โครงการอบรมครูผู้ช่วย 200000 บาท เหลือ 55000</v>
      </c>
      <c r="C81" s="382" t="str">
        <f>+[6]ระบบการควบคุมฯ!C637</f>
        <v>ศธ04002/ว4850 ลว.17 ต.ค.66 ครั้งที่ 1 โอนครั้งที่ 3</v>
      </c>
      <c r="D81" s="746"/>
      <c r="E81" s="746">
        <f>+[6]ระบบการควบคุมฯ!E637</f>
        <v>145000</v>
      </c>
      <c r="F81" s="746">
        <f t="shared" ref="F81:F96" si="19">SUM(D81:E81)</f>
        <v>145000</v>
      </c>
      <c r="G81" s="845">
        <f>+[6]ระบบการควบคุมฯ!G637+[6]ระบบการควบคุมฯ!H637+[6]ระบบการควบคุมฯ!R637+[6]ระบบการควบคุมฯ!S637</f>
        <v>0</v>
      </c>
      <c r="H81" s="845">
        <f>+[6]ระบบการควบคุมฯ!I637+[6]ระบบการควบคุมฯ!J637+[6]ระบบการควบคุมฯ!T637+[6]ระบบการควบคุมฯ!U637</f>
        <v>0</v>
      </c>
      <c r="I81" s="845">
        <f>+[6]ระบบการควบคุมฯ!K637+[6]ระบบการควบคุมฯ!L637+[6]ระบบการควบคุมฯ!V637+[6]ระบบการควบคุมฯ!W637</f>
        <v>145000</v>
      </c>
      <c r="J81" s="746">
        <f t="shared" si="18"/>
        <v>0</v>
      </c>
      <c r="K81" s="78" t="s">
        <v>17</v>
      </c>
    </row>
    <row r="82" spans="1:11" ht="19.5" hidden="1" customHeight="1" x14ac:dyDescent="0.55000000000000004">
      <c r="A82" s="870" t="str">
        <f>+[6]ระบบการควบคุมฯ!A638</f>
        <v>3)</v>
      </c>
      <c r="B82" s="118">
        <f>+[6]ระบบการควบคุมฯ!B638</f>
        <v>0</v>
      </c>
      <c r="C82" s="382">
        <f>+[6]ระบบการควบคุมฯ!C638</f>
        <v>0</v>
      </c>
      <c r="D82" s="746">
        <f>+[2]ระบบการควบคุมฯ!D420</f>
        <v>0</v>
      </c>
      <c r="E82" s="746">
        <f>+[6]ระบบการควบคุมฯ!E638</f>
        <v>0</v>
      </c>
      <c r="F82" s="746">
        <f t="shared" si="19"/>
        <v>0</v>
      </c>
      <c r="G82" s="746">
        <f>+'[6]ประถม 350002ประถม'!I942+'[6]ประถม 350002ประถม'!J942</f>
        <v>0</v>
      </c>
      <c r="H82" s="746">
        <f>+'[6]ประถม 350002ประถม'!K942+'[6]ประถม 350002ประถม'!L942</f>
        <v>0</v>
      </c>
      <c r="I82" s="746">
        <f>+[6]ระบบการควบคุมฯ!K638+[6]ระบบการควบคุมฯ!L638</f>
        <v>0</v>
      </c>
      <c r="J82" s="746">
        <f t="shared" si="18"/>
        <v>0</v>
      </c>
      <c r="K82" s="78" t="s">
        <v>82</v>
      </c>
    </row>
    <row r="83" spans="1:11" ht="93.75" hidden="1" customHeight="1" x14ac:dyDescent="0.55000000000000004">
      <c r="A83" s="870" t="str">
        <f>+[6]ระบบการควบคุมฯ!A639</f>
        <v>4)</v>
      </c>
      <c r="B83" s="118">
        <f>+[6]ระบบการควบคุมฯ!B639</f>
        <v>0</v>
      </c>
      <c r="C83" s="382">
        <f>+[6]ระบบการควบคุมฯ!C639</f>
        <v>0</v>
      </c>
      <c r="D83" s="746">
        <f>+[2]ระบบการควบคุมฯ!D421</f>
        <v>0</v>
      </c>
      <c r="E83" s="746">
        <f>+[6]ระบบการควบคุมฯ!E639</f>
        <v>0</v>
      </c>
      <c r="F83" s="746">
        <f t="shared" si="19"/>
        <v>0</v>
      </c>
      <c r="G83" s="746">
        <f>+'[6]ประถม 350002ประถม'!I972+'[6]ประถม 350002ประถม'!J972</f>
        <v>0</v>
      </c>
      <c r="H83" s="746">
        <f>+'[6]ประถม 350002ประถม'!K972+'[6]ประถม 350002ประถม'!L972</f>
        <v>0</v>
      </c>
      <c r="I83" s="746">
        <f>+'[6]ประถม 350002ประถม'!M972+'[6]ประถม 350002ประถม'!N972</f>
        <v>0</v>
      </c>
      <c r="J83" s="746">
        <f t="shared" si="18"/>
        <v>0</v>
      </c>
      <c r="K83" s="78" t="s">
        <v>12</v>
      </c>
    </row>
    <row r="84" spans="1:11" ht="93.75" hidden="1" customHeight="1" x14ac:dyDescent="0.55000000000000004">
      <c r="A84" s="870" t="str">
        <f>+[6]ระบบการควบคุมฯ!A640</f>
        <v>5)</v>
      </c>
      <c r="B84" s="118">
        <f>+[6]ระบบการควบคุมฯ!B640</f>
        <v>0</v>
      </c>
      <c r="C84" s="382">
        <f>+[6]ระบบการควบคุมฯ!C640</f>
        <v>0</v>
      </c>
      <c r="D84" s="746">
        <f>+[2]ระบบการควบคุมฯ!D422</f>
        <v>0</v>
      </c>
      <c r="E84" s="746">
        <f>+[6]ระบบการควบคุมฯ!E640</f>
        <v>0</v>
      </c>
      <c r="F84" s="746">
        <f t="shared" si="19"/>
        <v>0</v>
      </c>
      <c r="G84" s="746">
        <f>+[6]ระบบการควบคุมฯ!G640+[6]ระบบการควบคุมฯ!H640</f>
        <v>0</v>
      </c>
      <c r="H84" s="746">
        <f>+[6]ระบบการควบคุมฯ!I640+[6]ระบบการควบคุมฯ!J640</f>
        <v>0</v>
      </c>
      <c r="I84" s="746">
        <f>+[6]ระบบการควบคุมฯ!K640+[6]ระบบการควบคุมฯ!L640</f>
        <v>0</v>
      </c>
      <c r="J84" s="746">
        <f t="shared" si="18"/>
        <v>0</v>
      </c>
      <c r="K84" s="78" t="s">
        <v>50</v>
      </c>
    </row>
    <row r="85" spans="1:11" ht="93.75" hidden="1" customHeight="1" x14ac:dyDescent="0.55000000000000004">
      <c r="A85" s="870" t="str">
        <f>+[6]ระบบการควบคุมฯ!A641</f>
        <v>6)</v>
      </c>
      <c r="B85" s="118">
        <f>+[6]ระบบการควบคุมฯ!B641</f>
        <v>0</v>
      </c>
      <c r="C85" s="382">
        <f>+[6]ระบบการควบคุมฯ!C641</f>
        <v>0</v>
      </c>
      <c r="D85" s="746">
        <f>+[2]ระบบการควบคุมฯ!D424</f>
        <v>0</v>
      </c>
      <c r="E85" s="746">
        <f>+[6]ระบบการควบคุมฯ!E641</f>
        <v>0</v>
      </c>
      <c r="F85" s="746">
        <f t="shared" si="19"/>
        <v>0</v>
      </c>
      <c r="G85" s="746">
        <f>+[6]ระบบการควบคุมฯ!G641+[6]ระบบการควบคุมฯ!H641</f>
        <v>0</v>
      </c>
      <c r="H85" s="746">
        <f>+[6]ระบบการควบคุมฯ!I641+[6]ระบบการควบคุมฯ!J641</f>
        <v>0</v>
      </c>
      <c r="I85" s="746">
        <f>+[6]ระบบการควบคุมฯ!K641+[6]ระบบการควบคุมฯ!L641</f>
        <v>0</v>
      </c>
      <c r="J85" s="746">
        <f t="shared" si="18"/>
        <v>0</v>
      </c>
      <c r="K85" s="78"/>
    </row>
    <row r="86" spans="1:11" ht="93.75" hidden="1" customHeight="1" x14ac:dyDescent="0.55000000000000004">
      <c r="A86" s="870" t="str">
        <f>+[6]ระบบการควบคุมฯ!A642</f>
        <v>6)</v>
      </c>
      <c r="B86" s="118">
        <f>+[6]ระบบการควบคุมฯ!B642</f>
        <v>0</v>
      </c>
      <c r="C86" s="382">
        <f>+[6]ระบบการควบคุมฯ!C642</f>
        <v>0</v>
      </c>
      <c r="D86" s="746">
        <f>+[2]ระบบการควบคุมฯ!D425</f>
        <v>0</v>
      </c>
      <c r="E86" s="746">
        <f>+[6]ระบบการควบคุมฯ!E642</f>
        <v>0</v>
      </c>
      <c r="F86" s="746">
        <f t="shared" si="19"/>
        <v>0</v>
      </c>
      <c r="G86" s="746">
        <f>+[6]ระบบการควบคุมฯ!G642+[6]ระบบการควบคุมฯ!H642</f>
        <v>0</v>
      </c>
      <c r="H86" s="746">
        <f>+[6]ระบบการควบคุมฯ!I642+[6]ระบบการควบคุมฯ!J642</f>
        <v>0</v>
      </c>
      <c r="I86" s="746">
        <f>+[6]ระบบการควบคุมฯ!K642+[6]ระบบการควบคุมฯ!L642</f>
        <v>0</v>
      </c>
      <c r="J86" s="746">
        <f t="shared" si="18"/>
        <v>0</v>
      </c>
      <c r="K86" s="78" t="s">
        <v>50</v>
      </c>
    </row>
    <row r="87" spans="1:11" ht="93.75" hidden="1" customHeight="1" x14ac:dyDescent="0.55000000000000004">
      <c r="A87" s="870" t="str">
        <f>+[6]ระบบการควบคุมฯ!A643</f>
        <v>7)</v>
      </c>
      <c r="B87" s="118">
        <f>+[6]ระบบการควบคุมฯ!B643</f>
        <v>0</v>
      </c>
      <c r="C87" s="382">
        <f>+[6]ระบบการควบคุมฯ!C643</f>
        <v>0</v>
      </c>
      <c r="D87" s="746">
        <f>+[2]ระบบการควบคุมฯ!D426</f>
        <v>0</v>
      </c>
      <c r="E87" s="746">
        <f>+[6]ระบบการควบคุมฯ!E643</f>
        <v>0</v>
      </c>
      <c r="F87" s="746">
        <f t="shared" si="19"/>
        <v>0</v>
      </c>
      <c r="G87" s="746">
        <f>+[6]ระบบการควบคุมฯ!G643+[6]ระบบการควบคุมฯ!H643</f>
        <v>0</v>
      </c>
      <c r="H87" s="746">
        <f>+[6]ระบบการควบคุมฯ!I643+[6]ระบบการควบคุมฯ!J643</f>
        <v>0</v>
      </c>
      <c r="I87" s="746">
        <f>+[6]ระบบการควบคุมฯ!K643+[6]ระบบการควบคุมฯ!L643</f>
        <v>0</v>
      </c>
      <c r="J87" s="746">
        <f t="shared" si="18"/>
        <v>0</v>
      </c>
      <c r="K87" s="78" t="s">
        <v>50</v>
      </c>
    </row>
    <row r="88" spans="1:11" ht="93.75" hidden="1" customHeight="1" x14ac:dyDescent="0.55000000000000004">
      <c r="A88" s="870" t="str">
        <f>+[6]ระบบการควบคุมฯ!A644</f>
        <v>8)</v>
      </c>
      <c r="B88" s="118">
        <f>+[6]ระบบการควบคุมฯ!B644</f>
        <v>0</v>
      </c>
      <c r="C88" s="382">
        <f>+[6]ระบบการควบคุมฯ!C644</f>
        <v>0</v>
      </c>
      <c r="D88" s="746">
        <f>+[2]ระบบการควบคุมฯ!D427</f>
        <v>0</v>
      </c>
      <c r="E88" s="746">
        <f>+[6]ระบบการควบคุมฯ!E644</f>
        <v>0</v>
      </c>
      <c r="F88" s="746">
        <f t="shared" si="19"/>
        <v>0</v>
      </c>
      <c r="G88" s="746">
        <f>+[6]ระบบการควบคุมฯ!G644+[6]ระบบการควบคุมฯ!H644</f>
        <v>0</v>
      </c>
      <c r="H88" s="746">
        <f>+[6]ระบบการควบคุมฯ!I644+[6]ระบบการควบคุมฯ!J644</f>
        <v>0</v>
      </c>
      <c r="I88" s="746">
        <f>+[6]ระบบการควบคุมฯ!K644+[6]ระบบการควบคุมฯ!L644</f>
        <v>0</v>
      </c>
      <c r="J88" s="746">
        <f t="shared" si="18"/>
        <v>0</v>
      </c>
      <c r="K88" s="78" t="s">
        <v>50</v>
      </c>
    </row>
    <row r="89" spans="1:11" ht="93.75" hidden="1" customHeight="1" x14ac:dyDescent="0.55000000000000004">
      <c r="A89" s="870" t="str">
        <f>+[6]ระบบการควบคุมฯ!A645</f>
        <v>9)</v>
      </c>
      <c r="B89" s="118">
        <f>+[6]ระบบการควบคุมฯ!B645</f>
        <v>0</v>
      </c>
      <c r="C89" s="382">
        <f>+[6]ระบบการควบคุมฯ!C645</f>
        <v>0</v>
      </c>
      <c r="D89" s="746">
        <f>+[2]ระบบการควบคุมฯ!D428</f>
        <v>0</v>
      </c>
      <c r="E89" s="746">
        <f>+[6]ระบบการควบคุมฯ!E645</f>
        <v>0</v>
      </c>
      <c r="F89" s="746">
        <f t="shared" si="19"/>
        <v>0</v>
      </c>
      <c r="G89" s="746">
        <f>+[6]ระบบการควบคุมฯ!G645+[6]ระบบการควบคุมฯ!H645</f>
        <v>0</v>
      </c>
      <c r="H89" s="746">
        <f>+[6]ระบบการควบคุมฯ!I645+[6]ระบบการควบคุมฯ!J645</f>
        <v>0</v>
      </c>
      <c r="I89" s="746">
        <f>+[6]ระบบการควบคุมฯ!K645+[6]ระบบการควบคุมฯ!L645</f>
        <v>0</v>
      </c>
      <c r="J89" s="746">
        <f t="shared" si="18"/>
        <v>0</v>
      </c>
      <c r="K89" s="78" t="s">
        <v>50</v>
      </c>
    </row>
    <row r="90" spans="1:11" ht="93.75" hidden="1" customHeight="1" x14ac:dyDescent="0.55000000000000004">
      <c r="A90" s="870" t="str">
        <f>+[6]ระบบการควบคุมฯ!A646</f>
        <v>10)</v>
      </c>
      <c r="B90" s="118">
        <f>+[6]ระบบการควบคุมฯ!B646</f>
        <v>0</v>
      </c>
      <c r="C90" s="382">
        <f>+[6]ระบบการควบคุมฯ!C646</f>
        <v>0</v>
      </c>
      <c r="D90" s="746">
        <f>+[2]ระบบการควบคุมฯ!D429</f>
        <v>0</v>
      </c>
      <c r="E90" s="746">
        <f>+[6]ระบบการควบคุมฯ!E646</f>
        <v>0</v>
      </c>
      <c r="F90" s="746">
        <f t="shared" si="19"/>
        <v>0</v>
      </c>
      <c r="G90" s="746">
        <f>+[6]ระบบการควบคุมฯ!G646+[6]ระบบการควบคุมฯ!H646</f>
        <v>0</v>
      </c>
      <c r="H90" s="746">
        <f>+[6]ระบบการควบคุมฯ!I646+[6]ระบบการควบคุมฯ!J646</f>
        <v>0</v>
      </c>
      <c r="I90" s="746">
        <f>+[6]ระบบการควบคุมฯ!K646+[6]ระบบการควบคุมฯ!L646</f>
        <v>0</v>
      </c>
      <c r="J90" s="746">
        <f t="shared" si="18"/>
        <v>0</v>
      </c>
      <c r="K90" s="78" t="s">
        <v>50</v>
      </c>
    </row>
    <row r="91" spans="1:11" ht="75" hidden="1" customHeight="1" x14ac:dyDescent="0.55000000000000004">
      <c r="A91" s="870" t="str">
        <f>+[6]ระบบการควบคุมฯ!A647</f>
        <v>11)</v>
      </c>
      <c r="B91" s="118">
        <f>+[6]ระบบการควบคุมฯ!B647</f>
        <v>0</v>
      </c>
      <c r="C91" s="382">
        <f>+[6]ระบบการควบคุมฯ!C647</f>
        <v>0</v>
      </c>
      <c r="D91" s="746">
        <f>+[2]ระบบการควบคุมฯ!D430</f>
        <v>0</v>
      </c>
      <c r="E91" s="746">
        <f>+[6]ระบบการควบคุมฯ!E647</f>
        <v>0</v>
      </c>
      <c r="F91" s="746">
        <f t="shared" si="19"/>
        <v>0</v>
      </c>
      <c r="G91" s="746">
        <f>+[6]ระบบการควบคุมฯ!G647+[6]ระบบการควบคุมฯ!H647</f>
        <v>0</v>
      </c>
      <c r="H91" s="746">
        <f>+[6]ระบบการควบคุมฯ!I647+[6]ระบบการควบคุมฯ!J647</f>
        <v>0</v>
      </c>
      <c r="I91" s="746">
        <f>+[6]ระบบการควบคุมฯ!K647+[6]ระบบการควบคุมฯ!L647</f>
        <v>0</v>
      </c>
      <c r="J91" s="746">
        <f t="shared" si="18"/>
        <v>0</v>
      </c>
      <c r="K91" s="78" t="s">
        <v>50</v>
      </c>
    </row>
    <row r="92" spans="1:11" ht="93.75" hidden="1" customHeight="1" x14ac:dyDescent="0.55000000000000004">
      <c r="A92" s="870" t="str">
        <f>+[6]ระบบการควบคุมฯ!A648</f>
        <v>12)</v>
      </c>
      <c r="B92" s="118">
        <f>+[6]ระบบการควบคุมฯ!B648</f>
        <v>0</v>
      </c>
      <c r="C92" s="382">
        <f>+[6]ระบบการควบคุมฯ!C648</f>
        <v>0</v>
      </c>
      <c r="D92" s="746">
        <f>+[2]ระบบการควบคุมฯ!D431</f>
        <v>0</v>
      </c>
      <c r="E92" s="746">
        <f>+[6]ระบบการควบคุมฯ!E648</f>
        <v>0</v>
      </c>
      <c r="F92" s="746">
        <f t="shared" si="19"/>
        <v>0</v>
      </c>
      <c r="G92" s="746">
        <f>+[6]ระบบการควบคุมฯ!G648+[6]ระบบการควบคุมฯ!H648</f>
        <v>0</v>
      </c>
      <c r="H92" s="746">
        <f>+[6]ระบบการควบคุมฯ!I648+[6]ระบบการควบคุมฯ!J648</f>
        <v>0</v>
      </c>
      <c r="I92" s="746">
        <f>+[6]ระบบการควบคุมฯ!K648+[6]ระบบการควบคุมฯ!L648</f>
        <v>0</v>
      </c>
      <c r="J92" s="746">
        <f t="shared" si="18"/>
        <v>0</v>
      </c>
      <c r="K92" s="78" t="s">
        <v>50</v>
      </c>
    </row>
    <row r="93" spans="1:11" ht="93.75" hidden="1" customHeight="1" x14ac:dyDescent="0.55000000000000004">
      <c r="A93" s="870" t="str">
        <f>+[6]ระบบการควบคุมฯ!A649</f>
        <v>13)</v>
      </c>
      <c r="B93" s="118">
        <f>+[6]ระบบการควบคุมฯ!B649</f>
        <v>0</v>
      </c>
      <c r="C93" s="382">
        <f>+[6]ระบบการควบคุมฯ!C649</f>
        <v>0</v>
      </c>
      <c r="D93" s="746">
        <f>+[2]ระบบการควบคุมฯ!D432</f>
        <v>0</v>
      </c>
      <c r="E93" s="746">
        <f>+[6]ระบบการควบคุมฯ!E649</f>
        <v>0</v>
      </c>
      <c r="F93" s="746">
        <f t="shared" si="19"/>
        <v>0</v>
      </c>
      <c r="G93" s="746">
        <f>+[6]ระบบการควบคุมฯ!G649+[6]ระบบการควบคุมฯ!H649</f>
        <v>0</v>
      </c>
      <c r="H93" s="746">
        <f>+[6]ระบบการควบคุมฯ!I649+[6]ระบบการควบคุมฯ!J649</f>
        <v>0</v>
      </c>
      <c r="I93" s="746">
        <f>+[6]ระบบการควบคุมฯ!K649+[6]ระบบการควบคุมฯ!L649</f>
        <v>0</v>
      </c>
      <c r="J93" s="746">
        <f t="shared" si="18"/>
        <v>0</v>
      </c>
      <c r="K93" s="78" t="s">
        <v>50</v>
      </c>
    </row>
    <row r="94" spans="1:11" ht="19.5" hidden="1" customHeight="1" x14ac:dyDescent="0.55000000000000004">
      <c r="A94" s="870" t="str">
        <f>+[6]ระบบการควบคุมฯ!A650</f>
        <v>14)</v>
      </c>
      <c r="B94" s="118">
        <f>+[6]ระบบการควบคุมฯ!B650</f>
        <v>0</v>
      </c>
      <c r="C94" s="382">
        <f>+[6]ระบบการควบคุมฯ!C650</f>
        <v>0</v>
      </c>
      <c r="D94" s="746">
        <f>+[2]ระบบการควบคุมฯ!D433</f>
        <v>0</v>
      </c>
      <c r="E94" s="746">
        <f>+[6]ระบบการควบคุมฯ!E650</f>
        <v>0</v>
      </c>
      <c r="F94" s="746">
        <f t="shared" si="19"/>
        <v>0</v>
      </c>
      <c r="G94" s="746">
        <f>+[6]ระบบการควบคุมฯ!G650+[6]ระบบการควบคุมฯ!H650</f>
        <v>0</v>
      </c>
      <c r="H94" s="746">
        <f>+[6]ระบบการควบคุมฯ!I650+[6]ระบบการควบคุมฯ!J650</f>
        <v>0</v>
      </c>
      <c r="I94" s="746">
        <f>+[6]ระบบการควบคุมฯ!K650+[6]ระบบการควบคุมฯ!L650</f>
        <v>0</v>
      </c>
      <c r="J94" s="746">
        <f t="shared" si="18"/>
        <v>0</v>
      </c>
      <c r="K94" s="78" t="s">
        <v>14</v>
      </c>
    </row>
    <row r="95" spans="1:11" ht="19.5" hidden="1" customHeight="1" x14ac:dyDescent="0.55000000000000004">
      <c r="A95" s="870" t="str">
        <f>+[6]ระบบการควบคุมฯ!A651</f>
        <v>15)</v>
      </c>
      <c r="B95" s="118">
        <f>+[6]ระบบการควบคุมฯ!B651</f>
        <v>0</v>
      </c>
      <c r="C95" s="382">
        <f>+[6]ระบบการควบคุมฯ!C651</f>
        <v>0</v>
      </c>
      <c r="D95" s="746">
        <f>+[2]ระบบการควบคุมฯ!D434</f>
        <v>0</v>
      </c>
      <c r="E95" s="746">
        <f>+[6]ระบบการควบคุมฯ!E651</f>
        <v>0</v>
      </c>
      <c r="F95" s="746">
        <f t="shared" si="19"/>
        <v>0</v>
      </c>
      <c r="G95" s="746">
        <f>+[6]ระบบการควบคุมฯ!G651+[6]ระบบการควบคุมฯ!H651</f>
        <v>0</v>
      </c>
      <c r="H95" s="746">
        <f>+[6]ระบบการควบคุมฯ!I651+[6]ระบบการควบคุมฯ!J651</f>
        <v>0</v>
      </c>
      <c r="I95" s="746">
        <f>+[6]ระบบการควบคุมฯ!K651+[6]ระบบการควบคุมฯ!L651</f>
        <v>0</v>
      </c>
      <c r="J95" s="746">
        <f t="shared" si="18"/>
        <v>0</v>
      </c>
      <c r="K95" s="78" t="s">
        <v>50</v>
      </c>
    </row>
    <row r="96" spans="1:11" ht="19.5" hidden="1" customHeight="1" x14ac:dyDescent="0.55000000000000004">
      <c r="A96" s="870" t="str">
        <f>+[6]ระบบการควบคุมฯ!A652</f>
        <v>16)</v>
      </c>
      <c r="B96" s="118">
        <f>+[6]ระบบการควบคุมฯ!B652</f>
        <v>0</v>
      </c>
      <c r="C96" s="382">
        <f>+[6]ระบบการควบคุมฯ!C652</f>
        <v>0</v>
      </c>
      <c r="D96" s="746">
        <f>+[2]ระบบการควบคุมฯ!D435</f>
        <v>0</v>
      </c>
      <c r="E96" s="746">
        <f>+[6]ระบบการควบคุมฯ!E652</f>
        <v>0</v>
      </c>
      <c r="F96" s="746">
        <f t="shared" si="19"/>
        <v>0</v>
      </c>
      <c r="G96" s="746">
        <f>+[6]ระบบการควบคุมฯ!G652+[6]ระบบการควบคุมฯ!H652</f>
        <v>0</v>
      </c>
      <c r="H96" s="746">
        <f>+[6]ระบบการควบคุมฯ!I652+[6]ระบบการควบคุมฯ!J652</f>
        <v>0</v>
      </c>
      <c r="I96" s="746">
        <f>+[6]ระบบการควบคุมฯ!K652+[6]ระบบการควบคุมฯ!L652</f>
        <v>0</v>
      </c>
      <c r="J96" s="746">
        <f t="shared" si="18"/>
        <v>0</v>
      </c>
      <c r="K96" s="78" t="s">
        <v>50</v>
      </c>
    </row>
    <row r="97" spans="1:11" ht="37.5" hidden="1" customHeight="1" x14ac:dyDescent="0.55000000000000004">
      <c r="A97" s="880" t="str">
        <f>+[6]ระบบการควบคุมฯ!A852</f>
        <v>2.1.2</v>
      </c>
      <c r="B97" s="881" t="str">
        <f>+[6]ระบบการควบคุมฯ!B852</f>
        <v xml:space="preserve">กิจกรรมรองการสนับสนุนการศึกษาภาคบังคับ  </v>
      </c>
      <c r="C97" s="377" t="str">
        <f>+[6]ระบบการควบคุมฯ!C852</f>
        <v>20004 66 05164 05272</v>
      </c>
      <c r="D97" s="809">
        <f t="shared" ref="D97:J97" si="20">+D98</f>
        <v>0</v>
      </c>
      <c r="E97" s="809">
        <f t="shared" si="20"/>
        <v>0</v>
      </c>
      <c r="F97" s="809">
        <f t="shared" si="20"/>
        <v>0</v>
      </c>
      <c r="G97" s="809">
        <f t="shared" si="20"/>
        <v>0</v>
      </c>
      <c r="H97" s="809">
        <f t="shared" si="20"/>
        <v>0</v>
      </c>
      <c r="I97" s="809">
        <f t="shared" si="20"/>
        <v>0</v>
      </c>
      <c r="J97" s="809">
        <f t="shared" si="20"/>
        <v>0</v>
      </c>
      <c r="K97" s="97"/>
    </row>
    <row r="98" spans="1:11" ht="19.5" hidden="1" customHeight="1" x14ac:dyDescent="0.55000000000000004">
      <c r="A98" s="882"/>
      <c r="B98" s="883" t="str">
        <f>+[6]ระบบการควบคุมฯ!B854</f>
        <v xml:space="preserve"> งบดำเนินงาน 67112xx </v>
      </c>
      <c r="C98" s="884" t="str">
        <f>+[6]ระบบการควบคุมฯ!C854</f>
        <v>20004 35000270 2000000</v>
      </c>
      <c r="D98" s="812">
        <f t="shared" ref="D98:J98" si="21">+D99+D108</f>
        <v>0</v>
      </c>
      <c r="E98" s="812">
        <f t="shared" si="21"/>
        <v>0</v>
      </c>
      <c r="F98" s="812">
        <f t="shared" si="21"/>
        <v>0</v>
      </c>
      <c r="G98" s="812">
        <f t="shared" si="21"/>
        <v>0</v>
      </c>
      <c r="H98" s="812">
        <f t="shared" si="21"/>
        <v>0</v>
      </c>
      <c r="I98" s="812">
        <f t="shared" si="21"/>
        <v>0</v>
      </c>
      <c r="J98" s="812">
        <f t="shared" si="21"/>
        <v>0</v>
      </c>
      <c r="K98" s="99"/>
    </row>
    <row r="99" spans="1:11" ht="19.5" hidden="1" customHeight="1" x14ac:dyDescent="0.55000000000000004">
      <c r="A99" s="835" t="str">
        <f>+[6]ระบบการควบคุมฯ!A862</f>
        <v>2.1.3.3</v>
      </c>
      <c r="B99" s="113" t="str">
        <f>+[6]ระบบการควบคุมฯ!B862</f>
        <v>งบประจำ บริหารจัดการสำนักงาน</v>
      </c>
      <c r="C99" s="885" t="str">
        <f>+[6]ระบบการควบคุมฯ!C862</f>
        <v>20004 35000200 200000</v>
      </c>
      <c r="D99" s="886">
        <f t="shared" ref="D99:J99" si="22">SUM(D100:D107)</f>
        <v>0</v>
      </c>
      <c r="E99" s="886">
        <f t="shared" si="22"/>
        <v>0</v>
      </c>
      <c r="F99" s="886">
        <f t="shared" si="22"/>
        <v>0</v>
      </c>
      <c r="G99" s="886">
        <f t="shared" si="22"/>
        <v>0</v>
      </c>
      <c r="H99" s="886">
        <f t="shared" si="22"/>
        <v>0</v>
      </c>
      <c r="I99" s="886">
        <f t="shared" si="22"/>
        <v>0</v>
      </c>
      <c r="J99" s="886">
        <f t="shared" si="22"/>
        <v>0</v>
      </c>
      <c r="K99" s="886"/>
    </row>
    <row r="100" spans="1:11" ht="19.5" hidden="1" customHeight="1" x14ac:dyDescent="0.55000000000000004">
      <c r="A100" s="840" t="str">
        <f>+[6]ระบบการควบคุมฯ!A864</f>
        <v>(1</v>
      </c>
      <c r="B100" s="858" t="str">
        <f>+[6]ระบบการควบคุมฯ!B864</f>
        <v>ค้าจ้างเหมาบริการ ลูกจ้างสพป.ปท.2 15000x7คนx4 เม.ย. 66 เดือน 1,260,000 บาท</v>
      </c>
      <c r="C100" s="860" t="str">
        <f>+[6]ระบบการควบคุมฯ!C863</f>
        <v>ที่ ศธ 04002/ว824/1 มีค 66  ครั้งที่ 352</v>
      </c>
      <c r="D100" s="859">
        <f>+[6]ระบบการควบคุมฯ!F864</f>
        <v>0</v>
      </c>
      <c r="E100" s="138"/>
      <c r="F100" s="824">
        <f t="shared" ref="F100:F107" si="23">SUM(D100:E100)</f>
        <v>0</v>
      </c>
      <c r="G100" s="842">
        <f>+[6]ระบบการควบคุมฯ!G864+[6]ระบบการควบคุมฯ!H864</f>
        <v>0</v>
      </c>
      <c r="H100" s="842">
        <f>+[6]ระบบการควบคุมฯ!I864+[6]ระบบการควบคุมฯ!J864</f>
        <v>0</v>
      </c>
      <c r="I100" s="842">
        <f>+[6]ระบบการควบคุมฯ!K864+[6]ระบบการควบคุมฯ!L864</f>
        <v>0</v>
      </c>
      <c r="J100" s="842">
        <f t="shared" ref="J100:J105" si="24">+F100-G100-H100-I100</f>
        <v>0</v>
      </c>
      <c r="K100" s="116"/>
    </row>
    <row r="101" spans="1:11" ht="19.5" hidden="1" customHeight="1" x14ac:dyDescent="0.55000000000000004">
      <c r="A101" s="840" t="str">
        <f>+[6]ระบบการควบคุมฯ!A865</f>
        <v>(2</v>
      </c>
      <c r="B101" s="858" t="str">
        <f>+[6]ระบบการควบคุมฯ!B865</f>
        <v xml:space="preserve">ค่าใช้จ่ายในการประชุมราชการ ค่าตอบแทนบุคคล </v>
      </c>
      <c r="C101" s="860">
        <f>+[6]ระบบการควบคุมฯ!C864</f>
        <v>0</v>
      </c>
      <c r="D101" s="859">
        <f>+[6]ระบบการควบคุมฯ!F865</f>
        <v>0</v>
      </c>
      <c r="E101" s="138"/>
      <c r="F101" s="824">
        <f t="shared" si="23"/>
        <v>0</v>
      </c>
      <c r="G101" s="842">
        <f>+[6]ระบบการควบคุมฯ!G865+[6]ระบบการควบคุมฯ!H865</f>
        <v>0</v>
      </c>
      <c r="H101" s="842">
        <f>+[6]ระบบการควบคุมฯ!I865+[6]ระบบการควบคุมฯ!J865</f>
        <v>0</v>
      </c>
      <c r="I101" s="842">
        <f>+[6]ระบบการควบคุมฯ!K865+[6]ระบบการควบคุมฯ!L865</f>
        <v>0</v>
      </c>
      <c r="J101" s="842">
        <f t="shared" si="24"/>
        <v>0</v>
      </c>
      <c r="K101" s="116"/>
    </row>
    <row r="102" spans="1:11" ht="19.5" hidden="1" customHeight="1" x14ac:dyDescent="0.55000000000000004">
      <c r="A102" s="840" t="str">
        <f>+[6]ระบบการควบคุมฯ!A866</f>
        <v>(3</v>
      </c>
      <c r="B102" s="858" t="str">
        <f>+[6]ระบบการควบคุมฯ!B866</f>
        <v>ค่าใช้จ่ายในการเดินทางไปราชการ 150,000 บาท</v>
      </c>
      <c r="C102" s="860">
        <f>+[6]ระบบการควบคุมฯ!C865</f>
        <v>0</v>
      </c>
      <c r="D102" s="859">
        <f>+[6]ระบบการควบคุมฯ!F866</f>
        <v>0</v>
      </c>
      <c r="E102" s="138"/>
      <c r="F102" s="824">
        <f t="shared" si="23"/>
        <v>0</v>
      </c>
      <c r="G102" s="842">
        <f>+[6]ระบบการควบคุมฯ!G866+[6]ระบบการควบคุมฯ!H866</f>
        <v>0</v>
      </c>
      <c r="H102" s="842">
        <f>+[6]ระบบการควบคุมฯ!I866+[6]ระบบการควบคุมฯ!J866</f>
        <v>0</v>
      </c>
      <c r="I102" s="842">
        <f>+[6]ระบบการควบคุมฯ!K866+[6]ระบบการควบคุมฯ!L866</f>
        <v>0</v>
      </c>
      <c r="J102" s="842">
        <f t="shared" si="24"/>
        <v>0</v>
      </c>
      <c r="K102" s="116"/>
    </row>
    <row r="103" spans="1:11" ht="19.5" hidden="1" customHeight="1" x14ac:dyDescent="0.55000000000000004">
      <c r="A103" s="840" t="str">
        <f>+[6]ระบบการควบคุมฯ!A867</f>
        <v>(4</v>
      </c>
      <c r="B103" s="858" t="str">
        <f>+[6]ระบบการควบคุมฯ!B867</f>
        <v>ค่าซ่อมแซมและบำรุงรักษาทรัพย์สิน 200,000 บาท</v>
      </c>
      <c r="C103" s="860">
        <f>+[6]ระบบการควบคุมฯ!C866</f>
        <v>0</v>
      </c>
      <c r="D103" s="859">
        <f>+[6]ระบบการควบคุมฯ!F867</f>
        <v>0</v>
      </c>
      <c r="E103" s="80"/>
      <c r="F103" s="824">
        <f t="shared" si="23"/>
        <v>0</v>
      </c>
      <c r="G103" s="842">
        <f>+[6]ระบบการควบคุมฯ!G867+[6]ระบบการควบคุมฯ!H867</f>
        <v>0</v>
      </c>
      <c r="H103" s="842">
        <f>+[6]ระบบการควบคุมฯ!I867+[6]ระบบการควบคุมฯ!J867</f>
        <v>0</v>
      </c>
      <c r="I103" s="842">
        <f>+[6]ระบบการควบคุมฯ!K867+[6]ระบบการควบคุมฯ!L867</f>
        <v>0</v>
      </c>
      <c r="J103" s="845">
        <f t="shared" si="24"/>
        <v>0</v>
      </c>
      <c r="K103" s="77"/>
    </row>
    <row r="104" spans="1:11" ht="37.5" hidden="1" customHeight="1" x14ac:dyDescent="0.55000000000000004">
      <c r="A104" s="840" t="str">
        <f>+[6]ระบบการควบคุมฯ!A868</f>
        <v>(5</v>
      </c>
      <c r="B104" s="858" t="str">
        <f>+[6]ระบบการควบคุมฯ!B868</f>
        <v>ค่าวัสดุสำนักงาน 300,000 บาท</v>
      </c>
      <c r="C104" s="860">
        <f>+[6]ระบบการควบคุมฯ!C867</f>
        <v>0</v>
      </c>
      <c r="D104" s="859">
        <f>+[6]ระบบการควบคุมฯ!F868</f>
        <v>0</v>
      </c>
      <c r="E104" s="139"/>
      <c r="F104" s="824">
        <f t="shared" si="23"/>
        <v>0</v>
      </c>
      <c r="G104" s="842">
        <f>+[6]ระบบการควบคุมฯ!G868+[6]ระบบการควบคุมฯ!H868</f>
        <v>0</v>
      </c>
      <c r="H104" s="842">
        <f>+[6]ระบบการควบคุมฯ!I868+[6]ระบบการควบคุมฯ!J868</f>
        <v>0</v>
      </c>
      <c r="I104" s="842">
        <f>+[6]ระบบการควบคุมฯ!K868+[6]ระบบการควบคุมฯ!L868</f>
        <v>0</v>
      </c>
      <c r="J104" s="842">
        <f t="shared" si="24"/>
        <v>0</v>
      </c>
      <c r="K104" s="116"/>
    </row>
    <row r="105" spans="1:11" ht="37.5" hidden="1" customHeight="1" x14ac:dyDescent="0.55000000000000004">
      <c r="A105" s="840" t="str">
        <f>+[6]ระบบการควบคุมฯ!A869</f>
        <v>(6</v>
      </c>
      <c r="B105" s="858" t="str">
        <f>+[6]ระบบการควบคุมฯ!B869</f>
        <v>ค่าน้ำมันเชื้อเพลิงและหล่อลื่น 300,000 บาท</v>
      </c>
      <c r="C105" s="860">
        <f>+[6]ระบบการควบคุมฯ!C868</f>
        <v>0</v>
      </c>
      <c r="D105" s="859">
        <f>+[6]ระบบการควบคุมฯ!F869</f>
        <v>0</v>
      </c>
      <c r="E105" s="138"/>
      <c r="F105" s="824">
        <f t="shared" si="23"/>
        <v>0</v>
      </c>
      <c r="G105" s="842">
        <f>+[6]ระบบการควบคุมฯ!G869+[6]ระบบการควบคุมฯ!H869</f>
        <v>0</v>
      </c>
      <c r="H105" s="842">
        <f>+[6]ระบบการควบคุมฯ!I869+[6]ระบบการควบคุมฯ!J869</f>
        <v>0</v>
      </c>
      <c r="I105" s="842">
        <f>+[6]ระบบการควบคุมฯ!K869+[6]ระบบการควบคุมฯ!L869</f>
        <v>0</v>
      </c>
      <c r="J105" s="842">
        <f t="shared" si="24"/>
        <v>0</v>
      </c>
      <c r="K105" s="119"/>
    </row>
    <row r="106" spans="1:11" ht="37.5" hidden="1" customHeight="1" x14ac:dyDescent="0.55000000000000004">
      <c r="A106" s="840" t="str">
        <f>+[6]ระบบการควบคุมฯ!A870</f>
        <v>(7</v>
      </c>
      <c r="B106" s="858" t="str">
        <f>+[6]ระบบการควบคุมฯ!B870</f>
        <v>ค่าสาธารณูปโภค    500,000 บาท</v>
      </c>
      <c r="C106" s="860">
        <f>+[6]ระบบการควบคุมฯ!C869</f>
        <v>0</v>
      </c>
      <c r="D106" s="859">
        <f>+[6]ระบบการควบคุมฯ!F870</f>
        <v>0</v>
      </c>
      <c r="E106" s="138"/>
      <c r="F106" s="824">
        <f t="shared" si="23"/>
        <v>0</v>
      </c>
      <c r="G106" s="842">
        <f>+[6]ระบบการควบคุมฯ!G870+[6]ระบบการควบคุมฯ!H870</f>
        <v>0</v>
      </c>
      <c r="H106" s="842">
        <f>+[6]ระบบการควบคุมฯ!I870+[6]ระบบการควบคุมฯ!J870</f>
        <v>0</v>
      </c>
      <c r="I106" s="842">
        <f>+[6]ระบบการควบคุมฯ!K870+[6]ระบบการควบคุมฯ!L870</f>
        <v>0</v>
      </c>
      <c r="J106" s="842">
        <f>+F106-G106-H106-I106</f>
        <v>0</v>
      </c>
      <c r="K106" s="119"/>
    </row>
    <row r="107" spans="1:11" ht="93.75" hidden="1" customHeight="1" x14ac:dyDescent="0.55000000000000004">
      <c r="A107" s="840" t="str">
        <f>+[6]ระบบการควบคุมฯ!A871</f>
        <v>(8</v>
      </c>
      <c r="B107" s="858" t="str">
        <f>+[6]ระบบการควบคุมฯ!B871</f>
        <v xml:space="preserve">อื่นๆ (รายการนอกเหนือ(1-(7 และหรือถัวจ่ายให้รายการ (1 -(7 โดยเฉพาะรายการที่ (7 ) </v>
      </c>
      <c r="C107" s="860">
        <f>+[6]ระบบการควบคุมฯ!C870</f>
        <v>0</v>
      </c>
      <c r="D107" s="859">
        <f>+[6]ระบบการควบคุมฯ!F871</f>
        <v>0</v>
      </c>
      <c r="E107" s="138"/>
      <c r="F107" s="824">
        <f t="shared" si="23"/>
        <v>0</v>
      </c>
      <c r="G107" s="842">
        <f>+[6]ระบบการควบคุมฯ!G871+[6]ระบบการควบคุมฯ!H871</f>
        <v>0</v>
      </c>
      <c r="H107" s="842">
        <f>+[6]ระบบการควบคุมฯ!I871+[6]ระบบการควบคุมฯ!J871</f>
        <v>0</v>
      </c>
      <c r="I107" s="842">
        <f>+[6]ระบบการควบคุมฯ!K871+[6]ระบบการควบคุมฯ!L871</f>
        <v>0</v>
      </c>
      <c r="J107" s="842">
        <f>+F107-G107-H107-I107</f>
        <v>0</v>
      </c>
      <c r="K107" s="131"/>
    </row>
    <row r="108" spans="1:11" ht="93.75" hidden="1" customHeight="1" x14ac:dyDescent="0.55000000000000004">
      <c r="A108" s="887" t="str">
        <f>+[6]ระบบการควบคุมฯ!A874</f>
        <v>2.1.3.4</v>
      </c>
      <c r="B108" s="140" t="str">
        <f>+[6]ระบบการควบคุมฯ!B874</f>
        <v>งบพัฒนาเพื่อพัฒนาคุณภาพการศึกษา 1,000,000 บาท</v>
      </c>
      <c r="C108" s="140" t="str">
        <f>+[6]ระบบการควบคุมฯ!C863</f>
        <v>ที่ ศธ 04002/ว824/1 มีค 66  ครั้งที่ 352</v>
      </c>
      <c r="D108" s="888">
        <f t="shared" ref="D108:J108" si="25">+D109+D118</f>
        <v>0</v>
      </c>
      <c r="E108" s="888">
        <f t="shared" si="25"/>
        <v>0</v>
      </c>
      <c r="F108" s="888">
        <f t="shared" si="25"/>
        <v>0</v>
      </c>
      <c r="G108" s="888">
        <f t="shared" si="25"/>
        <v>0</v>
      </c>
      <c r="H108" s="888">
        <f t="shared" si="25"/>
        <v>0</v>
      </c>
      <c r="I108" s="888">
        <f t="shared" si="25"/>
        <v>0</v>
      </c>
      <c r="J108" s="888">
        <f t="shared" si="25"/>
        <v>0</v>
      </c>
      <c r="K108" s="141"/>
    </row>
    <row r="109" spans="1:11" ht="19.5" hidden="1" customHeight="1" x14ac:dyDescent="0.55000000000000004">
      <c r="A109" s="889" t="str">
        <f>+[6]ระบบการควบคุมฯ!A875</f>
        <v>2.1.3.4.1</v>
      </c>
      <c r="B109" s="890" t="str">
        <f>+[6]ระบบการควบคุมฯ!B875</f>
        <v>งบกลยุทธ์ ของสพป.ปท.2 500,000 บาท (ประถม 449450) (20004 66 05164 05272)</v>
      </c>
      <c r="C109" s="891" t="str">
        <f>+[6]ระบบการควบคุมฯ!C862</f>
        <v>20004 35000200 200000</v>
      </c>
      <c r="D109" s="892">
        <f t="shared" ref="D109:J109" si="26">SUM(D110:D116)</f>
        <v>0</v>
      </c>
      <c r="E109" s="892">
        <f t="shared" si="26"/>
        <v>0</v>
      </c>
      <c r="F109" s="892">
        <f t="shared" si="26"/>
        <v>0</v>
      </c>
      <c r="G109" s="892">
        <f t="shared" si="26"/>
        <v>0</v>
      </c>
      <c r="H109" s="892">
        <f t="shared" si="26"/>
        <v>0</v>
      </c>
      <c r="I109" s="892">
        <f t="shared" si="26"/>
        <v>0</v>
      </c>
      <c r="J109" s="892">
        <f t="shared" si="26"/>
        <v>0</v>
      </c>
      <c r="K109" s="893"/>
    </row>
    <row r="110" spans="1:11" ht="19.5" hidden="1" customHeight="1" x14ac:dyDescent="0.55000000000000004">
      <c r="A110" s="870" t="str">
        <f>+[6]ระบบการควบคุมฯ!A876</f>
        <v>1)</v>
      </c>
      <c r="B110" s="871" t="str">
        <f>+[6]ระบบการควบคุมฯ!B876</f>
        <v>โครงการปฏิรูปกระบวนการเรียนรู้ที่ตอบสนองต่อการเปลี่ยนแปลงในศตวรรษที่ 21 150000</v>
      </c>
      <c r="C110" s="872" t="str">
        <f>+[6]ระบบการควบคุมฯ!C876</f>
        <v>บันทึกกลุ่มนโยบายและแผน ลว.27 มค 66 ดอกลักษณ์ อยู่ 2 รหัส</v>
      </c>
      <c r="D110" s="746"/>
      <c r="E110" s="746">
        <f>+[6]ระบบการควบคุมฯ!F876</f>
        <v>0</v>
      </c>
      <c r="F110" s="746">
        <f>SUM(D110:E110)</f>
        <v>0</v>
      </c>
      <c r="G110" s="746">
        <f>+[6]ระบบการควบคุมฯ!G876+[6]ระบบการควบคุมฯ!H876</f>
        <v>0</v>
      </c>
      <c r="H110" s="746">
        <f>+[6]ระบบการควบคุมฯ!I876+[6]ระบบการควบคุมฯ!J876</f>
        <v>0</v>
      </c>
      <c r="I110" s="746">
        <f>+[6]ระบบการควบคุมฯ!K876+[6]ระบบการควบคุมฯ!L876</f>
        <v>0</v>
      </c>
      <c r="J110" s="746">
        <f>+F110-G110-H110-I110</f>
        <v>0</v>
      </c>
      <c r="K110" s="873" t="s">
        <v>50</v>
      </c>
    </row>
    <row r="111" spans="1:11" ht="19.5" hidden="1" customHeight="1" x14ac:dyDescent="0.55000000000000004">
      <c r="A111" s="870" t="str">
        <f>+[6]ระบบการควบคุมฯ!A877</f>
        <v>2)</v>
      </c>
      <c r="B111" s="871" t="str">
        <f>+[6]ระบบการควบคุมฯ!B877</f>
        <v>ค่าสื่อการเรียนการสอนเงินเหลือจ่าย</v>
      </c>
      <c r="C111" s="872" t="str">
        <f>+[6]ระบบการควบคุมฯ!C877</f>
        <v>เหลือจ่าย กย 66</v>
      </c>
      <c r="D111" s="746"/>
      <c r="E111" s="746">
        <f>+[6]ระบบการควบคุมฯ!F877</f>
        <v>0</v>
      </c>
      <c r="F111" s="746">
        <f>SUM(D111:E111)</f>
        <v>0</v>
      </c>
      <c r="G111" s="746">
        <f>+[6]ระบบการควบคุมฯ!G877+[6]ระบบการควบคุมฯ!H877</f>
        <v>0</v>
      </c>
      <c r="H111" s="746">
        <f>+[6]ระบบการควบคุมฯ!I877+[6]ระบบการควบคุมฯ!J877</f>
        <v>0</v>
      </c>
      <c r="I111" s="746">
        <f>+[6]ระบบการควบคุมฯ!K877+[6]ระบบการควบคุมฯ!L877</f>
        <v>0</v>
      </c>
      <c r="J111" s="746">
        <f>+F111-G111-H111-I111</f>
        <v>0</v>
      </c>
      <c r="K111" s="873" t="s">
        <v>50</v>
      </c>
    </row>
    <row r="112" spans="1:11" ht="19.5" hidden="1" customHeight="1" x14ac:dyDescent="0.55000000000000004">
      <c r="A112" s="870"/>
      <c r="B112" s="871"/>
      <c r="C112" s="872"/>
      <c r="D112" s="746"/>
      <c r="E112" s="746"/>
      <c r="F112" s="746"/>
      <c r="G112" s="746"/>
      <c r="H112" s="746"/>
      <c r="I112" s="746"/>
      <c r="J112" s="746"/>
      <c r="K112" s="78"/>
    </row>
    <row r="113" spans="1:11" ht="19.5" hidden="1" customHeight="1" x14ac:dyDescent="0.55000000000000004">
      <c r="A113" s="870"/>
      <c r="B113" s="871"/>
      <c r="C113" s="872"/>
      <c r="D113" s="746"/>
      <c r="E113" s="746"/>
      <c r="F113" s="746"/>
      <c r="G113" s="746"/>
      <c r="H113" s="746"/>
      <c r="I113" s="746"/>
      <c r="J113" s="746"/>
      <c r="K113" s="78"/>
    </row>
    <row r="114" spans="1:11" ht="19.5" hidden="1" customHeight="1" x14ac:dyDescent="0.55000000000000004">
      <c r="A114" s="870"/>
      <c r="B114" s="871"/>
      <c r="C114" s="872"/>
      <c r="D114" s="746"/>
      <c r="E114" s="746"/>
      <c r="F114" s="746"/>
      <c r="G114" s="746"/>
      <c r="H114" s="746"/>
      <c r="I114" s="746"/>
      <c r="J114" s="746"/>
      <c r="K114" s="78"/>
    </row>
    <row r="115" spans="1:11" ht="37.5" hidden="1" customHeight="1" x14ac:dyDescent="0.55000000000000004">
      <c r="A115" s="870"/>
      <c r="B115" s="871"/>
      <c r="C115" s="872"/>
      <c r="D115" s="746"/>
      <c r="E115" s="746"/>
      <c r="F115" s="746"/>
      <c r="G115" s="746"/>
      <c r="H115" s="746"/>
      <c r="I115" s="746"/>
      <c r="J115" s="746"/>
      <c r="K115" s="78"/>
    </row>
    <row r="116" spans="1:11" ht="93.75" hidden="1" customHeight="1" x14ac:dyDescent="0.55000000000000004">
      <c r="A116" s="870"/>
      <c r="B116" s="871"/>
      <c r="C116" s="872"/>
      <c r="D116" s="746"/>
      <c r="E116" s="746"/>
      <c r="F116" s="746"/>
      <c r="G116" s="746"/>
      <c r="H116" s="746"/>
      <c r="I116" s="746"/>
      <c r="J116" s="746"/>
      <c r="K116" s="78"/>
    </row>
    <row r="117" spans="1:11" ht="56.25" hidden="1" customHeight="1" x14ac:dyDescent="0.55000000000000004">
      <c r="A117" s="870"/>
      <c r="B117" s="871"/>
      <c r="C117" s="872"/>
      <c r="D117" s="746"/>
      <c r="E117" s="746"/>
      <c r="F117" s="746"/>
      <c r="G117" s="746"/>
      <c r="H117" s="746"/>
      <c r="I117" s="746"/>
      <c r="J117" s="894"/>
      <c r="K117" s="78"/>
    </row>
    <row r="118" spans="1:11" ht="93.75" hidden="1" customHeight="1" x14ac:dyDescent="0.55000000000000004">
      <c r="A118" s="895" t="str">
        <f>+[6]ระบบการควบคุมฯ!A878</f>
        <v>2.1.3.4.2</v>
      </c>
      <c r="B118" s="896" t="str">
        <f>+[6]ระบบการควบคุมฯ!B878</f>
        <v>งบเพิ่มประสิทธิผลกลยุทธ์ของ สพฐ. 1,500,000 บาท (20004 66 05164 05272)</v>
      </c>
      <c r="C118" s="897" t="str">
        <f>+[6]ระบบการควบคุมฯ!C878</f>
        <v>ที่ ศธ 04002/ว824/1 มีค 66  ครั้งที่ 352</v>
      </c>
      <c r="D118" s="898">
        <f t="shared" ref="D118:J118" si="27">SUM(D119:D124)</f>
        <v>0</v>
      </c>
      <c r="E118" s="898">
        <f t="shared" si="27"/>
        <v>0</v>
      </c>
      <c r="F118" s="898">
        <f t="shared" si="27"/>
        <v>0</v>
      </c>
      <c r="G118" s="898">
        <f t="shared" si="27"/>
        <v>0</v>
      </c>
      <c r="H118" s="898">
        <f t="shared" si="27"/>
        <v>0</v>
      </c>
      <c r="I118" s="898">
        <f t="shared" si="27"/>
        <v>0</v>
      </c>
      <c r="J118" s="898">
        <f t="shared" si="27"/>
        <v>0</v>
      </c>
      <c r="K118" s="899" t="s">
        <v>15</v>
      </c>
    </row>
    <row r="119" spans="1:11" ht="93.75" hidden="1" customHeight="1" x14ac:dyDescent="0.55000000000000004">
      <c r="A119" s="870" t="str">
        <f>+[6]ระบบการควบคุมฯ!A881</f>
        <v>1)</v>
      </c>
      <c r="B119" s="118" t="str">
        <f>+[6]ระบบการควบคุมฯ!B881</f>
        <v>โครงการพัฒนาศักยภาพการบริหารจัดการ 100,000 บาท</v>
      </c>
      <c r="C119" s="879" t="str">
        <f>+[6]ระบบการควบคุมฯ!C881</f>
        <v>บันทึกกลุ่มนโยบายและแผน ลว.27 มค 66 ดอกลักษณ์</v>
      </c>
      <c r="D119" s="746"/>
      <c r="E119" s="746">
        <f>+[6]ระบบการควบคุมฯ!E881</f>
        <v>0</v>
      </c>
      <c r="F119" s="746">
        <f>+D119+E119</f>
        <v>0</v>
      </c>
      <c r="G119" s="746">
        <f>+[6]ระบบการควบคุมฯ!G881+[6]ระบบการควบคุมฯ!H881</f>
        <v>0</v>
      </c>
      <c r="H119" s="746">
        <f>+[6]ระบบการควบคุมฯ!I881+[6]ระบบการควบคุมฯ!J881</f>
        <v>0</v>
      </c>
      <c r="I119" s="746">
        <f>+[6]ระบบการควบคุมฯ!K881+[6]ระบบการควบคุมฯ!L881</f>
        <v>0</v>
      </c>
      <c r="J119" s="746">
        <f>+F119-G119-H119-I119</f>
        <v>0</v>
      </c>
      <c r="K119" s="78" t="s">
        <v>50</v>
      </c>
    </row>
    <row r="120" spans="1:11" ht="93.75" hidden="1" customHeight="1" x14ac:dyDescent="0.55000000000000004">
      <c r="A120" s="870" t="str">
        <f>+[6]ระบบการควบคุมฯ!A882</f>
        <v>2)</v>
      </c>
      <c r="B120" s="118" t="str">
        <f>+[6]ระบบการควบคุมฯ!B882</f>
        <v>โครงการเสริมสร้างความรู้ความเข้าใจระบบการประเมินวิทยฐานดิจิทัล(DPA) 30,000 บาท</v>
      </c>
      <c r="C120" s="879" t="str">
        <f>+[6]ระบบการควบคุมฯ!C882</f>
        <v>บันทึกกลุ่มนโยบายและแผน ลว.26 มค 66 น้ำผึ้ง</v>
      </c>
      <c r="D120" s="746"/>
      <c r="E120" s="746">
        <f>+[6]ระบบการควบคุมฯ!E882</f>
        <v>0</v>
      </c>
      <c r="F120" s="746">
        <f>+D120+E120</f>
        <v>0</v>
      </c>
      <c r="G120" s="746">
        <f>+[6]ระบบการควบคุมฯ!G882+[6]ระบบการควบคุมฯ!H882</f>
        <v>0</v>
      </c>
      <c r="H120" s="746">
        <f>+[6]ระบบการควบคุมฯ!I882+[6]ระบบการควบคุมฯ!J882</f>
        <v>0</v>
      </c>
      <c r="I120" s="746">
        <f>+[6]ระบบการควบคุมฯ!K882+[6]ระบบการควบคุมฯ!L882</f>
        <v>0</v>
      </c>
      <c r="J120" s="746">
        <f>+F120-G120-H120-I120</f>
        <v>0</v>
      </c>
      <c r="K120" s="900" t="s">
        <v>111</v>
      </c>
    </row>
    <row r="121" spans="1:11" ht="19.5" hidden="1" customHeight="1" x14ac:dyDescent="0.55000000000000004">
      <c r="A121" s="870" t="str">
        <f>+[6]ระบบการควบคุมฯ!A883</f>
        <v>3)</v>
      </c>
      <c r="B121" s="118" t="str">
        <f>+[6]ระบบการควบคุมฯ!B883</f>
        <v>โครงการเครือข่ายความร่วมมือเพื่อพัฒนาการเรียนรู้และการมีส่วนร่วมในทุกภาคส่วน 85000 บาท</v>
      </c>
      <c r="C121" s="879" t="s">
        <v>149</v>
      </c>
      <c r="D121" s="746"/>
      <c r="E121" s="746">
        <f>+[6]ระบบการควบคุมฯ!E883</f>
        <v>0</v>
      </c>
      <c r="F121" s="746">
        <f>+D121+E121</f>
        <v>0</v>
      </c>
      <c r="G121" s="746">
        <f>+[6]ระบบการควบคุมฯ!G883+[6]ระบบการควบคุมฯ!H883</f>
        <v>0</v>
      </c>
      <c r="H121" s="746">
        <f>+[6]ระบบการควบคุมฯ!I883+[6]ระบบการควบคุมฯ!J883</f>
        <v>0</v>
      </c>
      <c r="I121" s="746">
        <f>+[6]ระบบการควบคุมฯ!K883+[6]ระบบการควบคุมฯ!L883</f>
        <v>0</v>
      </c>
      <c r="J121" s="746">
        <f>+F121-G121-H121-I121</f>
        <v>0</v>
      </c>
      <c r="K121" s="78" t="s">
        <v>50</v>
      </c>
    </row>
    <row r="122" spans="1:11" ht="19.95" hidden="1" customHeight="1" x14ac:dyDescent="0.55000000000000004">
      <c r="A122" s="870" t="str">
        <f>+[6]ระบบการควบคุมฯ!A884</f>
        <v>4)</v>
      </c>
      <c r="B122" s="118" t="str">
        <f>+[6]ระบบการควบคุมฯ!B884</f>
        <v>โครงการส่งเสริมศักยภาพตามการเรียนรู้ที่หลากหลาย 150,000 บาท</v>
      </c>
      <c r="C122" s="879" t="str">
        <f>+[6]ระบบการควบคุมฯ!C884</f>
        <v xml:space="preserve">บท.แผนลว. 31 มี.ค. 66 </v>
      </c>
      <c r="D122" s="746"/>
      <c r="E122" s="746">
        <f>+[6]ระบบการควบคุมฯ!E884</f>
        <v>0</v>
      </c>
      <c r="F122" s="746">
        <f>+D122+E122</f>
        <v>0</v>
      </c>
      <c r="G122" s="746">
        <f>+[6]ระบบการควบคุมฯ!G884+[6]ระบบการควบคุมฯ!H884</f>
        <v>0</v>
      </c>
      <c r="H122" s="746">
        <f>+[6]ระบบการควบคุมฯ!I884+[6]ระบบการควบคุมฯ!J884</f>
        <v>0</v>
      </c>
      <c r="I122" s="746">
        <f>+[6]ระบบการควบคุมฯ!K884+[6]ระบบการควบคุมฯ!L884</f>
        <v>0</v>
      </c>
      <c r="J122" s="746">
        <f>+F122-G122-H122-I122</f>
        <v>0</v>
      </c>
      <c r="K122" s="78" t="s">
        <v>50</v>
      </c>
    </row>
    <row r="123" spans="1:11" ht="74.400000000000006" hidden="1" x14ac:dyDescent="0.55000000000000004">
      <c r="A123" s="870" t="str">
        <f>+[6]ระบบการควบคุมฯ!A885</f>
        <v>6)</v>
      </c>
      <c r="B123" s="871" t="str">
        <f>+[6]ระบบการควบคุมฯ!B885</f>
        <v>สำนักงานเขตพื้นที่การศึกษาประถมศึกษาปทุมธานี เขต 2 : องค์กรคุณธรรมต้นแบบสู่ความยั่งยืน</v>
      </c>
      <c r="C123" s="872" t="str">
        <f>+[6]ระบบการควบคุมฯ!C885</f>
        <v>บันทึกกลุ่มนโยบายและแผน ลว.27 มีค 66 ศน จิราภรณ์</v>
      </c>
      <c r="D123" s="746"/>
      <c r="E123" s="746">
        <f>+[6]ระบบการควบคุมฯ!F885</f>
        <v>0</v>
      </c>
      <c r="F123" s="746">
        <f>SUM(D123:E123)</f>
        <v>0</v>
      </c>
      <c r="G123" s="746">
        <f>+[6]ระบบการควบคุมฯ!G885+[6]ระบบการควบคุมฯ!H885</f>
        <v>0</v>
      </c>
      <c r="H123" s="746">
        <f>+[6]ระบบการควบคุมฯ!I885+[6]ระบบการควบคุมฯ!J885</f>
        <v>0</v>
      </c>
      <c r="I123" s="746">
        <f>+[6]ระบบการควบคุมฯ!K885+[6]ระบบการควบคุมฯ!L885</f>
        <v>0</v>
      </c>
      <c r="J123" s="746">
        <f>+F123-G123-H123-I123</f>
        <v>0</v>
      </c>
      <c r="K123" s="78" t="s">
        <v>50</v>
      </c>
    </row>
    <row r="124" spans="1:11" x14ac:dyDescent="0.55000000000000004">
      <c r="A124" s="870"/>
      <c r="B124" s="118"/>
      <c r="C124" s="382"/>
      <c r="D124" s="746"/>
      <c r="E124" s="746"/>
      <c r="F124" s="746"/>
      <c r="G124" s="746"/>
      <c r="H124" s="746"/>
      <c r="I124" s="746"/>
      <c r="J124" s="746"/>
      <c r="K124" s="78"/>
    </row>
    <row r="125" spans="1:11" x14ac:dyDescent="0.55000000000000004">
      <c r="A125" s="840"/>
      <c r="B125" s="142" t="s">
        <v>18</v>
      </c>
      <c r="C125" s="121"/>
      <c r="D125" s="842">
        <f>+D8</f>
        <v>3055000</v>
      </c>
      <c r="E125" s="842">
        <f t="shared" ref="E125:J125" si="28">+E8</f>
        <v>945000</v>
      </c>
      <c r="F125" s="842">
        <f t="shared" si="28"/>
        <v>4000000</v>
      </c>
      <c r="G125" s="842">
        <f t="shared" si="28"/>
        <v>0</v>
      </c>
      <c r="H125" s="842">
        <f t="shared" si="28"/>
        <v>0</v>
      </c>
      <c r="I125" s="842">
        <f t="shared" si="28"/>
        <v>2800833.29</v>
      </c>
      <c r="J125" s="842">
        <f t="shared" si="28"/>
        <v>1199166.71</v>
      </c>
      <c r="K125" s="119"/>
    </row>
    <row r="126" spans="1:11" x14ac:dyDescent="0.55000000000000004">
      <c r="A126" s="143"/>
      <c r="B126" s="144" t="s">
        <v>19</v>
      </c>
      <c r="C126" s="383"/>
      <c r="D126" s="901"/>
      <c r="E126" s="902"/>
      <c r="F126" s="82">
        <f>SUM(G126:J126)</f>
        <v>100</v>
      </c>
      <c r="G126" s="903"/>
      <c r="H126" s="904">
        <v>0</v>
      </c>
      <c r="I126" s="901">
        <f>+I125*100/F125</f>
        <v>70.020832249999998</v>
      </c>
      <c r="J126" s="905">
        <f>+J125*100/F125</f>
        <v>29.979167749999998</v>
      </c>
      <c r="K126" s="145"/>
    </row>
    <row r="127" spans="1:11" x14ac:dyDescent="0.55000000000000004">
      <c r="A127" s="146"/>
      <c r="B127" s="147"/>
      <c r="C127" s="384"/>
      <c r="D127" s="906"/>
      <c r="E127" s="906"/>
      <c r="F127" s="907" t="s">
        <v>165</v>
      </c>
      <c r="G127" s="907"/>
      <c r="H127" s="907"/>
      <c r="I127" s="907"/>
      <c r="J127" s="908"/>
      <c r="K127" s="909"/>
    </row>
    <row r="128" spans="1:11" x14ac:dyDescent="0.55000000000000004">
      <c r="A128" s="146"/>
      <c r="B128" s="147"/>
      <c r="C128" s="384"/>
      <c r="D128" s="906"/>
      <c r="E128" s="906"/>
      <c r="F128" s="906"/>
      <c r="G128" s="150"/>
      <c r="H128" s="150"/>
      <c r="I128" s="150"/>
      <c r="J128" s="150"/>
      <c r="K128" s="909"/>
    </row>
    <row r="129" spans="1:11" x14ac:dyDescent="0.55000000000000004">
      <c r="A129" s="910" t="s">
        <v>112</v>
      </c>
      <c r="B129" s="911"/>
      <c r="C129" s="912"/>
      <c r="D129" s="906"/>
      <c r="E129" s="150"/>
      <c r="F129" s="150"/>
      <c r="G129" s="150"/>
      <c r="H129" s="150"/>
      <c r="I129" s="179"/>
      <c r="J129" s="150"/>
      <c r="K129" s="909"/>
    </row>
    <row r="130" spans="1:11" x14ac:dyDescent="0.55000000000000004">
      <c r="A130" s="913" t="s">
        <v>21</v>
      </c>
      <c r="B130" s="913"/>
      <c r="C130" s="914"/>
      <c r="D130" s="915"/>
      <c r="E130" s="180"/>
      <c r="F130" s="916" t="s">
        <v>20</v>
      </c>
      <c r="G130" s="181" t="s">
        <v>151</v>
      </c>
      <c r="H130" s="150" t="s">
        <v>157</v>
      </c>
      <c r="I130" s="180"/>
      <c r="J130" s="150"/>
      <c r="K130" s="909"/>
    </row>
    <row r="131" spans="1:11" x14ac:dyDescent="0.55000000000000004">
      <c r="A131" s="910" t="s">
        <v>55</v>
      </c>
      <c r="B131" s="917"/>
      <c r="C131" s="912"/>
      <c r="D131" s="918" t="s">
        <v>150</v>
      </c>
      <c r="E131" s="150"/>
      <c r="F131" s="150"/>
      <c r="G131" s="150"/>
      <c r="H131" s="150"/>
      <c r="I131" s="150"/>
      <c r="J131" s="150"/>
      <c r="K131" s="909"/>
    </row>
    <row r="132" spans="1:11" x14ac:dyDescent="0.55000000000000004">
      <c r="A132" s="152"/>
      <c r="B132" s="151"/>
      <c r="C132" s="385"/>
      <c r="D132" s="566" t="s">
        <v>150</v>
      </c>
      <c r="E132" s="566"/>
      <c r="F132" s="566"/>
      <c r="G132" s="566"/>
      <c r="H132" s="566"/>
      <c r="I132" s="566"/>
      <c r="J132" s="150"/>
      <c r="K132" s="149"/>
    </row>
    <row r="133" spans="1:11" ht="24.6" x14ac:dyDescent="0.7">
      <c r="A133" s="194"/>
      <c r="B133" s="195"/>
      <c r="C133" s="384"/>
      <c r="D133" s="148"/>
      <c r="E133" s="563" t="s">
        <v>156</v>
      </c>
      <c r="F133" s="563"/>
      <c r="G133" s="563"/>
      <c r="H133" s="563"/>
      <c r="I133" s="563"/>
      <c r="J133" s="563"/>
      <c r="K133" s="197"/>
    </row>
    <row r="134" spans="1:11" ht="24.6" x14ac:dyDescent="0.7">
      <c r="A134" s="194"/>
      <c r="B134" s="195"/>
      <c r="C134" s="196"/>
      <c r="D134" s="148"/>
      <c r="E134" s="567"/>
      <c r="F134" s="567"/>
      <c r="G134" s="567"/>
      <c r="H134" s="567"/>
      <c r="I134" s="567"/>
      <c r="J134" s="567"/>
      <c r="K134" s="198"/>
    </row>
    <row r="135" spans="1:11" x14ac:dyDescent="0.55000000000000004">
      <c r="D135" s="27"/>
      <c r="E135" s="27"/>
      <c r="F135" s="27"/>
      <c r="G135" s="27"/>
      <c r="H135" s="27"/>
      <c r="I135" s="27"/>
    </row>
    <row r="136" spans="1:11" x14ac:dyDescent="0.55000000000000004">
      <c r="D136" s="27"/>
      <c r="E136" s="27"/>
      <c r="F136" s="27"/>
      <c r="G136" s="27"/>
      <c r="H136" s="27"/>
      <c r="I136" s="27"/>
    </row>
    <row r="137" spans="1:11" x14ac:dyDescent="0.55000000000000004">
      <c r="D137" s="27"/>
      <c r="E137" s="27"/>
      <c r="F137" s="27"/>
      <c r="G137" s="27"/>
      <c r="H137" s="27"/>
      <c r="I137" s="27"/>
    </row>
    <row r="138" spans="1:11" x14ac:dyDescent="0.55000000000000004">
      <c r="D138" s="27"/>
      <c r="E138" s="27"/>
      <c r="F138" s="27"/>
      <c r="G138" s="27"/>
      <c r="H138" s="27"/>
      <c r="I138" s="27"/>
    </row>
    <row r="139" spans="1:11" x14ac:dyDescent="0.55000000000000004">
      <c r="D139" s="27"/>
      <c r="E139" s="27"/>
      <c r="F139" s="27"/>
      <c r="G139" s="27"/>
      <c r="H139" s="27"/>
      <c r="I139" s="27"/>
    </row>
    <row r="140" spans="1:11" x14ac:dyDescent="0.55000000000000004">
      <c r="D140" s="27"/>
      <c r="E140" s="27"/>
      <c r="F140" s="27"/>
      <c r="G140" s="27"/>
      <c r="H140" s="27"/>
      <c r="I140" s="27"/>
    </row>
    <row r="141" spans="1:11" x14ac:dyDescent="0.55000000000000004">
      <c r="D141" s="27"/>
      <c r="E141" s="27"/>
      <c r="F141" s="27"/>
      <c r="G141" s="27"/>
      <c r="H141" s="27"/>
      <c r="I141" s="27"/>
    </row>
    <row r="142" spans="1:11" x14ac:dyDescent="0.55000000000000004">
      <c r="D142" s="27"/>
      <c r="E142" s="27"/>
      <c r="F142" s="27"/>
      <c r="G142" s="27"/>
      <c r="H142" s="27"/>
      <c r="I142" s="27"/>
    </row>
    <row r="143" spans="1:11" x14ac:dyDescent="0.55000000000000004">
      <c r="D143" s="27"/>
      <c r="E143" s="27"/>
      <c r="F143" s="27"/>
      <c r="G143" s="27"/>
      <c r="H143" s="27"/>
      <c r="I143" s="27"/>
    </row>
    <row r="144" spans="1:11" x14ac:dyDescent="0.55000000000000004">
      <c r="D144" s="27"/>
      <c r="E144" s="27"/>
      <c r="F144" s="27"/>
      <c r="G144" s="27"/>
      <c r="H144" s="27"/>
      <c r="I144" s="27"/>
    </row>
    <row r="145" spans="4:9" x14ac:dyDescent="0.55000000000000004">
      <c r="D145" s="27"/>
      <c r="E145" s="27"/>
      <c r="F145" s="27"/>
      <c r="G145" s="27"/>
      <c r="H145" s="27"/>
      <c r="I145" s="27"/>
    </row>
    <row r="146" spans="4:9" x14ac:dyDescent="0.55000000000000004">
      <c r="D146" s="27"/>
      <c r="E146" s="27"/>
      <c r="F146" s="27"/>
      <c r="G146" s="27"/>
      <c r="H146" s="27"/>
      <c r="I146" s="27"/>
    </row>
    <row r="147" spans="4:9" x14ac:dyDescent="0.55000000000000004">
      <c r="D147" s="27"/>
      <c r="E147" s="27"/>
      <c r="F147" s="27"/>
      <c r="G147" s="27"/>
      <c r="H147" s="27"/>
      <c r="I147" s="27"/>
    </row>
    <row r="148" spans="4:9" x14ac:dyDescent="0.55000000000000004">
      <c r="D148" s="27"/>
      <c r="E148" s="27"/>
      <c r="F148" s="27"/>
      <c r="G148" s="27"/>
      <c r="H148" s="27"/>
      <c r="I148" s="27"/>
    </row>
    <row r="149" spans="4:9" x14ac:dyDescent="0.55000000000000004">
      <c r="D149" s="27"/>
      <c r="E149" s="27"/>
      <c r="F149" s="27"/>
      <c r="G149" s="27"/>
      <c r="H149" s="27"/>
      <c r="I149" s="27"/>
    </row>
    <row r="150" spans="4:9" x14ac:dyDescent="0.55000000000000004">
      <c r="D150" s="27"/>
      <c r="E150" s="27"/>
      <c r="F150" s="27"/>
      <c r="G150" s="27"/>
      <c r="H150" s="27"/>
      <c r="I150" s="27"/>
    </row>
    <row r="151" spans="4:9" x14ac:dyDescent="0.55000000000000004">
      <c r="D151" s="27"/>
      <c r="E151" s="27"/>
      <c r="F151" s="27"/>
      <c r="G151" s="27"/>
      <c r="H151" s="27"/>
      <c r="I151" s="27"/>
    </row>
    <row r="152" spans="4:9" x14ac:dyDescent="0.55000000000000004">
      <c r="D152" s="27"/>
      <c r="E152" s="27"/>
      <c r="F152" s="27"/>
      <c r="G152" s="27"/>
      <c r="H152" s="27"/>
      <c r="I152" s="27"/>
    </row>
    <row r="153" spans="4:9" x14ac:dyDescent="0.55000000000000004">
      <c r="D153" s="27"/>
      <c r="E153" s="27"/>
      <c r="F153" s="27"/>
      <c r="G153" s="27"/>
      <c r="H153" s="27"/>
      <c r="I153" s="27"/>
    </row>
    <row r="154" spans="4:9" x14ac:dyDescent="0.55000000000000004">
      <c r="D154" s="27"/>
      <c r="E154" s="27"/>
      <c r="F154" s="27"/>
      <c r="G154" s="27"/>
      <c r="H154" s="27"/>
      <c r="I154" s="27"/>
    </row>
    <row r="155" spans="4:9" x14ac:dyDescent="0.55000000000000004">
      <c r="D155" s="27"/>
      <c r="E155" s="27"/>
      <c r="F155" s="27"/>
      <c r="G155" s="27"/>
      <c r="H155" s="27"/>
      <c r="I155" s="27"/>
    </row>
    <row r="156" spans="4:9" x14ac:dyDescent="0.55000000000000004">
      <c r="D156" s="27"/>
      <c r="E156" s="27"/>
      <c r="F156" s="27"/>
      <c r="G156" s="27"/>
      <c r="H156" s="27"/>
      <c r="I156" s="27"/>
    </row>
    <row r="157" spans="4:9" x14ac:dyDescent="0.55000000000000004">
      <c r="D157" s="27"/>
      <c r="E157" s="27"/>
      <c r="F157" s="27"/>
      <c r="G157" s="27"/>
      <c r="H157" s="27"/>
      <c r="I157" s="27"/>
    </row>
    <row r="158" spans="4:9" x14ac:dyDescent="0.55000000000000004">
      <c r="D158" s="27"/>
      <c r="E158" s="27"/>
      <c r="F158" s="27"/>
      <c r="G158" s="27"/>
      <c r="H158" s="27"/>
      <c r="I158" s="27"/>
    </row>
    <row r="159" spans="4:9" x14ac:dyDescent="0.55000000000000004">
      <c r="D159" s="27"/>
      <c r="E159" s="27"/>
      <c r="F159" s="27"/>
      <c r="G159" s="27"/>
      <c r="H159" s="27"/>
      <c r="I159" s="27"/>
    </row>
    <row r="160" spans="4:9" x14ac:dyDescent="0.55000000000000004">
      <c r="D160" s="27"/>
      <c r="E160" s="27"/>
      <c r="F160" s="27"/>
      <c r="G160" s="27"/>
      <c r="H160" s="27"/>
      <c r="I160" s="27"/>
    </row>
    <row r="161" spans="4:9" x14ac:dyDescent="0.55000000000000004">
      <c r="D161" s="27"/>
      <c r="E161" s="27"/>
      <c r="F161" s="27"/>
      <c r="G161" s="27"/>
      <c r="H161" s="27"/>
      <c r="I161" s="27"/>
    </row>
    <row r="162" spans="4:9" x14ac:dyDescent="0.55000000000000004">
      <c r="D162" s="27"/>
      <c r="E162" s="27"/>
      <c r="F162" s="27"/>
      <c r="G162" s="27"/>
      <c r="H162" s="27"/>
      <c r="I162" s="27"/>
    </row>
    <row r="163" spans="4:9" x14ac:dyDescent="0.55000000000000004">
      <c r="D163" s="27"/>
      <c r="E163" s="27"/>
      <c r="F163" s="27"/>
      <c r="G163" s="27"/>
      <c r="H163" s="27"/>
      <c r="I163" s="27"/>
    </row>
    <row r="164" spans="4:9" x14ac:dyDescent="0.55000000000000004">
      <c r="D164" s="27"/>
      <c r="E164" s="27"/>
      <c r="F164" s="27"/>
      <c r="G164" s="27"/>
      <c r="H164" s="27"/>
      <c r="I164" s="27"/>
    </row>
    <row r="165" spans="4:9" x14ac:dyDescent="0.55000000000000004">
      <c r="D165" s="27"/>
      <c r="E165" s="27"/>
      <c r="F165" s="27"/>
      <c r="G165" s="27"/>
      <c r="H165" s="27"/>
      <c r="I165" s="27"/>
    </row>
    <row r="166" spans="4:9" x14ac:dyDescent="0.55000000000000004">
      <c r="D166" s="27"/>
      <c r="E166" s="27"/>
      <c r="F166" s="27"/>
      <c r="G166" s="27"/>
      <c r="H166" s="27"/>
      <c r="I166" s="27"/>
    </row>
    <row r="167" spans="4:9" x14ac:dyDescent="0.55000000000000004">
      <c r="D167" s="27"/>
      <c r="E167" s="27"/>
      <c r="F167" s="27"/>
      <c r="G167" s="27"/>
      <c r="H167" s="27"/>
      <c r="I167" s="27"/>
    </row>
    <row r="168" spans="4:9" x14ac:dyDescent="0.55000000000000004">
      <c r="D168" s="27"/>
      <c r="E168" s="27"/>
      <c r="F168" s="27"/>
      <c r="G168" s="27"/>
      <c r="H168" s="27"/>
      <c r="I168" s="27"/>
    </row>
    <row r="169" spans="4:9" x14ac:dyDescent="0.55000000000000004">
      <c r="D169" s="27"/>
      <c r="E169" s="27"/>
      <c r="F169" s="27"/>
      <c r="G169" s="27"/>
      <c r="H169" s="27"/>
      <c r="I169" s="27"/>
    </row>
    <row r="170" spans="4:9" x14ac:dyDescent="0.55000000000000004">
      <c r="D170" s="27"/>
      <c r="E170" s="27"/>
      <c r="F170" s="27"/>
      <c r="G170" s="27"/>
      <c r="H170" s="27"/>
      <c r="I170" s="27"/>
    </row>
    <row r="171" spans="4:9" x14ac:dyDescent="0.55000000000000004">
      <c r="D171" s="27"/>
      <c r="E171" s="27"/>
      <c r="F171" s="27"/>
      <c r="G171" s="27"/>
      <c r="H171" s="27"/>
      <c r="I171" s="27"/>
    </row>
    <row r="172" spans="4:9" x14ac:dyDescent="0.55000000000000004">
      <c r="D172" s="27"/>
      <c r="E172" s="27"/>
      <c r="F172" s="27"/>
      <c r="G172" s="27"/>
      <c r="H172" s="27"/>
      <c r="I172" s="27"/>
    </row>
    <row r="173" spans="4:9" x14ac:dyDescent="0.55000000000000004">
      <c r="D173" s="27"/>
      <c r="E173" s="27"/>
      <c r="F173" s="27"/>
      <c r="G173" s="27"/>
      <c r="H173" s="27"/>
      <c r="I173" s="27"/>
    </row>
    <row r="174" spans="4:9" x14ac:dyDescent="0.55000000000000004">
      <c r="D174" s="27"/>
      <c r="E174" s="27"/>
      <c r="F174" s="27"/>
      <c r="G174" s="27"/>
      <c r="H174" s="27"/>
      <c r="I174" s="27"/>
    </row>
    <row r="175" spans="4:9" x14ac:dyDescent="0.55000000000000004">
      <c r="D175" s="27"/>
      <c r="E175" s="27"/>
      <c r="F175" s="27"/>
      <c r="G175" s="27"/>
      <c r="H175" s="27"/>
      <c r="I175" s="27"/>
    </row>
    <row r="176" spans="4:9" x14ac:dyDescent="0.55000000000000004">
      <c r="D176" s="27"/>
      <c r="E176" s="27"/>
      <c r="F176" s="27"/>
      <c r="G176" s="27"/>
      <c r="H176" s="27"/>
      <c r="I176" s="27"/>
    </row>
    <row r="177" spans="4:9" x14ac:dyDescent="0.55000000000000004">
      <c r="D177" s="27"/>
      <c r="E177" s="27"/>
      <c r="F177" s="27"/>
      <c r="G177" s="27"/>
      <c r="H177" s="27"/>
      <c r="I177" s="27"/>
    </row>
    <row r="178" spans="4:9" x14ac:dyDescent="0.55000000000000004">
      <c r="D178" s="27"/>
      <c r="E178" s="27"/>
      <c r="F178" s="27"/>
      <c r="G178" s="27"/>
      <c r="H178" s="27"/>
      <c r="I178" s="27"/>
    </row>
    <row r="179" spans="4:9" x14ac:dyDescent="0.55000000000000004">
      <c r="D179" s="27"/>
      <c r="E179" s="27"/>
      <c r="F179" s="27"/>
      <c r="G179" s="27"/>
      <c r="H179" s="27"/>
      <c r="I179" s="27"/>
    </row>
    <row r="180" spans="4:9" x14ac:dyDescent="0.55000000000000004">
      <c r="D180" s="27"/>
      <c r="E180" s="27"/>
      <c r="F180" s="27"/>
      <c r="G180" s="27"/>
      <c r="H180" s="27"/>
      <c r="I180" s="27"/>
    </row>
    <row r="181" spans="4:9" x14ac:dyDescent="0.55000000000000004">
      <c r="D181" s="27"/>
      <c r="E181" s="27"/>
      <c r="F181" s="27"/>
      <c r="G181" s="27"/>
      <c r="H181" s="27"/>
      <c r="I181" s="27"/>
    </row>
    <row r="182" spans="4:9" x14ac:dyDescent="0.55000000000000004">
      <c r="D182" s="27"/>
      <c r="E182" s="27"/>
      <c r="F182" s="27"/>
      <c r="G182" s="27"/>
      <c r="H182" s="27"/>
      <c r="I182" s="27"/>
    </row>
    <row r="183" spans="4:9" x14ac:dyDescent="0.55000000000000004">
      <c r="D183" s="27"/>
      <c r="E183" s="27"/>
      <c r="F183" s="27"/>
      <c r="G183" s="27"/>
      <c r="H183" s="27"/>
      <c r="I183" s="27"/>
    </row>
    <row r="184" spans="4:9" x14ac:dyDescent="0.55000000000000004">
      <c r="D184" s="27"/>
      <c r="E184" s="27"/>
      <c r="F184" s="27"/>
      <c r="G184" s="27"/>
      <c r="H184" s="27"/>
      <c r="I184" s="27"/>
    </row>
    <row r="185" spans="4:9" x14ac:dyDescent="0.55000000000000004">
      <c r="D185" s="27"/>
      <c r="E185" s="27"/>
      <c r="F185" s="27"/>
      <c r="G185" s="27"/>
      <c r="H185" s="27"/>
      <c r="I185" s="27"/>
    </row>
    <row r="186" spans="4:9" x14ac:dyDescent="0.55000000000000004">
      <c r="D186" s="27"/>
      <c r="E186" s="27"/>
      <c r="F186" s="27"/>
      <c r="G186" s="27"/>
      <c r="H186" s="27"/>
      <c r="I186" s="27"/>
    </row>
    <row r="187" spans="4:9" x14ac:dyDescent="0.55000000000000004">
      <c r="D187" s="27"/>
      <c r="E187" s="27"/>
      <c r="F187" s="27"/>
      <c r="G187" s="27"/>
      <c r="H187" s="27"/>
      <c r="I187" s="27"/>
    </row>
    <row r="188" spans="4:9" x14ac:dyDescent="0.55000000000000004">
      <c r="D188" s="27"/>
      <c r="E188" s="27"/>
      <c r="F188" s="27"/>
      <c r="G188" s="27"/>
      <c r="H188" s="27"/>
      <c r="I188" s="27"/>
    </row>
    <row r="189" spans="4:9" x14ac:dyDescent="0.55000000000000004">
      <c r="D189" s="27"/>
      <c r="E189" s="27"/>
      <c r="F189" s="27"/>
      <c r="G189" s="27"/>
      <c r="H189" s="27"/>
      <c r="I189" s="27"/>
    </row>
    <row r="190" spans="4:9" x14ac:dyDescent="0.55000000000000004">
      <c r="D190" s="27"/>
      <c r="E190" s="27"/>
      <c r="F190" s="27"/>
      <c r="G190" s="27"/>
      <c r="H190" s="27"/>
      <c r="I190" s="27"/>
    </row>
    <row r="191" spans="4:9" x14ac:dyDescent="0.55000000000000004">
      <c r="D191" s="27"/>
      <c r="E191" s="27"/>
      <c r="F191" s="27"/>
      <c r="G191" s="27"/>
      <c r="H191" s="27"/>
      <c r="I191" s="27"/>
    </row>
    <row r="192" spans="4:9" x14ac:dyDescent="0.55000000000000004">
      <c r="D192" s="27"/>
      <c r="E192" s="27"/>
      <c r="F192" s="27"/>
      <c r="G192" s="27"/>
      <c r="H192" s="27"/>
      <c r="I192" s="27"/>
    </row>
    <row r="193" spans="4:9" x14ac:dyDescent="0.55000000000000004">
      <c r="D193" s="27"/>
      <c r="E193" s="27"/>
      <c r="F193" s="27"/>
      <c r="G193" s="27"/>
      <c r="H193" s="27"/>
      <c r="I193" s="27"/>
    </row>
    <row r="194" spans="4:9" x14ac:dyDescent="0.55000000000000004">
      <c r="D194" s="27"/>
      <c r="E194" s="27"/>
      <c r="F194" s="27"/>
      <c r="G194" s="27"/>
      <c r="H194" s="27"/>
      <c r="I194" s="27"/>
    </row>
    <row r="195" spans="4:9" x14ac:dyDescent="0.55000000000000004">
      <c r="D195" s="27"/>
      <c r="E195" s="27"/>
      <c r="F195" s="27"/>
      <c r="G195" s="27"/>
      <c r="H195" s="27"/>
      <c r="I195" s="27"/>
    </row>
    <row r="196" spans="4:9" x14ac:dyDescent="0.55000000000000004">
      <c r="D196" s="27"/>
      <c r="E196" s="27"/>
      <c r="F196" s="27"/>
      <c r="G196" s="27"/>
      <c r="H196" s="27"/>
      <c r="I196" s="27"/>
    </row>
    <row r="197" spans="4:9" x14ac:dyDescent="0.55000000000000004">
      <c r="D197" s="27"/>
      <c r="E197" s="27"/>
      <c r="F197" s="27"/>
      <c r="G197" s="27"/>
      <c r="H197" s="27"/>
      <c r="I197" s="27"/>
    </row>
    <row r="198" spans="4:9" x14ac:dyDescent="0.55000000000000004">
      <c r="D198" s="27"/>
      <c r="E198" s="27"/>
      <c r="F198" s="27"/>
      <c r="G198" s="27"/>
      <c r="H198" s="27"/>
      <c r="I198" s="27"/>
    </row>
    <row r="199" spans="4:9" x14ac:dyDescent="0.55000000000000004">
      <c r="D199" s="27"/>
      <c r="E199" s="27"/>
      <c r="F199" s="27"/>
      <c r="G199" s="27"/>
      <c r="H199" s="27"/>
      <c r="I199" s="27"/>
    </row>
    <row r="200" spans="4:9" x14ac:dyDescent="0.55000000000000004">
      <c r="D200" s="27"/>
      <c r="E200" s="27"/>
      <c r="F200" s="27"/>
      <c r="G200" s="27"/>
      <c r="H200" s="27"/>
      <c r="I200" s="27"/>
    </row>
    <row r="201" spans="4:9" x14ac:dyDescent="0.55000000000000004">
      <c r="D201" s="27"/>
      <c r="E201" s="27"/>
      <c r="F201" s="27"/>
      <c r="G201" s="27"/>
      <c r="H201" s="27"/>
      <c r="I201" s="27"/>
    </row>
    <row r="202" spans="4:9" x14ac:dyDescent="0.55000000000000004">
      <c r="D202" s="27"/>
      <c r="E202" s="27"/>
      <c r="F202" s="27"/>
      <c r="G202" s="27"/>
      <c r="H202" s="27"/>
      <c r="I202" s="27"/>
    </row>
    <row r="203" spans="4:9" x14ac:dyDescent="0.55000000000000004">
      <c r="D203" s="27"/>
      <c r="E203" s="27"/>
      <c r="F203" s="27"/>
      <c r="G203" s="27"/>
      <c r="H203" s="27"/>
      <c r="I203" s="27"/>
    </row>
    <row r="204" spans="4:9" x14ac:dyDescent="0.55000000000000004">
      <c r="D204" s="27"/>
      <c r="E204" s="27"/>
      <c r="F204" s="27"/>
      <c r="G204" s="27"/>
      <c r="H204" s="27"/>
      <c r="I204" s="27"/>
    </row>
    <row r="205" spans="4:9" x14ac:dyDescent="0.55000000000000004">
      <c r="D205" s="27"/>
      <c r="E205" s="27"/>
      <c r="F205" s="27"/>
      <c r="G205" s="27"/>
      <c r="H205" s="27"/>
      <c r="I205" s="27"/>
    </row>
    <row r="206" spans="4:9" x14ac:dyDescent="0.55000000000000004">
      <c r="D206" s="27"/>
      <c r="E206" s="27"/>
      <c r="F206" s="27"/>
      <c r="G206" s="27"/>
      <c r="H206" s="27"/>
      <c r="I206" s="27"/>
    </row>
    <row r="207" spans="4:9" x14ac:dyDescent="0.55000000000000004">
      <c r="D207" s="27"/>
      <c r="E207" s="27"/>
      <c r="F207" s="27"/>
      <c r="G207" s="27"/>
      <c r="H207" s="27"/>
      <c r="I207" s="27"/>
    </row>
    <row r="208" spans="4:9" x14ac:dyDescent="0.55000000000000004">
      <c r="D208" s="27"/>
      <c r="E208" s="27"/>
      <c r="F208" s="27"/>
      <c r="G208" s="27"/>
      <c r="H208" s="27"/>
      <c r="I208" s="27"/>
    </row>
    <row r="209" spans="4:9" x14ac:dyDescent="0.55000000000000004">
      <c r="D209" s="27"/>
      <c r="E209" s="27"/>
      <c r="F209" s="27"/>
      <c r="G209" s="27"/>
      <c r="H209" s="27"/>
      <c r="I209" s="27"/>
    </row>
    <row r="210" spans="4:9" x14ac:dyDescent="0.55000000000000004">
      <c r="D210" s="27"/>
      <c r="E210" s="27"/>
      <c r="F210" s="27"/>
      <c r="G210" s="27"/>
      <c r="H210" s="27"/>
      <c r="I210" s="27"/>
    </row>
    <row r="211" spans="4:9" x14ac:dyDescent="0.55000000000000004">
      <c r="D211" s="27"/>
      <c r="E211" s="27"/>
      <c r="F211" s="27"/>
      <c r="G211" s="27"/>
      <c r="H211" s="27"/>
      <c r="I211" s="27"/>
    </row>
    <row r="212" spans="4:9" x14ac:dyDescent="0.55000000000000004">
      <c r="D212" s="27"/>
      <c r="E212" s="27"/>
      <c r="F212" s="27"/>
      <c r="G212" s="27"/>
      <c r="H212" s="27"/>
      <c r="I212" s="27"/>
    </row>
    <row r="213" spans="4:9" x14ac:dyDescent="0.55000000000000004">
      <c r="D213" s="27"/>
      <c r="E213" s="27"/>
      <c r="F213" s="27"/>
      <c r="G213" s="27"/>
      <c r="H213" s="27"/>
      <c r="I213" s="27"/>
    </row>
    <row r="214" spans="4:9" x14ac:dyDescent="0.55000000000000004">
      <c r="D214" s="27"/>
      <c r="E214" s="27"/>
      <c r="F214" s="27"/>
      <c r="G214" s="27"/>
      <c r="H214" s="27"/>
      <c r="I214" s="27"/>
    </row>
    <row r="215" spans="4:9" x14ac:dyDescent="0.55000000000000004">
      <c r="D215" s="27"/>
      <c r="E215" s="27"/>
      <c r="F215" s="27"/>
      <c r="G215" s="27"/>
      <c r="H215" s="27"/>
      <c r="I215" s="27"/>
    </row>
    <row r="216" spans="4:9" x14ac:dyDescent="0.55000000000000004">
      <c r="D216" s="27"/>
      <c r="E216" s="27"/>
      <c r="F216" s="27"/>
      <c r="G216" s="27"/>
      <c r="H216" s="27"/>
      <c r="I216" s="27"/>
    </row>
    <row r="217" spans="4:9" x14ac:dyDescent="0.55000000000000004">
      <c r="D217" s="27"/>
      <c r="E217" s="27"/>
      <c r="F217" s="27"/>
      <c r="G217" s="27"/>
      <c r="H217" s="27"/>
      <c r="I217" s="27"/>
    </row>
    <row r="218" spans="4:9" x14ac:dyDescent="0.55000000000000004">
      <c r="D218" s="27"/>
      <c r="E218" s="27"/>
      <c r="F218" s="27"/>
      <c r="G218" s="27"/>
      <c r="H218" s="27"/>
      <c r="I218" s="27"/>
    </row>
    <row r="219" spans="4:9" x14ac:dyDescent="0.55000000000000004">
      <c r="D219" s="27"/>
      <c r="E219" s="27"/>
      <c r="F219" s="27"/>
      <c r="G219" s="27"/>
      <c r="H219" s="27"/>
      <c r="I219" s="27"/>
    </row>
    <row r="220" spans="4:9" x14ac:dyDescent="0.55000000000000004">
      <c r="D220" s="27"/>
      <c r="E220" s="27"/>
      <c r="F220" s="27"/>
      <c r="G220" s="27"/>
      <c r="H220" s="27"/>
      <c r="I220" s="27"/>
    </row>
    <row r="221" spans="4:9" x14ac:dyDescent="0.55000000000000004">
      <c r="D221" s="27"/>
      <c r="E221" s="27"/>
      <c r="F221" s="27"/>
      <c r="G221" s="27"/>
      <c r="H221" s="27"/>
      <c r="I221" s="27"/>
    </row>
    <row r="222" spans="4:9" x14ac:dyDescent="0.55000000000000004">
      <c r="D222" s="27"/>
      <c r="E222" s="27"/>
      <c r="F222" s="27"/>
      <c r="G222" s="27"/>
      <c r="H222" s="27"/>
      <c r="I222" s="27"/>
    </row>
    <row r="223" spans="4:9" x14ac:dyDescent="0.55000000000000004">
      <c r="D223" s="27"/>
      <c r="E223" s="27"/>
      <c r="F223" s="27"/>
      <c r="G223" s="27"/>
      <c r="H223" s="27"/>
      <c r="I223" s="27"/>
    </row>
    <row r="224" spans="4:9" x14ac:dyDescent="0.55000000000000004">
      <c r="D224" s="27"/>
      <c r="E224" s="27"/>
      <c r="F224" s="27"/>
      <c r="G224" s="27"/>
      <c r="H224" s="27"/>
      <c r="I224" s="27"/>
    </row>
    <row r="225" spans="4:9" x14ac:dyDescent="0.55000000000000004">
      <c r="D225" s="27"/>
      <c r="E225" s="27"/>
      <c r="F225" s="27"/>
      <c r="G225" s="27"/>
      <c r="H225" s="27"/>
      <c r="I225" s="27"/>
    </row>
    <row r="226" spans="4:9" x14ac:dyDescent="0.55000000000000004">
      <c r="D226" s="27"/>
      <c r="E226" s="27"/>
      <c r="F226" s="27"/>
      <c r="G226" s="27"/>
      <c r="H226" s="27"/>
      <c r="I226" s="27"/>
    </row>
    <row r="227" spans="4:9" x14ac:dyDescent="0.55000000000000004">
      <c r="D227" s="27"/>
      <c r="E227" s="27"/>
      <c r="F227" s="27"/>
      <c r="G227" s="27"/>
      <c r="H227" s="27"/>
      <c r="I227" s="27"/>
    </row>
    <row r="228" spans="4:9" x14ac:dyDescent="0.55000000000000004">
      <c r="D228" s="27"/>
      <c r="E228" s="27"/>
      <c r="F228" s="27"/>
      <c r="G228" s="27"/>
      <c r="H228" s="27"/>
      <c r="I228" s="27"/>
    </row>
    <row r="229" spans="4:9" x14ac:dyDescent="0.55000000000000004">
      <c r="D229" s="27"/>
      <c r="E229" s="27"/>
      <c r="F229" s="27"/>
      <c r="G229" s="27"/>
      <c r="H229" s="27"/>
      <c r="I229" s="27"/>
    </row>
    <row r="230" spans="4:9" x14ac:dyDescent="0.55000000000000004">
      <c r="D230" s="27"/>
      <c r="E230" s="27"/>
      <c r="F230" s="27"/>
      <c r="G230" s="27"/>
      <c r="H230" s="27"/>
      <c r="I230" s="27"/>
    </row>
    <row r="231" spans="4:9" x14ac:dyDescent="0.55000000000000004">
      <c r="D231" s="27"/>
      <c r="E231" s="27"/>
      <c r="F231" s="27"/>
      <c r="G231" s="27"/>
      <c r="H231" s="27"/>
      <c r="I231" s="27"/>
    </row>
    <row r="232" spans="4:9" x14ac:dyDescent="0.55000000000000004">
      <c r="D232" s="27"/>
      <c r="E232" s="27"/>
      <c r="F232" s="27"/>
      <c r="G232" s="27"/>
      <c r="H232" s="27"/>
      <c r="I232" s="27"/>
    </row>
    <row r="233" spans="4:9" x14ac:dyDescent="0.55000000000000004">
      <c r="D233" s="27"/>
      <c r="E233" s="27"/>
      <c r="F233" s="27"/>
      <c r="G233" s="27"/>
      <c r="H233" s="27"/>
      <c r="I233" s="27"/>
    </row>
    <row r="234" spans="4:9" x14ac:dyDescent="0.55000000000000004">
      <c r="D234" s="27"/>
      <c r="E234" s="27"/>
      <c r="F234" s="27"/>
      <c r="G234" s="27"/>
      <c r="H234" s="27"/>
      <c r="I234" s="27"/>
    </row>
    <row r="235" spans="4:9" x14ac:dyDescent="0.55000000000000004">
      <c r="D235" s="27"/>
      <c r="E235" s="27"/>
      <c r="F235" s="27"/>
      <c r="G235" s="27"/>
      <c r="H235" s="27"/>
      <c r="I235" s="27"/>
    </row>
    <row r="236" spans="4:9" x14ac:dyDescent="0.55000000000000004">
      <c r="D236" s="27"/>
      <c r="E236" s="27"/>
      <c r="F236" s="27"/>
      <c r="G236" s="27"/>
      <c r="H236" s="27"/>
      <c r="I236" s="27"/>
    </row>
    <row r="237" spans="4:9" x14ac:dyDescent="0.55000000000000004">
      <c r="D237" s="27"/>
      <c r="E237" s="27"/>
      <c r="F237" s="27"/>
      <c r="G237" s="27"/>
      <c r="H237" s="27"/>
      <c r="I237" s="27"/>
    </row>
    <row r="238" spans="4:9" x14ac:dyDescent="0.55000000000000004">
      <c r="D238" s="27"/>
      <c r="E238" s="27"/>
      <c r="F238" s="27"/>
      <c r="G238" s="27"/>
      <c r="H238" s="27"/>
      <c r="I238" s="27"/>
    </row>
    <row r="239" spans="4:9" x14ac:dyDescent="0.55000000000000004">
      <c r="D239" s="27"/>
      <c r="E239" s="27"/>
      <c r="F239" s="27"/>
      <c r="G239" s="27"/>
      <c r="H239" s="27"/>
      <c r="I239" s="27"/>
    </row>
    <row r="240" spans="4:9" x14ac:dyDescent="0.55000000000000004">
      <c r="D240" s="27"/>
      <c r="E240" s="27"/>
      <c r="F240" s="27"/>
      <c r="G240" s="27"/>
      <c r="H240" s="27"/>
      <c r="I240" s="27"/>
    </row>
    <row r="241" spans="4:9" x14ac:dyDescent="0.55000000000000004">
      <c r="D241" s="27"/>
      <c r="E241" s="27"/>
      <c r="F241" s="27"/>
      <c r="G241" s="27"/>
      <c r="H241" s="27"/>
      <c r="I241" s="27"/>
    </row>
    <row r="242" spans="4:9" x14ac:dyDescent="0.55000000000000004">
      <c r="D242" s="27"/>
      <c r="E242" s="27"/>
      <c r="F242" s="27"/>
      <c r="G242" s="27"/>
      <c r="H242" s="27"/>
      <c r="I242" s="27"/>
    </row>
    <row r="243" spans="4:9" x14ac:dyDescent="0.55000000000000004">
      <c r="D243" s="27"/>
      <c r="E243" s="27"/>
      <c r="F243" s="27"/>
      <c r="G243" s="27"/>
      <c r="H243" s="27"/>
      <c r="I243" s="27"/>
    </row>
    <row r="244" spans="4:9" x14ac:dyDescent="0.55000000000000004">
      <c r="D244" s="27"/>
      <c r="E244" s="27"/>
      <c r="F244" s="27"/>
      <c r="G244" s="27"/>
      <c r="H244" s="27"/>
      <c r="I244" s="27"/>
    </row>
    <row r="245" spans="4:9" x14ac:dyDescent="0.55000000000000004">
      <c r="D245" s="27"/>
      <c r="E245" s="27"/>
      <c r="F245" s="27"/>
      <c r="G245" s="27"/>
      <c r="H245" s="27"/>
      <c r="I245" s="27"/>
    </row>
    <row r="246" spans="4:9" x14ac:dyDescent="0.55000000000000004">
      <c r="D246" s="27"/>
      <c r="E246" s="27"/>
      <c r="F246" s="27"/>
      <c r="G246" s="27"/>
      <c r="H246" s="27"/>
      <c r="I246" s="27"/>
    </row>
    <row r="247" spans="4:9" x14ac:dyDescent="0.55000000000000004">
      <c r="D247" s="27"/>
      <c r="E247" s="27"/>
      <c r="F247" s="27"/>
      <c r="G247" s="27"/>
      <c r="H247" s="27"/>
      <c r="I247" s="27"/>
    </row>
    <row r="248" spans="4:9" x14ac:dyDescent="0.55000000000000004">
      <c r="D248" s="27"/>
      <c r="E248" s="27"/>
      <c r="F248" s="27"/>
      <c r="G248" s="27"/>
      <c r="H248" s="27"/>
      <c r="I248" s="27"/>
    </row>
    <row r="249" spans="4:9" x14ac:dyDescent="0.55000000000000004">
      <c r="D249" s="27"/>
      <c r="E249" s="27"/>
      <c r="F249" s="27"/>
      <c r="G249" s="27"/>
      <c r="H249" s="27"/>
      <c r="I249" s="27"/>
    </row>
    <row r="250" spans="4:9" x14ac:dyDescent="0.55000000000000004">
      <c r="D250" s="27"/>
      <c r="E250" s="27"/>
      <c r="F250" s="27"/>
      <c r="G250" s="27"/>
      <c r="H250" s="27"/>
      <c r="I250" s="27"/>
    </row>
    <row r="251" spans="4:9" x14ac:dyDescent="0.55000000000000004">
      <c r="D251" s="27"/>
      <c r="E251" s="27"/>
      <c r="F251" s="27"/>
      <c r="G251" s="27"/>
      <c r="H251" s="27"/>
      <c r="I251" s="27"/>
    </row>
    <row r="252" spans="4:9" x14ac:dyDescent="0.55000000000000004">
      <c r="D252" s="27"/>
      <c r="E252" s="27"/>
      <c r="F252" s="27"/>
      <c r="G252" s="27"/>
      <c r="H252" s="27"/>
      <c r="I252" s="27"/>
    </row>
    <row r="253" spans="4:9" x14ac:dyDescent="0.55000000000000004">
      <c r="D253" s="27"/>
      <c r="E253" s="27"/>
      <c r="F253" s="27"/>
      <c r="G253" s="27"/>
      <c r="H253" s="27"/>
      <c r="I253" s="27"/>
    </row>
    <row r="254" spans="4:9" x14ac:dyDescent="0.55000000000000004">
      <c r="D254" s="27"/>
      <c r="E254" s="27"/>
      <c r="F254" s="27"/>
      <c r="G254" s="27"/>
      <c r="H254" s="27"/>
      <c r="I254" s="27"/>
    </row>
    <row r="255" spans="4:9" x14ac:dyDescent="0.55000000000000004">
      <c r="D255" s="27"/>
      <c r="E255" s="27"/>
      <c r="F255" s="27"/>
      <c r="G255" s="27"/>
      <c r="H255" s="27"/>
      <c r="I255" s="27"/>
    </row>
    <row r="256" spans="4:9" x14ac:dyDescent="0.55000000000000004">
      <c r="D256" s="27"/>
      <c r="E256" s="27"/>
      <c r="F256" s="27"/>
      <c r="G256" s="27"/>
      <c r="H256" s="27"/>
      <c r="I256" s="27"/>
    </row>
    <row r="257" spans="4:9" x14ac:dyDescent="0.55000000000000004">
      <c r="D257" s="27"/>
      <c r="E257" s="27"/>
      <c r="F257" s="27"/>
      <c r="G257" s="27"/>
      <c r="H257" s="27"/>
      <c r="I257" s="27"/>
    </row>
    <row r="258" spans="4:9" x14ac:dyDescent="0.55000000000000004">
      <c r="D258" s="27"/>
      <c r="E258" s="27"/>
      <c r="F258" s="27"/>
      <c r="G258" s="27"/>
      <c r="H258" s="27"/>
      <c r="I258" s="27"/>
    </row>
    <row r="259" spans="4:9" x14ac:dyDescent="0.55000000000000004">
      <c r="D259" s="27"/>
      <c r="E259" s="27"/>
      <c r="F259" s="27"/>
      <c r="G259" s="27"/>
      <c r="H259" s="27"/>
      <c r="I259" s="27"/>
    </row>
    <row r="260" spans="4:9" x14ac:dyDescent="0.55000000000000004">
      <c r="D260" s="27"/>
      <c r="E260" s="27"/>
      <c r="F260" s="27"/>
      <c r="G260" s="27"/>
      <c r="H260" s="27"/>
      <c r="I260" s="27"/>
    </row>
    <row r="261" spans="4:9" x14ac:dyDescent="0.55000000000000004">
      <c r="D261" s="27"/>
      <c r="E261" s="27"/>
      <c r="F261" s="27"/>
      <c r="G261" s="27"/>
      <c r="H261" s="27"/>
      <c r="I261" s="27"/>
    </row>
    <row r="262" spans="4:9" x14ac:dyDescent="0.55000000000000004">
      <c r="D262" s="27"/>
      <c r="E262" s="27"/>
      <c r="F262" s="27"/>
      <c r="G262" s="27"/>
      <c r="H262" s="27"/>
      <c r="I262" s="27"/>
    </row>
    <row r="263" spans="4:9" x14ac:dyDescent="0.55000000000000004">
      <c r="D263" s="27"/>
      <c r="E263" s="27"/>
      <c r="F263" s="27"/>
      <c r="G263" s="27"/>
      <c r="H263" s="27"/>
      <c r="I263" s="27"/>
    </row>
    <row r="264" spans="4:9" x14ac:dyDescent="0.55000000000000004">
      <c r="D264" s="27"/>
      <c r="E264" s="27"/>
      <c r="F264" s="27"/>
      <c r="G264" s="27"/>
      <c r="H264" s="27"/>
      <c r="I264" s="27"/>
    </row>
    <row r="265" spans="4:9" x14ac:dyDescent="0.55000000000000004">
      <c r="D265" s="27"/>
      <c r="E265" s="27"/>
      <c r="F265" s="27"/>
      <c r="G265" s="27"/>
      <c r="H265" s="27"/>
      <c r="I265" s="27"/>
    </row>
    <row r="266" spans="4:9" x14ac:dyDescent="0.55000000000000004">
      <c r="D266" s="27"/>
      <c r="E266" s="27"/>
      <c r="F266" s="27"/>
      <c r="G266" s="27"/>
      <c r="H266" s="27"/>
      <c r="I266" s="27"/>
    </row>
    <row r="267" spans="4:9" x14ac:dyDescent="0.55000000000000004">
      <c r="D267" s="27"/>
      <c r="E267" s="27"/>
      <c r="F267" s="27"/>
      <c r="G267" s="27"/>
      <c r="H267" s="27"/>
      <c r="I267" s="27"/>
    </row>
    <row r="268" spans="4:9" x14ac:dyDescent="0.55000000000000004">
      <c r="D268" s="27"/>
      <c r="E268" s="27"/>
      <c r="F268" s="27"/>
      <c r="G268" s="27"/>
      <c r="H268" s="27"/>
      <c r="I268" s="27"/>
    </row>
    <row r="269" spans="4:9" x14ac:dyDescent="0.55000000000000004">
      <c r="D269" s="27"/>
      <c r="E269" s="27"/>
      <c r="F269" s="27"/>
      <c r="G269" s="27"/>
      <c r="H269" s="27"/>
      <c r="I269" s="27"/>
    </row>
    <row r="270" spans="4:9" x14ac:dyDescent="0.55000000000000004">
      <c r="D270" s="27"/>
      <c r="E270" s="27"/>
      <c r="F270" s="27"/>
      <c r="G270" s="27"/>
      <c r="H270" s="27"/>
      <c r="I270" s="27"/>
    </row>
    <row r="271" spans="4:9" x14ac:dyDescent="0.55000000000000004">
      <c r="D271" s="27"/>
      <c r="E271" s="27"/>
      <c r="F271" s="27"/>
      <c r="G271" s="27"/>
      <c r="H271" s="27"/>
      <c r="I271" s="27"/>
    </row>
    <row r="272" spans="4:9" x14ac:dyDescent="0.55000000000000004">
      <c r="D272" s="27"/>
      <c r="E272" s="27"/>
      <c r="F272" s="27"/>
      <c r="G272" s="27"/>
      <c r="H272" s="27"/>
      <c r="I272" s="27"/>
    </row>
    <row r="273" spans="4:9" x14ac:dyDescent="0.55000000000000004">
      <c r="D273" s="27"/>
      <c r="E273" s="27"/>
      <c r="F273" s="27"/>
      <c r="G273" s="27"/>
      <c r="H273" s="27"/>
      <c r="I273" s="27"/>
    </row>
    <row r="274" spans="4:9" x14ac:dyDescent="0.55000000000000004">
      <c r="D274" s="27"/>
      <c r="E274" s="27"/>
      <c r="F274" s="27"/>
      <c r="G274" s="27"/>
      <c r="H274" s="27"/>
      <c r="I274" s="27"/>
    </row>
    <row r="275" spans="4:9" x14ac:dyDescent="0.55000000000000004">
      <c r="D275" s="27"/>
      <c r="E275" s="27"/>
      <c r="F275" s="27"/>
      <c r="G275" s="27"/>
      <c r="H275" s="27"/>
      <c r="I275" s="27"/>
    </row>
    <row r="276" spans="4:9" x14ac:dyDescent="0.55000000000000004">
      <c r="D276" s="27"/>
      <c r="E276" s="27"/>
      <c r="F276" s="27"/>
      <c r="G276" s="27"/>
      <c r="H276" s="27"/>
      <c r="I276" s="27"/>
    </row>
    <row r="277" spans="4:9" x14ac:dyDescent="0.55000000000000004">
      <c r="D277" s="27"/>
      <c r="E277" s="27"/>
      <c r="F277" s="27"/>
      <c r="G277" s="27"/>
      <c r="H277" s="27"/>
      <c r="I277" s="27"/>
    </row>
    <row r="278" spans="4:9" x14ac:dyDescent="0.55000000000000004">
      <c r="D278" s="27"/>
      <c r="E278" s="27"/>
      <c r="F278" s="27"/>
      <c r="G278" s="27"/>
      <c r="H278" s="27"/>
      <c r="I278" s="27"/>
    </row>
    <row r="279" spans="4:9" x14ac:dyDescent="0.55000000000000004">
      <c r="D279" s="27"/>
      <c r="E279" s="27"/>
      <c r="F279" s="27"/>
      <c r="G279" s="27"/>
      <c r="H279" s="27"/>
      <c r="I279" s="27"/>
    </row>
    <row r="280" spans="4:9" x14ac:dyDescent="0.55000000000000004">
      <c r="D280" s="27"/>
      <c r="E280" s="27"/>
      <c r="F280" s="27"/>
      <c r="G280" s="27"/>
      <c r="H280" s="27"/>
      <c r="I280" s="27"/>
    </row>
    <row r="281" spans="4:9" x14ac:dyDescent="0.55000000000000004">
      <c r="D281" s="27"/>
      <c r="E281" s="27"/>
      <c r="F281" s="27"/>
      <c r="G281" s="27"/>
      <c r="H281" s="27"/>
      <c r="I281" s="27"/>
    </row>
    <row r="282" spans="4:9" x14ac:dyDescent="0.55000000000000004">
      <c r="D282" s="27"/>
      <c r="E282" s="27"/>
      <c r="F282" s="27"/>
      <c r="G282" s="27"/>
      <c r="H282" s="27"/>
      <c r="I282" s="27"/>
    </row>
    <row r="283" spans="4:9" x14ac:dyDescent="0.55000000000000004">
      <c r="D283" s="27"/>
      <c r="E283" s="27"/>
      <c r="F283" s="27"/>
      <c r="G283" s="27"/>
      <c r="H283" s="27"/>
      <c r="I283" s="27"/>
    </row>
    <row r="284" spans="4:9" x14ac:dyDescent="0.55000000000000004">
      <c r="D284" s="27"/>
      <c r="E284" s="27"/>
      <c r="F284" s="27"/>
      <c r="G284" s="27"/>
      <c r="H284" s="27"/>
      <c r="I284" s="27"/>
    </row>
    <row r="285" spans="4:9" x14ac:dyDescent="0.55000000000000004">
      <c r="D285" s="27"/>
      <c r="E285" s="27"/>
      <c r="F285" s="27"/>
      <c r="G285" s="27"/>
      <c r="H285" s="27"/>
      <c r="I285" s="27"/>
    </row>
    <row r="286" spans="4:9" x14ac:dyDescent="0.55000000000000004">
      <c r="D286" s="27"/>
      <c r="E286" s="27"/>
      <c r="F286" s="27"/>
      <c r="G286" s="27"/>
      <c r="H286" s="27"/>
      <c r="I286" s="27"/>
    </row>
    <row r="287" spans="4:9" x14ac:dyDescent="0.55000000000000004">
      <c r="D287" s="27"/>
      <c r="E287" s="27"/>
      <c r="F287" s="27"/>
      <c r="G287" s="27"/>
      <c r="H287" s="27"/>
      <c r="I287" s="27"/>
    </row>
    <row r="288" spans="4:9" x14ac:dyDescent="0.55000000000000004">
      <c r="D288" s="27"/>
      <c r="E288" s="27"/>
      <c r="F288" s="27"/>
      <c r="G288" s="27"/>
      <c r="H288" s="27"/>
      <c r="I288" s="27"/>
    </row>
    <row r="289" spans="4:9" x14ac:dyDescent="0.55000000000000004">
      <c r="D289" s="27"/>
      <c r="E289" s="27"/>
      <c r="F289" s="27"/>
      <c r="G289" s="27"/>
      <c r="H289" s="27"/>
      <c r="I289" s="27"/>
    </row>
    <row r="290" spans="4:9" x14ac:dyDescent="0.55000000000000004">
      <c r="D290" s="27"/>
      <c r="E290" s="27"/>
      <c r="F290" s="27"/>
      <c r="G290" s="27"/>
      <c r="H290" s="27"/>
      <c r="I290" s="27"/>
    </row>
    <row r="291" spans="4:9" x14ac:dyDescent="0.55000000000000004">
      <c r="D291" s="27"/>
      <c r="E291" s="27"/>
      <c r="F291" s="27"/>
      <c r="G291" s="27"/>
      <c r="H291" s="27"/>
      <c r="I291" s="27"/>
    </row>
    <row r="292" spans="4:9" x14ac:dyDescent="0.55000000000000004">
      <c r="D292" s="27"/>
      <c r="E292" s="27"/>
      <c r="F292" s="27"/>
      <c r="G292" s="27"/>
      <c r="H292" s="27"/>
      <c r="I292" s="27"/>
    </row>
    <row r="293" spans="4:9" x14ac:dyDescent="0.55000000000000004">
      <c r="D293" s="27"/>
      <c r="E293" s="27"/>
      <c r="F293" s="27"/>
      <c r="G293" s="27"/>
      <c r="H293" s="27"/>
      <c r="I293" s="27"/>
    </row>
    <row r="294" spans="4:9" x14ac:dyDescent="0.55000000000000004">
      <c r="D294" s="27"/>
      <c r="E294" s="27"/>
      <c r="F294" s="27"/>
      <c r="G294" s="27"/>
      <c r="H294" s="27"/>
      <c r="I294" s="27"/>
    </row>
    <row r="295" spans="4:9" x14ac:dyDescent="0.55000000000000004">
      <c r="D295" s="27"/>
      <c r="E295" s="27"/>
      <c r="F295" s="27"/>
      <c r="G295" s="27"/>
      <c r="H295" s="27"/>
      <c r="I295" s="27"/>
    </row>
    <row r="296" spans="4:9" x14ac:dyDescent="0.55000000000000004">
      <c r="D296" s="27"/>
      <c r="E296" s="27"/>
      <c r="F296" s="27"/>
      <c r="G296" s="27"/>
      <c r="H296" s="27"/>
      <c r="I296" s="27"/>
    </row>
    <row r="297" spans="4:9" x14ac:dyDescent="0.55000000000000004">
      <c r="D297" s="27"/>
      <c r="E297" s="27"/>
      <c r="F297" s="27"/>
      <c r="G297" s="27"/>
      <c r="H297" s="27"/>
      <c r="I297" s="27"/>
    </row>
    <row r="298" spans="4:9" x14ac:dyDescent="0.55000000000000004">
      <c r="D298" s="27"/>
      <c r="E298" s="27"/>
      <c r="F298" s="27"/>
      <c r="G298" s="27"/>
      <c r="H298" s="27"/>
      <c r="I298" s="27"/>
    </row>
    <row r="299" spans="4:9" x14ac:dyDescent="0.55000000000000004">
      <c r="D299" s="27"/>
      <c r="E299" s="27"/>
      <c r="F299" s="27"/>
      <c r="G299" s="27"/>
      <c r="H299" s="27"/>
      <c r="I299" s="27"/>
    </row>
    <row r="300" spans="4:9" x14ac:dyDescent="0.55000000000000004">
      <c r="D300" s="27"/>
      <c r="E300" s="27"/>
      <c r="F300" s="27"/>
      <c r="G300" s="27"/>
      <c r="H300" s="27"/>
      <c r="I300" s="27"/>
    </row>
    <row r="301" spans="4:9" x14ac:dyDescent="0.55000000000000004">
      <c r="D301" s="27"/>
      <c r="E301" s="27"/>
      <c r="F301" s="27"/>
      <c r="G301" s="27"/>
      <c r="H301" s="27"/>
      <c r="I301" s="27"/>
    </row>
    <row r="302" spans="4:9" x14ac:dyDescent="0.55000000000000004">
      <c r="D302" s="27"/>
      <c r="E302" s="27"/>
      <c r="F302" s="27"/>
      <c r="G302" s="27"/>
      <c r="H302" s="27"/>
      <c r="I302" s="27"/>
    </row>
    <row r="303" spans="4:9" x14ac:dyDescent="0.55000000000000004">
      <c r="D303" s="27"/>
      <c r="E303" s="27"/>
      <c r="F303" s="27"/>
      <c r="G303" s="27"/>
      <c r="H303" s="27"/>
      <c r="I303" s="27"/>
    </row>
    <row r="304" spans="4:9" x14ac:dyDescent="0.55000000000000004">
      <c r="D304" s="27"/>
      <c r="E304" s="27"/>
      <c r="F304" s="27"/>
      <c r="G304" s="27"/>
      <c r="H304" s="27"/>
      <c r="I304" s="27"/>
    </row>
    <row r="305" spans="4:9" x14ac:dyDescent="0.55000000000000004">
      <c r="D305" s="27"/>
      <c r="E305" s="27"/>
      <c r="F305" s="27"/>
      <c r="G305" s="27"/>
      <c r="H305" s="27"/>
      <c r="I305" s="27"/>
    </row>
    <row r="306" spans="4:9" x14ac:dyDescent="0.55000000000000004">
      <c r="D306" s="27"/>
      <c r="E306" s="27"/>
      <c r="F306" s="27"/>
      <c r="G306" s="27"/>
      <c r="H306" s="27"/>
      <c r="I306" s="27"/>
    </row>
    <row r="307" spans="4:9" x14ac:dyDescent="0.55000000000000004">
      <c r="D307" s="27"/>
      <c r="E307" s="27"/>
      <c r="F307" s="27"/>
      <c r="G307" s="27"/>
      <c r="H307" s="27"/>
      <c r="I307" s="27"/>
    </row>
    <row r="308" spans="4:9" x14ac:dyDescent="0.55000000000000004">
      <c r="D308" s="27"/>
      <c r="E308" s="27"/>
      <c r="F308" s="27"/>
      <c r="G308" s="27"/>
      <c r="H308" s="27"/>
      <c r="I308" s="27"/>
    </row>
    <row r="309" spans="4:9" x14ac:dyDescent="0.55000000000000004">
      <c r="D309" s="27"/>
      <c r="E309" s="27"/>
      <c r="F309" s="27"/>
      <c r="G309" s="27"/>
      <c r="H309" s="27"/>
      <c r="I309" s="27"/>
    </row>
    <row r="310" spans="4:9" x14ac:dyDescent="0.55000000000000004">
      <c r="D310" s="27"/>
      <c r="E310" s="27"/>
      <c r="F310" s="27"/>
      <c r="G310" s="27"/>
      <c r="H310" s="27"/>
      <c r="I310" s="27"/>
    </row>
    <row r="311" spans="4:9" x14ac:dyDescent="0.55000000000000004">
      <c r="D311" s="27"/>
      <c r="E311" s="27"/>
      <c r="F311" s="27"/>
      <c r="G311" s="27"/>
      <c r="H311" s="27"/>
      <c r="I311" s="27"/>
    </row>
    <row r="312" spans="4:9" x14ac:dyDescent="0.55000000000000004">
      <c r="D312" s="27"/>
      <c r="E312" s="27"/>
      <c r="F312" s="27"/>
      <c r="G312" s="27"/>
      <c r="H312" s="27"/>
      <c r="I312" s="27"/>
    </row>
    <row r="313" spans="4:9" x14ac:dyDescent="0.55000000000000004">
      <c r="D313" s="27"/>
      <c r="E313" s="27"/>
      <c r="F313" s="27"/>
      <c r="G313" s="27"/>
      <c r="H313" s="27"/>
      <c r="I313" s="27"/>
    </row>
    <row r="314" spans="4:9" x14ac:dyDescent="0.55000000000000004">
      <c r="D314" s="27"/>
      <c r="E314" s="27"/>
      <c r="F314" s="27"/>
      <c r="G314" s="27"/>
      <c r="H314" s="27"/>
      <c r="I314" s="27"/>
    </row>
    <row r="315" spans="4:9" x14ac:dyDescent="0.55000000000000004">
      <c r="D315" s="27"/>
      <c r="E315" s="27"/>
      <c r="F315" s="27"/>
      <c r="G315" s="27"/>
      <c r="H315" s="27"/>
      <c r="I315" s="27"/>
    </row>
    <row r="316" spans="4:9" x14ac:dyDescent="0.55000000000000004">
      <c r="D316" s="27"/>
      <c r="E316" s="27"/>
      <c r="F316" s="27"/>
      <c r="G316" s="27"/>
      <c r="H316" s="27"/>
      <c r="I316" s="27"/>
    </row>
    <row r="317" spans="4:9" x14ac:dyDescent="0.55000000000000004">
      <c r="D317" s="27"/>
      <c r="E317" s="27"/>
      <c r="F317" s="27"/>
      <c r="G317" s="27"/>
      <c r="H317" s="27"/>
      <c r="I317" s="27"/>
    </row>
    <row r="318" spans="4:9" x14ac:dyDescent="0.55000000000000004">
      <c r="D318" s="27"/>
      <c r="E318" s="27"/>
      <c r="F318" s="27"/>
      <c r="G318" s="27"/>
      <c r="H318" s="27"/>
      <c r="I318" s="27"/>
    </row>
    <row r="319" spans="4:9" x14ac:dyDescent="0.55000000000000004">
      <c r="D319" s="27"/>
      <c r="E319" s="27"/>
      <c r="F319" s="27"/>
      <c r="G319" s="27"/>
      <c r="H319" s="27"/>
      <c r="I319" s="27"/>
    </row>
    <row r="320" spans="4:9" x14ac:dyDescent="0.55000000000000004">
      <c r="D320" s="27"/>
      <c r="E320" s="27"/>
      <c r="F320" s="27"/>
      <c r="G320" s="27"/>
      <c r="H320" s="27"/>
      <c r="I320" s="27"/>
    </row>
    <row r="321" spans="4:9" x14ac:dyDescent="0.55000000000000004">
      <c r="D321" s="27"/>
      <c r="E321" s="27"/>
      <c r="F321" s="27"/>
      <c r="G321" s="27"/>
      <c r="H321" s="27"/>
      <c r="I321" s="27"/>
    </row>
    <row r="322" spans="4:9" x14ac:dyDescent="0.55000000000000004">
      <c r="D322" s="27"/>
      <c r="E322" s="27"/>
      <c r="F322" s="27"/>
      <c r="G322" s="27"/>
      <c r="H322" s="27"/>
      <c r="I322" s="27"/>
    </row>
    <row r="323" spans="4:9" x14ac:dyDescent="0.55000000000000004">
      <c r="D323" s="27"/>
      <c r="E323" s="27"/>
      <c r="F323" s="27"/>
      <c r="G323" s="27"/>
      <c r="H323" s="27"/>
      <c r="I323" s="27"/>
    </row>
    <row r="324" spans="4:9" x14ac:dyDescent="0.55000000000000004">
      <c r="D324" s="27"/>
      <c r="E324" s="27"/>
      <c r="F324" s="27"/>
      <c r="G324" s="27"/>
      <c r="H324" s="27"/>
      <c r="I324" s="27"/>
    </row>
    <row r="325" spans="4:9" x14ac:dyDescent="0.55000000000000004">
      <c r="D325" s="27"/>
      <c r="E325" s="27"/>
      <c r="F325" s="27"/>
      <c r="G325" s="27"/>
      <c r="H325" s="27"/>
      <c r="I325" s="27"/>
    </row>
    <row r="326" spans="4:9" x14ac:dyDescent="0.55000000000000004">
      <c r="D326" s="27"/>
      <c r="E326" s="27"/>
      <c r="F326" s="27"/>
      <c r="G326" s="27"/>
      <c r="H326" s="27"/>
      <c r="I326" s="27"/>
    </row>
    <row r="327" spans="4:9" x14ac:dyDescent="0.55000000000000004">
      <c r="D327" s="27"/>
      <c r="E327" s="27"/>
      <c r="F327" s="27"/>
      <c r="G327" s="27"/>
      <c r="H327" s="27"/>
      <c r="I327" s="27"/>
    </row>
    <row r="328" spans="4:9" x14ac:dyDescent="0.55000000000000004">
      <c r="D328" s="27"/>
      <c r="E328" s="27"/>
      <c r="F328" s="27"/>
      <c r="G328" s="27"/>
      <c r="H328" s="27"/>
      <c r="I328" s="27"/>
    </row>
    <row r="329" spans="4:9" x14ac:dyDescent="0.55000000000000004">
      <c r="D329" s="27"/>
      <c r="E329" s="27"/>
      <c r="F329" s="27"/>
      <c r="G329" s="27"/>
      <c r="H329" s="27"/>
      <c r="I329" s="27"/>
    </row>
    <row r="330" spans="4:9" x14ac:dyDescent="0.55000000000000004">
      <c r="D330" s="27"/>
      <c r="E330" s="27"/>
      <c r="F330" s="27"/>
      <c r="G330" s="27"/>
      <c r="H330" s="27"/>
      <c r="I330" s="27"/>
    </row>
    <row r="331" spans="4:9" x14ac:dyDescent="0.55000000000000004">
      <c r="D331" s="27"/>
      <c r="E331" s="27"/>
      <c r="F331" s="27"/>
      <c r="G331" s="27"/>
      <c r="H331" s="27"/>
      <c r="I331" s="27"/>
    </row>
    <row r="332" spans="4:9" x14ac:dyDescent="0.55000000000000004">
      <c r="D332" s="27"/>
      <c r="E332" s="27"/>
      <c r="F332" s="27"/>
      <c r="G332" s="27"/>
      <c r="H332" s="27"/>
      <c r="I332" s="27"/>
    </row>
    <row r="333" spans="4:9" x14ac:dyDescent="0.55000000000000004">
      <c r="D333" s="27"/>
      <c r="E333" s="27"/>
      <c r="F333" s="27"/>
      <c r="G333" s="27"/>
      <c r="H333" s="27"/>
      <c r="I333" s="27"/>
    </row>
    <row r="334" spans="4:9" x14ac:dyDescent="0.55000000000000004">
      <c r="D334" s="27"/>
      <c r="E334" s="27"/>
      <c r="F334" s="27"/>
      <c r="G334" s="27"/>
      <c r="H334" s="27"/>
      <c r="I334" s="27"/>
    </row>
    <row r="335" spans="4:9" x14ac:dyDescent="0.55000000000000004">
      <c r="D335" s="27"/>
      <c r="E335" s="27"/>
      <c r="F335" s="27"/>
      <c r="G335" s="27"/>
      <c r="H335" s="27"/>
      <c r="I335" s="27"/>
    </row>
    <row r="336" spans="4:9" x14ac:dyDescent="0.55000000000000004">
      <c r="D336" s="27"/>
      <c r="E336" s="27"/>
      <c r="F336" s="27"/>
      <c r="G336" s="27"/>
      <c r="H336" s="27"/>
      <c r="I336" s="27"/>
    </row>
    <row r="337" spans="4:9" x14ac:dyDescent="0.55000000000000004">
      <c r="D337" s="27"/>
      <c r="E337" s="27"/>
      <c r="F337" s="27"/>
      <c r="G337" s="27"/>
      <c r="H337" s="27"/>
      <c r="I337" s="27"/>
    </row>
    <row r="338" spans="4:9" x14ac:dyDescent="0.55000000000000004">
      <c r="D338" s="27"/>
      <c r="E338" s="27"/>
      <c r="F338" s="27"/>
      <c r="G338" s="27"/>
      <c r="H338" s="27"/>
      <c r="I338" s="27"/>
    </row>
    <row r="339" spans="4:9" x14ac:dyDescent="0.55000000000000004">
      <c r="D339" s="27"/>
      <c r="E339" s="27"/>
      <c r="F339" s="27"/>
      <c r="G339" s="27"/>
      <c r="H339" s="27"/>
      <c r="I339" s="27"/>
    </row>
    <row r="340" spans="4:9" x14ac:dyDescent="0.55000000000000004">
      <c r="D340" s="27"/>
      <c r="E340" s="27"/>
      <c r="F340" s="27"/>
      <c r="G340" s="27"/>
      <c r="H340" s="27"/>
      <c r="I340" s="27"/>
    </row>
    <row r="341" spans="4:9" x14ac:dyDescent="0.55000000000000004">
      <c r="D341" s="27"/>
      <c r="E341" s="27"/>
      <c r="F341" s="27"/>
      <c r="G341" s="27"/>
      <c r="H341" s="27"/>
      <c r="I341" s="27"/>
    </row>
    <row r="342" spans="4:9" x14ac:dyDescent="0.55000000000000004">
      <c r="D342" s="27"/>
      <c r="E342" s="27"/>
      <c r="F342" s="27"/>
      <c r="G342" s="27"/>
      <c r="H342" s="27"/>
      <c r="I342" s="27"/>
    </row>
    <row r="343" spans="4:9" x14ac:dyDescent="0.55000000000000004">
      <c r="D343" s="27"/>
      <c r="E343" s="27"/>
      <c r="F343" s="27"/>
      <c r="G343" s="27"/>
      <c r="H343" s="27"/>
      <c r="I343" s="27"/>
    </row>
    <row r="344" spans="4:9" x14ac:dyDescent="0.55000000000000004">
      <c r="D344" s="27"/>
      <c r="E344" s="27"/>
      <c r="F344" s="27"/>
      <c r="G344" s="27"/>
      <c r="H344" s="27"/>
      <c r="I344" s="27"/>
    </row>
    <row r="345" spans="4:9" x14ac:dyDescent="0.55000000000000004">
      <c r="D345" s="27"/>
      <c r="E345" s="27"/>
      <c r="F345" s="27"/>
      <c r="G345" s="27"/>
      <c r="H345" s="27"/>
      <c r="I345" s="27"/>
    </row>
    <row r="346" spans="4:9" x14ac:dyDescent="0.55000000000000004">
      <c r="D346" s="27"/>
      <c r="E346" s="27"/>
      <c r="F346" s="27"/>
      <c r="G346" s="27"/>
      <c r="H346" s="27"/>
      <c r="I346" s="27"/>
    </row>
    <row r="347" spans="4:9" x14ac:dyDescent="0.55000000000000004">
      <c r="D347" s="27"/>
      <c r="E347" s="27"/>
      <c r="F347" s="27"/>
      <c r="G347" s="27"/>
      <c r="H347" s="27"/>
      <c r="I347" s="27"/>
    </row>
    <row r="348" spans="4:9" x14ac:dyDescent="0.55000000000000004">
      <c r="D348" s="27"/>
      <c r="E348" s="27"/>
      <c r="F348" s="27"/>
      <c r="G348" s="27"/>
      <c r="H348" s="27"/>
      <c r="I348" s="27"/>
    </row>
    <row r="349" spans="4:9" x14ac:dyDescent="0.55000000000000004">
      <c r="D349" s="27"/>
      <c r="E349" s="27"/>
      <c r="F349" s="27"/>
      <c r="G349" s="27"/>
      <c r="H349" s="27"/>
      <c r="I349" s="27"/>
    </row>
    <row r="350" spans="4:9" x14ac:dyDescent="0.55000000000000004">
      <c r="D350" s="27"/>
      <c r="E350" s="27"/>
      <c r="F350" s="27"/>
      <c r="G350" s="27"/>
      <c r="H350" s="27"/>
      <c r="I350" s="27"/>
    </row>
    <row r="351" spans="4:9" x14ac:dyDescent="0.55000000000000004">
      <c r="D351" s="27"/>
      <c r="E351" s="27"/>
      <c r="F351" s="27"/>
      <c r="G351" s="27"/>
      <c r="H351" s="27"/>
      <c r="I351" s="27"/>
    </row>
    <row r="352" spans="4:9" x14ac:dyDescent="0.55000000000000004">
      <c r="D352" s="27"/>
      <c r="E352" s="27"/>
      <c r="F352" s="27"/>
      <c r="G352" s="27"/>
      <c r="H352" s="27"/>
      <c r="I352" s="27"/>
    </row>
    <row r="353" spans="4:9" x14ac:dyDescent="0.55000000000000004">
      <c r="D353" s="27"/>
      <c r="E353" s="27"/>
      <c r="F353" s="27"/>
      <c r="G353" s="27"/>
      <c r="H353" s="27"/>
      <c r="I353" s="27"/>
    </row>
    <row r="354" spans="4:9" x14ac:dyDescent="0.55000000000000004">
      <c r="D354" s="27"/>
      <c r="E354" s="27"/>
      <c r="F354" s="27"/>
      <c r="G354" s="27"/>
      <c r="H354" s="27"/>
      <c r="I354" s="27"/>
    </row>
    <row r="355" spans="4:9" x14ac:dyDescent="0.55000000000000004">
      <c r="D355" s="27"/>
      <c r="E355" s="27"/>
      <c r="F355" s="27"/>
      <c r="G355" s="27"/>
      <c r="H355" s="27"/>
      <c r="I355" s="27"/>
    </row>
    <row r="356" spans="4:9" x14ac:dyDescent="0.55000000000000004">
      <c r="D356" s="27"/>
      <c r="E356" s="27"/>
      <c r="F356" s="27"/>
      <c r="G356" s="27"/>
      <c r="H356" s="27"/>
      <c r="I356" s="27"/>
    </row>
    <row r="357" spans="4:9" x14ac:dyDescent="0.55000000000000004">
      <c r="D357" s="27"/>
      <c r="E357" s="27"/>
      <c r="F357" s="27"/>
      <c r="G357" s="27"/>
      <c r="H357" s="27"/>
      <c r="I357" s="27"/>
    </row>
    <row r="358" spans="4:9" x14ac:dyDescent="0.55000000000000004">
      <c r="D358" s="27"/>
      <c r="E358" s="27"/>
      <c r="F358" s="27"/>
      <c r="G358" s="27"/>
      <c r="H358" s="27"/>
      <c r="I358" s="27"/>
    </row>
    <row r="359" spans="4:9" x14ac:dyDescent="0.55000000000000004">
      <c r="D359" s="27"/>
      <c r="E359" s="27"/>
      <c r="F359" s="27"/>
      <c r="G359" s="27"/>
      <c r="H359" s="27"/>
      <c r="I359" s="27"/>
    </row>
    <row r="360" spans="4:9" x14ac:dyDescent="0.55000000000000004">
      <c r="D360" s="27"/>
      <c r="E360" s="27"/>
      <c r="F360" s="27"/>
      <c r="G360" s="27"/>
      <c r="H360" s="27"/>
      <c r="I360" s="27"/>
    </row>
    <row r="361" spans="4:9" x14ac:dyDescent="0.55000000000000004">
      <c r="D361" s="27"/>
      <c r="E361" s="27"/>
      <c r="F361" s="27"/>
      <c r="G361" s="27"/>
      <c r="H361" s="27"/>
      <c r="I361" s="27"/>
    </row>
    <row r="362" spans="4:9" x14ac:dyDescent="0.55000000000000004">
      <c r="D362" s="27"/>
      <c r="E362" s="27"/>
      <c r="F362" s="27"/>
      <c r="G362" s="27"/>
      <c r="H362" s="27"/>
      <c r="I362" s="27"/>
    </row>
    <row r="363" spans="4:9" x14ac:dyDescent="0.55000000000000004">
      <c r="D363" s="27"/>
      <c r="E363" s="27"/>
      <c r="F363" s="27"/>
      <c r="G363" s="27"/>
      <c r="H363" s="27"/>
      <c r="I363" s="27"/>
    </row>
    <row r="364" spans="4:9" x14ac:dyDescent="0.55000000000000004">
      <c r="D364" s="27"/>
      <c r="E364" s="27"/>
      <c r="F364" s="27"/>
      <c r="G364" s="27"/>
      <c r="H364" s="27"/>
      <c r="I364" s="27"/>
    </row>
    <row r="365" spans="4:9" x14ac:dyDescent="0.55000000000000004">
      <c r="D365" s="27"/>
      <c r="E365" s="27"/>
      <c r="F365" s="27"/>
      <c r="G365" s="27"/>
      <c r="H365" s="27"/>
      <c r="I365" s="27"/>
    </row>
    <row r="366" spans="4:9" x14ac:dyDescent="0.55000000000000004">
      <c r="D366" s="27"/>
      <c r="E366" s="27"/>
      <c r="F366" s="27"/>
      <c r="G366" s="27"/>
      <c r="H366" s="27"/>
      <c r="I366" s="27"/>
    </row>
    <row r="367" spans="4:9" x14ac:dyDescent="0.55000000000000004">
      <c r="D367" s="27"/>
      <c r="E367" s="27"/>
      <c r="F367" s="27"/>
      <c r="G367" s="27"/>
      <c r="H367" s="27"/>
      <c r="I367" s="27"/>
    </row>
    <row r="368" spans="4:9" x14ac:dyDescent="0.55000000000000004">
      <c r="D368" s="27"/>
      <c r="E368" s="27"/>
      <c r="F368" s="27"/>
      <c r="G368" s="27"/>
      <c r="H368" s="27"/>
      <c r="I368" s="27"/>
    </row>
    <row r="369" spans="4:9" x14ac:dyDescent="0.55000000000000004">
      <c r="D369" s="27"/>
      <c r="E369" s="27"/>
      <c r="F369" s="27"/>
      <c r="G369" s="27"/>
      <c r="H369" s="27"/>
      <c r="I369" s="27"/>
    </row>
    <row r="370" spans="4:9" x14ac:dyDescent="0.55000000000000004">
      <c r="D370" s="27"/>
      <c r="E370" s="27"/>
      <c r="F370" s="27"/>
      <c r="G370" s="27"/>
      <c r="H370" s="27"/>
      <c r="I370" s="27"/>
    </row>
    <row r="371" spans="4:9" x14ac:dyDescent="0.55000000000000004">
      <c r="D371" s="27"/>
      <c r="E371" s="27"/>
      <c r="F371" s="27"/>
      <c r="G371" s="27"/>
      <c r="H371" s="27"/>
      <c r="I371" s="27"/>
    </row>
    <row r="372" spans="4:9" x14ac:dyDescent="0.55000000000000004">
      <c r="D372" s="27"/>
      <c r="E372" s="27"/>
      <c r="F372" s="27"/>
      <c r="G372" s="27"/>
      <c r="H372" s="27"/>
      <c r="I372" s="27"/>
    </row>
    <row r="373" spans="4:9" x14ac:dyDescent="0.55000000000000004">
      <c r="D373" s="27"/>
      <c r="E373" s="27"/>
      <c r="F373" s="27"/>
      <c r="G373" s="27"/>
      <c r="H373" s="27"/>
      <c r="I373" s="27"/>
    </row>
    <row r="374" spans="4:9" x14ac:dyDescent="0.55000000000000004">
      <c r="D374" s="27"/>
      <c r="E374" s="27"/>
      <c r="F374" s="27"/>
      <c r="G374" s="27"/>
      <c r="H374" s="27"/>
      <c r="I374" s="27"/>
    </row>
    <row r="375" spans="4:9" x14ac:dyDescent="0.55000000000000004">
      <c r="D375" s="27"/>
      <c r="E375" s="27"/>
      <c r="F375" s="27"/>
      <c r="G375" s="27"/>
      <c r="H375" s="27"/>
      <c r="I375" s="27"/>
    </row>
    <row r="376" spans="4:9" x14ac:dyDescent="0.55000000000000004">
      <c r="D376" s="27"/>
      <c r="E376" s="27"/>
      <c r="F376" s="27"/>
      <c r="G376" s="27"/>
      <c r="H376" s="27"/>
      <c r="I376" s="27"/>
    </row>
    <row r="377" spans="4:9" x14ac:dyDescent="0.55000000000000004">
      <c r="D377" s="27"/>
      <c r="E377" s="27"/>
      <c r="F377" s="27"/>
      <c r="G377" s="27"/>
      <c r="H377" s="27"/>
      <c r="I377" s="27"/>
    </row>
    <row r="378" spans="4:9" x14ac:dyDescent="0.55000000000000004">
      <c r="D378" s="27"/>
      <c r="E378" s="27"/>
      <c r="F378" s="27"/>
      <c r="G378" s="27"/>
      <c r="H378" s="27"/>
      <c r="I378" s="27"/>
    </row>
    <row r="379" spans="4:9" x14ac:dyDescent="0.55000000000000004">
      <c r="D379" s="27"/>
      <c r="E379" s="27"/>
      <c r="F379" s="27"/>
      <c r="G379" s="27"/>
      <c r="H379" s="27"/>
      <c r="I379" s="27"/>
    </row>
    <row r="380" spans="4:9" x14ac:dyDescent="0.55000000000000004">
      <c r="D380" s="27"/>
      <c r="E380" s="27"/>
      <c r="F380" s="27"/>
      <c r="G380" s="27"/>
      <c r="H380" s="27"/>
      <c r="I380" s="27"/>
    </row>
    <row r="381" spans="4:9" x14ac:dyDescent="0.55000000000000004">
      <c r="D381" s="27"/>
      <c r="E381" s="27"/>
      <c r="F381" s="27"/>
      <c r="G381" s="27"/>
      <c r="H381" s="27"/>
      <c r="I381" s="27"/>
    </row>
    <row r="382" spans="4:9" x14ac:dyDescent="0.55000000000000004">
      <c r="D382" s="27"/>
      <c r="E382" s="27"/>
      <c r="F382" s="27"/>
      <c r="G382" s="27"/>
      <c r="H382" s="27"/>
      <c r="I382" s="27"/>
    </row>
    <row r="383" spans="4:9" x14ac:dyDescent="0.55000000000000004">
      <c r="D383" s="27"/>
      <c r="E383" s="27"/>
      <c r="F383" s="27"/>
      <c r="G383" s="27"/>
      <c r="H383" s="27"/>
      <c r="I383" s="27"/>
    </row>
    <row r="384" spans="4:9" x14ac:dyDescent="0.55000000000000004">
      <c r="D384" s="27"/>
      <c r="E384" s="27"/>
      <c r="F384" s="27"/>
      <c r="G384" s="27"/>
      <c r="H384" s="27"/>
      <c r="I384" s="27"/>
    </row>
    <row r="385" spans="4:9" x14ac:dyDescent="0.55000000000000004">
      <c r="D385" s="27"/>
      <c r="E385" s="27"/>
      <c r="F385" s="27"/>
      <c r="G385" s="27"/>
      <c r="H385" s="27"/>
      <c r="I385" s="27"/>
    </row>
    <row r="386" spans="4:9" x14ac:dyDescent="0.55000000000000004">
      <c r="D386" s="27"/>
      <c r="E386" s="27"/>
      <c r="F386" s="27"/>
      <c r="G386" s="27"/>
      <c r="H386" s="27"/>
      <c r="I386" s="27"/>
    </row>
    <row r="387" spans="4:9" x14ac:dyDescent="0.55000000000000004">
      <c r="D387" s="27"/>
      <c r="E387" s="27"/>
      <c r="F387" s="27"/>
      <c r="G387" s="27"/>
      <c r="H387" s="27"/>
      <c r="I387" s="27"/>
    </row>
    <row r="388" spans="4:9" x14ac:dyDescent="0.55000000000000004">
      <c r="D388" s="27"/>
      <c r="E388" s="27"/>
      <c r="F388" s="27"/>
      <c r="G388" s="27"/>
      <c r="H388" s="27"/>
      <c r="I388" s="27"/>
    </row>
    <row r="389" spans="4:9" x14ac:dyDescent="0.55000000000000004">
      <c r="D389" s="27"/>
      <c r="E389" s="27"/>
      <c r="F389" s="27"/>
      <c r="G389" s="27"/>
      <c r="H389" s="27"/>
      <c r="I389" s="27"/>
    </row>
    <row r="390" spans="4:9" x14ac:dyDescent="0.55000000000000004">
      <c r="D390" s="27"/>
      <c r="E390" s="27"/>
      <c r="F390" s="27"/>
      <c r="G390" s="27"/>
      <c r="H390" s="27"/>
      <c r="I390" s="27"/>
    </row>
    <row r="391" spans="4:9" x14ac:dyDescent="0.55000000000000004">
      <c r="D391" s="27"/>
      <c r="E391" s="27"/>
      <c r="F391" s="27"/>
      <c r="G391" s="27"/>
      <c r="H391" s="27"/>
      <c r="I391" s="27"/>
    </row>
    <row r="392" spans="4:9" x14ac:dyDescent="0.55000000000000004">
      <c r="D392" s="27"/>
      <c r="E392" s="27"/>
      <c r="F392" s="27"/>
      <c r="G392" s="27"/>
      <c r="H392" s="27"/>
      <c r="I392" s="27"/>
    </row>
    <row r="393" spans="4:9" x14ac:dyDescent="0.55000000000000004">
      <c r="D393" s="27"/>
      <c r="E393" s="27"/>
      <c r="F393" s="27"/>
      <c r="G393" s="27"/>
      <c r="H393" s="27"/>
      <c r="I393" s="27"/>
    </row>
    <row r="394" spans="4:9" x14ac:dyDescent="0.55000000000000004">
      <c r="D394" s="27"/>
      <c r="E394" s="27"/>
      <c r="F394" s="27"/>
      <c r="G394" s="27"/>
      <c r="H394" s="27"/>
      <c r="I394" s="27"/>
    </row>
    <row r="395" spans="4:9" x14ac:dyDescent="0.55000000000000004">
      <c r="D395" s="27"/>
      <c r="E395" s="27"/>
      <c r="F395" s="27"/>
      <c r="G395" s="27"/>
      <c r="H395" s="27"/>
      <c r="I395" s="27"/>
    </row>
    <row r="396" spans="4:9" x14ac:dyDescent="0.55000000000000004">
      <c r="D396" s="27"/>
      <c r="E396" s="27"/>
      <c r="F396" s="27"/>
      <c r="G396" s="27"/>
      <c r="H396" s="27"/>
      <c r="I396" s="27"/>
    </row>
    <row r="397" spans="4:9" x14ac:dyDescent="0.55000000000000004">
      <c r="D397" s="27"/>
      <c r="E397" s="27"/>
      <c r="F397" s="27"/>
      <c r="G397" s="27"/>
      <c r="H397" s="27"/>
      <c r="I397" s="27"/>
    </row>
    <row r="398" spans="4:9" x14ac:dyDescent="0.55000000000000004">
      <c r="D398" s="27"/>
      <c r="E398" s="27"/>
      <c r="F398" s="27"/>
      <c r="G398" s="27"/>
      <c r="H398" s="27"/>
      <c r="I398" s="27"/>
    </row>
    <row r="399" spans="4:9" x14ac:dyDescent="0.55000000000000004">
      <c r="D399" s="27"/>
      <c r="E399" s="27"/>
      <c r="F399" s="27"/>
      <c r="G399" s="27"/>
      <c r="H399" s="27"/>
      <c r="I399" s="27"/>
    </row>
    <row r="400" spans="4:9" x14ac:dyDescent="0.55000000000000004">
      <c r="D400" s="27"/>
      <c r="E400" s="27"/>
      <c r="F400" s="27"/>
      <c r="G400" s="27"/>
      <c r="H400" s="27"/>
      <c r="I400" s="27"/>
    </row>
    <row r="401" spans="4:9" x14ac:dyDescent="0.55000000000000004">
      <c r="D401" s="27"/>
      <c r="E401" s="27"/>
      <c r="F401" s="27"/>
      <c r="G401" s="27"/>
      <c r="H401" s="27"/>
      <c r="I401" s="27"/>
    </row>
    <row r="402" spans="4:9" x14ac:dyDescent="0.55000000000000004">
      <c r="D402" s="27"/>
      <c r="E402" s="27"/>
      <c r="F402" s="27"/>
      <c r="G402" s="27"/>
      <c r="H402" s="27"/>
      <c r="I402" s="27"/>
    </row>
    <row r="403" spans="4:9" x14ac:dyDescent="0.55000000000000004">
      <c r="D403" s="27"/>
      <c r="E403" s="27"/>
      <c r="F403" s="27"/>
      <c r="G403" s="27"/>
      <c r="H403" s="27"/>
      <c r="I403" s="27"/>
    </row>
    <row r="404" spans="4:9" x14ac:dyDescent="0.55000000000000004">
      <c r="D404" s="27"/>
      <c r="E404" s="27"/>
      <c r="F404" s="27"/>
      <c r="G404" s="27"/>
      <c r="H404" s="27"/>
      <c r="I404" s="27"/>
    </row>
    <row r="405" spans="4:9" x14ac:dyDescent="0.55000000000000004">
      <c r="D405" s="27"/>
      <c r="E405" s="27"/>
      <c r="F405" s="27"/>
      <c r="G405" s="27"/>
      <c r="H405" s="27"/>
      <c r="I405" s="27"/>
    </row>
    <row r="406" spans="4:9" x14ac:dyDescent="0.55000000000000004">
      <c r="D406" s="27"/>
      <c r="E406" s="27"/>
      <c r="F406" s="27"/>
      <c r="G406" s="27"/>
      <c r="H406" s="27"/>
      <c r="I406" s="27"/>
    </row>
    <row r="407" spans="4:9" x14ac:dyDescent="0.55000000000000004">
      <c r="D407" s="27"/>
      <c r="E407" s="27"/>
      <c r="F407" s="27"/>
      <c r="G407" s="27"/>
      <c r="H407" s="27"/>
      <c r="I407" s="27"/>
    </row>
    <row r="408" spans="4:9" x14ac:dyDescent="0.55000000000000004">
      <c r="D408" s="27"/>
      <c r="E408" s="27"/>
      <c r="F408" s="27"/>
      <c r="G408" s="27"/>
      <c r="H408" s="27"/>
      <c r="I408" s="27"/>
    </row>
    <row r="409" spans="4:9" x14ac:dyDescent="0.55000000000000004">
      <c r="D409" s="27"/>
      <c r="E409" s="27"/>
      <c r="F409" s="27"/>
      <c r="G409" s="27"/>
      <c r="H409" s="27"/>
      <c r="I409" s="27"/>
    </row>
    <row r="410" spans="4:9" x14ac:dyDescent="0.55000000000000004">
      <c r="D410" s="27"/>
      <c r="E410" s="27"/>
      <c r="F410" s="27"/>
      <c r="G410" s="27"/>
      <c r="H410" s="27"/>
      <c r="I410" s="27"/>
    </row>
    <row r="411" spans="4:9" x14ac:dyDescent="0.55000000000000004">
      <c r="D411" s="27"/>
      <c r="E411" s="27"/>
      <c r="F411" s="27"/>
      <c r="G411" s="27"/>
      <c r="H411" s="27"/>
      <c r="I411" s="27"/>
    </row>
    <row r="412" spans="4:9" x14ac:dyDescent="0.55000000000000004">
      <c r="D412" s="27"/>
      <c r="E412" s="27"/>
      <c r="F412" s="27"/>
      <c r="G412" s="27"/>
      <c r="H412" s="27"/>
      <c r="I412" s="27"/>
    </row>
    <row r="413" spans="4:9" x14ac:dyDescent="0.55000000000000004">
      <c r="D413" s="27"/>
      <c r="E413" s="27"/>
      <c r="F413" s="27"/>
      <c r="G413" s="27"/>
      <c r="H413" s="27"/>
      <c r="I413" s="27"/>
    </row>
    <row r="414" spans="4:9" x14ac:dyDescent="0.55000000000000004">
      <c r="D414" s="27"/>
      <c r="E414" s="27"/>
      <c r="F414" s="27"/>
      <c r="G414" s="27"/>
      <c r="H414" s="27"/>
      <c r="I414" s="27"/>
    </row>
    <row r="415" spans="4:9" x14ac:dyDescent="0.55000000000000004">
      <c r="D415" s="27"/>
      <c r="E415" s="27"/>
      <c r="F415" s="27"/>
      <c r="G415" s="27"/>
      <c r="H415" s="27"/>
      <c r="I415" s="27"/>
    </row>
    <row r="416" spans="4:9" x14ac:dyDescent="0.55000000000000004">
      <c r="D416" s="27"/>
      <c r="E416" s="27"/>
      <c r="F416" s="27"/>
      <c r="G416" s="27"/>
      <c r="H416" s="27"/>
      <c r="I416" s="27"/>
    </row>
    <row r="417" spans="4:9" x14ac:dyDescent="0.55000000000000004">
      <c r="D417" s="27"/>
      <c r="E417" s="27"/>
      <c r="F417" s="27"/>
      <c r="G417" s="27"/>
      <c r="H417" s="27"/>
      <c r="I417" s="27"/>
    </row>
    <row r="418" spans="4:9" x14ac:dyDescent="0.55000000000000004">
      <c r="D418" s="27"/>
      <c r="E418" s="27"/>
      <c r="F418" s="27"/>
      <c r="G418" s="27"/>
      <c r="H418" s="27"/>
      <c r="I418" s="27"/>
    </row>
    <row r="419" spans="4:9" x14ac:dyDescent="0.55000000000000004">
      <c r="D419" s="27"/>
      <c r="E419" s="27"/>
      <c r="F419" s="27"/>
      <c r="G419" s="27"/>
      <c r="H419" s="27"/>
      <c r="I419" s="27"/>
    </row>
    <row r="420" spans="4:9" x14ac:dyDescent="0.55000000000000004">
      <c r="D420" s="27"/>
      <c r="E420" s="27"/>
      <c r="F420" s="27"/>
      <c r="G420" s="27"/>
      <c r="H420" s="27"/>
      <c r="I420" s="27"/>
    </row>
    <row r="421" spans="4:9" x14ac:dyDescent="0.55000000000000004">
      <c r="D421" s="27"/>
      <c r="E421" s="27"/>
      <c r="F421" s="27"/>
      <c r="G421" s="27"/>
      <c r="H421" s="27"/>
      <c r="I421" s="27"/>
    </row>
    <row r="422" spans="4:9" x14ac:dyDescent="0.55000000000000004">
      <c r="D422" s="27"/>
      <c r="E422" s="27"/>
      <c r="F422" s="27"/>
      <c r="G422" s="27"/>
      <c r="H422" s="27"/>
      <c r="I422" s="27"/>
    </row>
    <row r="423" spans="4:9" x14ac:dyDescent="0.55000000000000004">
      <c r="D423" s="27"/>
      <c r="E423" s="27"/>
      <c r="F423" s="27"/>
      <c r="G423" s="27"/>
      <c r="H423" s="27"/>
      <c r="I423" s="27"/>
    </row>
    <row r="424" spans="4:9" x14ac:dyDescent="0.55000000000000004">
      <c r="D424" s="27"/>
      <c r="E424" s="27"/>
      <c r="F424" s="27"/>
      <c r="G424" s="27"/>
      <c r="H424" s="27"/>
      <c r="I424" s="27"/>
    </row>
    <row r="425" spans="4:9" x14ac:dyDescent="0.55000000000000004">
      <c r="D425" s="27"/>
      <c r="E425" s="27"/>
      <c r="F425" s="27"/>
      <c r="G425" s="27"/>
      <c r="H425" s="27"/>
      <c r="I425" s="27"/>
    </row>
    <row r="426" spans="4:9" x14ac:dyDescent="0.55000000000000004">
      <c r="D426" s="27"/>
      <c r="E426" s="27"/>
      <c r="F426" s="27"/>
      <c r="G426" s="27"/>
      <c r="H426" s="27"/>
      <c r="I426" s="27"/>
    </row>
    <row r="427" spans="4:9" x14ac:dyDescent="0.55000000000000004">
      <c r="D427" s="27"/>
      <c r="E427" s="27"/>
      <c r="F427" s="27"/>
      <c r="G427" s="27"/>
      <c r="H427" s="27"/>
      <c r="I427" s="27"/>
    </row>
    <row r="428" spans="4:9" x14ac:dyDescent="0.55000000000000004">
      <c r="D428" s="27"/>
      <c r="E428" s="27"/>
      <c r="F428" s="27"/>
      <c r="G428" s="27"/>
      <c r="H428" s="27"/>
      <c r="I428" s="27"/>
    </row>
    <row r="429" spans="4:9" x14ac:dyDescent="0.55000000000000004">
      <c r="D429" s="27"/>
      <c r="E429" s="27"/>
      <c r="F429" s="27"/>
      <c r="G429" s="27"/>
      <c r="H429" s="27"/>
      <c r="I429" s="27"/>
    </row>
    <row r="430" spans="4:9" x14ac:dyDescent="0.55000000000000004">
      <c r="D430" s="27"/>
      <c r="E430" s="27"/>
      <c r="F430" s="27"/>
      <c r="G430" s="27"/>
      <c r="H430" s="27"/>
      <c r="I430" s="27"/>
    </row>
    <row r="431" spans="4:9" x14ac:dyDescent="0.55000000000000004">
      <c r="D431" s="27"/>
      <c r="E431" s="27"/>
      <c r="F431" s="27"/>
      <c r="G431" s="27"/>
      <c r="H431" s="27"/>
      <c r="I431" s="27"/>
    </row>
    <row r="432" spans="4:9" x14ac:dyDescent="0.55000000000000004">
      <c r="D432" s="27"/>
      <c r="E432" s="27"/>
      <c r="F432" s="27"/>
      <c r="G432" s="27"/>
      <c r="H432" s="27"/>
      <c r="I432" s="27"/>
    </row>
    <row r="433" spans="4:9" x14ac:dyDescent="0.55000000000000004">
      <c r="D433" s="27"/>
      <c r="E433" s="27"/>
      <c r="F433" s="27"/>
      <c r="G433" s="27"/>
      <c r="H433" s="27"/>
      <c r="I433" s="27"/>
    </row>
    <row r="434" spans="4:9" x14ac:dyDescent="0.55000000000000004">
      <c r="D434" s="27"/>
      <c r="E434" s="27"/>
      <c r="F434" s="27"/>
      <c r="G434" s="27"/>
      <c r="H434" s="27"/>
      <c r="I434" s="27"/>
    </row>
    <row r="435" spans="4:9" x14ac:dyDescent="0.55000000000000004">
      <c r="D435" s="27"/>
      <c r="E435" s="27"/>
      <c r="F435" s="27"/>
      <c r="G435" s="27"/>
      <c r="H435" s="27"/>
      <c r="I435" s="27"/>
    </row>
    <row r="436" spans="4:9" x14ac:dyDescent="0.55000000000000004">
      <c r="D436" s="27"/>
      <c r="E436" s="27"/>
      <c r="F436" s="27"/>
      <c r="G436" s="27"/>
      <c r="H436" s="27"/>
      <c r="I436" s="27"/>
    </row>
    <row r="437" spans="4:9" x14ac:dyDescent="0.55000000000000004">
      <c r="D437" s="27"/>
      <c r="E437" s="27"/>
      <c r="F437" s="27"/>
      <c r="G437" s="27"/>
      <c r="H437" s="27"/>
      <c r="I437" s="27"/>
    </row>
    <row r="438" spans="4:9" x14ac:dyDescent="0.55000000000000004">
      <c r="D438" s="27"/>
      <c r="E438" s="27"/>
      <c r="F438" s="27"/>
      <c r="G438" s="27"/>
      <c r="H438" s="27"/>
      <c r="I438" s="27"/>
    </row>
    <row r="439" spans="4:9" x14ac:dyDescent="0.55000000000000004">
      <c r="D439" s="27"/>
      <c r="E439" s="27"/>
      <c r="F439" s="27"/>
      <c r="G439" s="27"/>
      <c r="H439" s="27"/>
      <c r="I439" s="27"/>
    </row>
    <row r="440" spans="4:9" x14ac:dyDescent="0.55000000000000004">
      <c r="D440" s="27"/>
      <c r="E440" s="27"/>
      <c r="F440" s="27"/>
      <c r="G440" s="27"/>
      <c r="H440" s="27"/>
      <c r="I440" s="27"/>
    </row>
    <row r="441" spans="4:9" x14ac:dyDescent="0.55000000000000004">
      <c r="D441" s="27"/>
      <c r="E441" s="27"/>
      <c r="F441" s="27"/>
      <c r="G441" s="27"/>
      <c r="H441" s="27"/>
      <c r="I441" s="27"/>
    </row>
    <row r="442" spans="4:9" x14ac:dyDescent="0.55000000000000004">
      <c r="D442" s="27"/>
      <c r="E442" s="27"/>
      <c r="F442" s="27"/>
      <c r="G442" s="27"/>
      <c r="H442" s="27"/>
      <c r="I442" s="27"/>
    </row>
    <row r="443" spans="4:9" x14ac:dyDescent="0.55000000000000004">
      <c r="D443" s="27"/>
      <c r="E443" s="27"/>
      <c r="F443" s="27"/>
      <c r="G443" s="27"/>
      <c r="H443" s="27"/>
      <c r="I443" s="27"/>
    </row>
    <row r="444" spans="4:9" x14ac:dyDescent="0.55000000000000004">
      <c r="D444" s="27"/>
      <c r="E444" s="27"/>
      <c r="F444" s="27"/>
      <c r="G444" s="27"/>
      <c r="H444" s="27"/>
      <c r="I444" s="27"/>
    </row>
    <row r="445" spans="4:9" x14ac:dyDescent="0.55000000000000004">
      <c r="D445" s="27"/>
      <c r="E445" s="27"/>
      <c r="F445" s="27"/>
      <c r="G445" s="27"/>
      <c r="H445" s="27"/>
      <c r="I445" s="27"/>
    </row>
    <row r="446" spans="4:9" x14ac:dyDescent="0.55000000000000004">
      <c r="D446" s="27"/>
      <c r="E446" s="27"/>
      <c r="F446" s="27"/>
      <c r="G446" s="27"/>
      <c r="H446" s="27"/>
      <c r="I446" s="27"/>
    </row>
    <row r="447" spans="4:9" x14ac:dyDescent="0.55000000000000004">
      <c r="D447" s="27"/>
      <c r="E447" s="27"/>
      <c r="F447" s="27"/>
      <c r="G447" s="27"/>
      <c r="H447" s="27"/>
      <c r="I447" s="27"/>
    </row>
    <row r="448" spans="4:9" x14ac:dyDescent="0.55000000000000004">
      <c r="D448" s="27"/>
      <c r="E448" s="27"/>
      <c r="F448" s="27"/>
      <c r="G448" s="27"/>
      <c r="H448" s="27"/>
      <c r="I448" s="27"/>
    </row>
    <row r="449" spans="4:9" x14ac:dyDescent="0.55000000000000004">
      <c r="D449" s="27"/>
      <c r="E449" s="27"/>
      <c r="F449" s="27"/>
      <c r="G449" s="27"/>
      <c r="H449" s="27"/>
      <c r="I449" s="27"/>
    </row>
    <row r="450" spans="4:9" x14ac:dyDescent="0.55000000000000004">
      <c r="D450" s="27"/>
      <c r="E450" s="27"/>
      <c r="F450" s="27"/>
      <c r="G450" s="27"/>
      <c r="H450" s="27"/>
      <c r="I450" s="27"/>
    </row>
    <row r="451" spans="4:9" x14ac:dyDescent="0.55000000000000004">
      <c r="D451" s="27"/>
      <c r="E451" s="27"/>
      <c r="F451" s="27"/>
      <c r="G451" s="27"/>
      <c r="H451" s="27"/>
      <c r="I451" s="27"/>
    </row>
    <row r="452" spans="4:9" x14ac:dyDescent="0.55000000000000004">
      <c r="D452" s="27"/>
      <c r="E452" s="27"/>
      <c r="F452" s="27"/>
      <c r="G452" s="27"/>
      <c r="H452" s="27"/>
      <c r="I452" s="27"/>
    </row>
    <row r="453" spans="4:9" x14ac:dyDescent="0.55000000000000004">
      <c r="D453" s="27"/>
      <c r="E453" s="27"/>
      <c r="F453" s="27"/>
      <c r="G453" s="27"/>
      <c r="H453" s="27"/>
      <c r="I453" s="27"/>
    </row>
    <row r="454" spans="4:9" x14ac:dyDescent="0.55000000000000004">
      <c r="D454" s="27"/>
      <c r="E454" s="27"/>
      <c r="F454" s="27"/>
      <c r="G454" s="27"/>
      <c r="H454" s="27"/>
      <c r="I454" s="27"/>
    </row>
    <row r="455" spans="4:9" x14ac:dyDescent="0.55000000000000004">
      <c r="D455" s="27"/>
      <c r="E455" s="27"/>
      <c r="F455" s="27"/>
      <c r="G455" s="27"/>
      <c r="H455" s="27"/>
      <c r="I455" s="27"/>
    </row>
    <row r="456" spans="4:9" x14ac:dyDescent="0.55000000000000004">
      <c r="D456" s="27"/>
      <c r="E456" s="27"/>
      <c r="F456" s="27"/>
      <c r="G456" s="27"/>
      <c r="H456" s="27"/>
      <c r="I456" s="27"/>
    </row>
    <row r="457" spans="4:9" x14ac:dyDescent="0.55000000000000004">
      <c r="D457" s="27"/>
      <c r="E457" s="27"/>
      <c r="F457" s="27"/>
      <c r="G457" s="27"/>
      <c r="H457" s="27"/>
      <c r="I457" s="27"/>
    </row>
    <row r="458" spans="4:9" x14ac:dyDescent="0.55000000000000004">
      <c r="D458" s="27"/>
      <c r="E458" s="27"/>
      <c r="F458" s="27"/>
      <c r="G458" s="27"/>
      <c r="H458" s="27"/>
      <c r="I458" s="27"/>
    </row>
    <row r="459" spans="4:9" x14ac:dyDescent="0.55000000000000004">
      <c r="D459" s="27"/>
      <c r="E459" s="27"/>
      <c r="F459" s="27"/>
      <c r="G459" s="27"/>
      <c r="H459" s="27"/>
      <c r="I459" s="27"/>
    </row>
    <row r="460" spans="4:9" x14ac:dyDescent="0.55000000000000004">
      <c r="D460" s="27"/>
      <c r="E460" s="27"/>
      <c r="F460" s="27"/>
      <c r="G460" s="27"/>
      <c r="H460" s="27"/>
      <c r="I460" s="27"/>
    </row>
    <row r="461" spans="4:9" x14ac:dyDescent="0.55000000000000004">
      <c r="D461" s="27"/>
      <c r="E461" s="27"/>
      <c r="F461" s="27"/>
      <c r="G461" s="27"/>
      <c r="H461" s="27"/>
      <c r="I461" s="27"/>
    </row>
    <row r="462" spans="4:9" x14ac:dyDescent="0.55000000000000004">
      <c r="D462" s="27"/>
      <c r="E462" s="27"/>
      <c r="F462" s="27"/>
      <c r="G462" s="27"/>
      <c r="H462" s="27"/>
      <c r="I462" s="27"/>
    </row>
    <row r="463" spans="4:9" x14ac:dyDescent="0.55000000000000004">
      <c r="D463" s="27"/>
      <c r="E463" s="27"/>
      <c r="F463" s="27"/>
      <c r="G463" s="27"/>
      <c r="H463" s="27"/>
      <c r="I463" s="27"/>
    </row>
    <row r="464" spans="4:9" x14ac:dyDescent="0.55000000000000004">
      <c r="D464" s="27"/>
      <c r="E464" s="27"/>
      <c r="F464" s="27"/>
      <c r="G464" s="27"/>
      <c r="H464" s="27"/>
      <c r="I464" s="27"/>
    </row>
    <row r="465" spans="4:9" x14ac:dyDescent="0.55000000000000004">
      <c r="D465" s="27"/>
      <c r="E465" s="27"/>
      <c r="F465" s="27"/>
      <c r="G465" s="27"/>
      <c r="H465" s="27"/>
      <c r="I465" s="27"/>
    </row>
    <row r="466" spans="4:9" x14ac:dyDescent="0.55000000000000004">
      <c r="D466" s="27"/>
      <c r="E466" s="27"/>
      <c r="F466" s="27"/>
      <c r="G466" s="27"/>
      <c r="H466" s="27"/>
      <c r="I466" s="27"/>
    </row>
    <row r="467" spans="4:9" x14ac:dyDescent="0.55000000000000004">
      <c r="D467" s="27"/>
      <c r="E467" s="27"/>
      <c r="F467" s="27"/>
      <c r="G467" s="27"/>
      <c r="H467" s="27"/>
      <c r="I467" s="27"/>
    </row>
    <row r="468" spans="4:9" x14ac:dyDescent="0.55000000000000004">
      <c r="D468" s="27"/>
      <c r="E468" s="27"/>
      <c r="F468" s="27"/>
      <c r="G468" s="27"/>
      <c r="H468" s="27"/>
      <c r="I468" s="27"/>
    </row>
    <row r="469" spans="4:9" x14ac:dyDescent="0.55000000000000004">
      <c r="D469" s="27"/>
      <c r="E469" s="27"/>
      <c r="F469" s="27"/>
      <c r="G469" s="27"/>
      <c r="H469" s="27"/>
      <c r="I469" s="27"/>
    </row>
    <row r="470" spans="4:9" x14ac:dyDescent="0.55000000000000004">
      <c r="D470" s="27"/>
      <c r="E470" s="27"/>
      <c r="F470" s="27"/>
      <c r="G470" s="27"/>
      <c r="H470" s="27"/>
      <c r="I470" s="27"/>
    </row>
    <row r="471" spans="4:9" x14ac:dyDescent="0.55000000000000004">
      <c r="D471" s="27"/>
      <c r="E471" s="27"/>
      <c r="F471" s="27"/>
      <c r="G471" s="27"/>
      <c r="H471" s="27"/>
      <c r="I471" s="27"/>
    </row>
    <row r="472" spans="4:9" x14ac:dyDescent="0.55000000000000004">
      <c r="D472" s="27"/>
      <c r="E472" s="27"/>
      <c r="F472" s="27"/>
      <c r="G472" s="27"/>
      <c r="H472" s="27"/>
      <c r="I472" s="27"/>
    </row>
    <row r="473" spans="4:9" x14ac:dyDescent="0.55000000000000004">
      <c r="D473" s="27"/>
      <c r="E473" s="27"/>
      <c r="F473" s="27"/>
      <c r="G473" s="27"/>
      <c r="H473" s="27"/>
      <c r="I473" s="27"/>
    </row>
    <row r="474" spans="4:9" x14ac:dyDescent="0.55000000000000004">
      <c r="D474" s="27"/>
      <c r="E474" s="27"/>
      <c r="F474" s="27"/>
      <c r="G474" s="27"/>
      <c r="H474" s="27"/>
      <c r="I474" s="27"/>
    </row>
    <row r="475" spans="4:9" x14ac:dyDescent="0.55000000000000004">
      <c r="D475" s="27"/>
      <c r="E475" s="27"/>
      <c r="F475" s="27"/>
      <c r="G475" s="27"/>
      <c r="H475" s="27"/>
      <c r="I475" s="27"/>
    </row>
    <row r="476" spans="4:9" x14ac:dyDescent="0.55000000000000004">
      <c r="D476" s="27"/>
      <c r="E476" s="27"/>
      <c r="F476" s="27"/>
      <c r="G476" s="27"/>
      <c r="H476" s="27"/>
      <c r="I476" s="27"/>
    </row>
    <row r="477" spans="4:9" x14ac:dyDescent="0.55000000000000004">
      <c r="D477" s="27"/>
      <c r="E477" s="27"/>
      <c r="F477" s="27"/>
      <c r="G477" s="27"/>
      <c r="H477" s="27"/>
      <c r="I477" s="27"/>
    </row>
    <row r="478" spans="4:9" x14ac:dyDescent="0.55000000000000004">
      <c r="D478" s="27"/>
      <c r="E478" s="27"/>
      <c r="F478" s="27"/>
      <c r="G478" s="27"/>
      <c r="H478" s="27"/>
      <c r="I478" s="27"/>
    </row>
    <row r="479" spans="4:9" x14ac:dyDescent="0.55000000000000004">
      <c r="D479" s="27"/>
      <c r="E479" s="27"/>
      <c r="F479" s="27"/>
      <c r="G479" s="27"/>
      <c r="H479" s="27"/>
      <c r="I479" s="27"/>
    </row>
    <row r="480" spans="4:9" x14ac:dyDescent="0.55000000000000004">
      <c r="D480" s="27"/>
      <c r="E480" s="27"/>
      <c r="F480" s="27"/>
      <c r="G480" s="27"/>
      <c r="H480" s="27"/>
      <c r="I480" s="27"/>
    </row>
    <row r="481" spans="4:9" x14ac:dyDescent="0.55000000000000004">
      <c r="D481" s="27"/>
      <c r="E481" s="27"/>
      <c r="F481" s="27"/>
      <c r="G481" s="27"/>
      <c r="H481" s="27"/>
      <c r="I481" s="27"/>
    </row>
    <row r="482" spans="4:9" x14ac:dyDescent="0.55000000000000004">
      <c r="D482" s="27"/>
      <c r="E482" s="27"/>
      <c r="F482" s="27"/>
      <c r="G482" s="27"/>
      <c r="H482" s="27"/>
      <c r="I482" s="27"/>
    </row>
    <row r="483" spans="4:9" x14ac:dyDescent="0.55000000000000004">
      <c r="D483" s="27"/>
      <c r="E483" s="27"/>
      <c r="F483" s="27"/>
      <c r="G483" s="27"/>
      <c r="H483" s="27"/>
      <c r="I483" s="27"/>
    </row>
    <row r="484" spans="4:9" x14ac:dyDescent="0.55000000000000004">
      <c r="D484" s="27"/>
      <c r="E484" s="27"/>
      <c r="F484" s="27"/>
      <c r="G484" s="27"/>
      <c r="H484" s="27"/>
      <c r="I484" s="27"/>
    </row>
    <row r="485" spans="4:9" x14ac:dyDescent="0.55000000000000004">
      <c r="D485" s="27"/>
      <c r="E485" s="27"/>
      <c r="F485" s="27"/>
      <c r="G485" s="27"/>
      <c r="H485" s="27"/>
      <c r="I485" s="27"/>
    </row>
    <row r="486" spans="4:9" x14ac:dyDescent="0.55000000000000004">
      <c r="D486" s="27"/>
      <c r="E486" s="27"/>
      <c r="F486" s="27"/>
      <c r="G486" s="27"/>
      <c r="H486" s="27"/>
      <c r="I486" s="27"/>
    </row>
    <row r="487" spans="4:9" x14ac:dyDescent="0.55000000000000004">
      <c r="D487" s="27"/>
      <c r="E487" s="27"/>
      <c r="F487" s="27"/>
      <c r="G487" s="27"/>
      <c r="H487" s="27"/>
      <c r="I487" s="27"/>
    </row>
    <row r="488" spans="4:9" x14ac:dyDescent="0.55000000000000004">
      <c r="D488" s="27"/>
      <c r="E488" s="27"/>
      <c r="F488" s="27"/>
      <c r="G488" s="27"/>
      <c r="H488" s="27"/>
      <c r="I488" s="27"/>
    </row>
    <row r="489" spans="4:9" x14ac:dyDescent="0.55000000000000004">
      <c r="D489" s="27"/>
      <c r="E489" s="27"/>
      <c r="F489" s="27"/>
      <c r="G489" s="27"/>
      <c r="H489" s="27"/>
      <c r="I489" s="27"/>
    </row>
    <row r="490" spans="4:9" x14ac:dyDescent="0.55000000000000004">
      <c r="D490" s="27"/>
      <c r="E490" s="27"/>
      <c r="F490" s="27"/>
      <c r="G490" s="27"/>
      <c r="H490" s="27"/>
      <c r="I490" s="27"/>
    </row>
    <row r="491" spans="4:9" x14ac:dyDescent="0.55000000000000004">
      <c r="D491" s="27"/>
      <c r="E491" s="27"/>
      <c r="F491" s="27"/>
      <c r="G491" s="27"/>
      <c r="H491" s="27"/>
      <c r="I491" s="27"/>
    </row>
    <row r="492" spans="4:9" x14ac:dyDescent="0.55000000000000004">
      <c r="D492" s="27"/>
      <c r="E492" s="27"/>
      <c r="F492" s="27"/>
      <c r="G492" s="27"/>
      <c r="H492" s="27"/>
      <c r="I492" s="27"/>
    </row>
    <row r="493" spans="4:9" x14ac:dyDescent="0.55000000000000004">
      <c r="D493" s="27"/>
      <c r="E493" s="27"/>
      <c r="F493" s="27"/>
      <c r="G493" s="27"/>
      <c r="H493" s="27"/>
      <c r="I493" s="27"/>
    </row>
    <row r="494" spans="4:9" x14ac:dyDescent="0.55000000000000004">
      <c r="D494" s="27"/>
      <c r="E494" s="27"/>
      <c r="F494" s="27"/>
      <c r="G494" s="27"/>
      <c r="H494" s="27"/>
      <c r="I494" s="27"/>
    </row>
    <row r="495" spans="4:9" x14ac:dyDescent="0.55000000000000004">
      <c r="D495" s="27"/>
      <c r="E495" s="27"/>
      <c r="F495" s="27"/>
      <c r="G495" s="27"/>
      <c r="H495" s="27"/>
      <c r="I495" s="27"/>
    </row>
    <row r="496" spans="4:9" x14ac:dyDescent="0.55000000000000004">
      <c r="D496" s="27"/>
      <c r="E496" s="27"/>
      <c r="F496" s="27"/>
      <c r="G496" s="27"/>
      <c r="H496" s="27"/>
      <c r="I496" s="27"/>
    </row>
    <row r="497" spans="4:9" x14ac:dyDescent="0.55000000000000004">
      <c r="D497" s="27"/>
      <c r="E497" s="27"/>
      <c r="F497" s="27"/>
      <c r="G497" s="27"/>
      <c r="H497" s="27"/>
      <c r="I497" s="27"/>
    </row>
    <row r="498" spans="4:9" x14ac:dyDescent="0.55000000000000004">
      <c r="D498" s="27"/>
      <c r="E498" s="27"/>
      <c r="F498" s="27"/>
      <c r="G498" s="27"/>
      <c r="H498" s="27"/>
      <c r="I498" s="27"/>
    </row>
    <row r="499" spans="4:9" x14ac:dyDescent="0.55000000000000004">
      <c r="D499" s="27"/>
      <c r="E499" s="27"/>
      <c r="F499" s="27"/>
      <c r="G499" s="27"/>
      <c r="H499" s="27"/>
      <c r="I499" s="27"/>
    </row>
    <row r="500" spans="4:9" x14ac:dyDescent="0.55000000000000004">
      <c r="D500" s="27"/>
      <c r="E500" s="27"/>
      <c r="F500" s="27"/>
      <c r="G500" s="27"/>
      <c r="H500" s="27"/>
      <c r="I500" s="27"/>
    </row>
    <row r="501" spans="4:9" x14ac:dyDescent="0.55000000000000004">
      <c r="D501" s="27"/>
      <c r="E501" s="27"/>
      <c r="F501" s="27"/>
      <c r="G501" s="27"/>
      <c r="H501" s="27"/>
      <c r="I501" s="27"/>
    </row>
    <row r="502" spans="4:9" x14ac:dyDescent="0.55000000000000004">
      <c r="D502" s="27"/>
      <c r="E502" s="27"/>
      <c r="F502" s="27"/>
      <c r="G502" s="27"/>
      <c r="H502" s="27"/>
      <c r="I502" s="27"/>
    </row>
    <row r="503" spans="4:9" x14ac:dyDescent="0.55000000000000004">
      <c r="D503" s="27"/>
      <c r="E503" s="27"/>
      <c r="F503" s="27"/>
      <c r="G503" s="27"/>
      <c r="H503" s="27"/>
      <c r="I503" s="27"/>
    </row>
    <row r="504" spans="4:9" x14ac:dyDescent="0.55000000000000004">
      <c r="D504" s="27"/>
      <c r="E504" s="27"/>
      <c r="F504" s="27"/>
      <c r="G504" s="27"/>
      <c r="H504" s="27"/>
      <c r="I504" s="27"/>
    </row>
    <row r="505" spans="4:9" x14ac:dyDescent="0.55000000000000004">
      <c r="D505" s="27"/>
      <c r="E505" s="27"/>
      <c r="F505" s="27"/>
      <c r="G505" s="27"/>
      <c r="H505" s="27"/>
      <c r="I505" s="27"/>
    </row>
    <row r="506" spans="4:9" x14ac:dyDescent="0.55000000000000004">
      <c r="D506" s="27"/>
      <c r="E506" s="27"/>
      <c r="F506" s="27"/>
      <c r="G506" s="27"/>
      <c r="H506" s="27"/>
      <c r="I506" s="27"/>
    </row>
    <row r="507" spans="4:9" x14ac:dyDescent="0.55000000000000004">
      <c r="D507" s="27"/>
      <c r="E507" s="27"/>
      <c r="F507" s="27"/>
      <c r="G507" s="27"/>
      <c r="H507" s="27"/>
      <c r="I507" s="27"/>
    </row>
    <row r="508" spans="4:9" x14ac:dyDescent="0.55000000000000004">
      <c r="D508" s="27"/>
      <c r="E508" s="27"/>
      <c r="F508" s="27"/>
      <c r="G508" s="27"/>
      <c r="H508" s="27"/>
      <c r="I508" s="27"/>
    </row>
    <row r="509" spans="4:9" x14ac:dyDescent="0.55000000000000004">
      <c r="D509" s="27"/>
      <c r="E509" s="27"/>
      <c r="F509" s="27"/>
      <c r="G509" s="27"/>
      <c r="H509" s="27"/>
      <c r="I509" s="27"/>
    </row>
    <row r="510" spans="4:9" x14ac:dyDescent="0.55000000000000004">
      <c r="D510" s="27"/>
      <c r="E510" s="27"/>
      <c r="F510" s="27"/>
      <c r="G510" s="27"/>
      <c r="H510" s="27"/>
      <c r="I510" s="27"/>
    </row>
    <row r="511" spans="4:9" x14ac:dyDescent="0.55000000000000004">
      <c r="D511" s="27"/>
      <c r="E511" s="27"/>
      <c r="F511" s="27"/>
      <c r="G511" s="27"/>
      <c r="H511" s="27"/>
      <c r="I511" s="27"/>
    </row>
    <row r="512" spans="4:9" x14ac:dyDescent="0.55000000000000004">
      <c r="D512" s="27"/>
      <c r="E512" s="27"/>
      <c r="F512" s="27"/>
      <c r="G512" s="27"/>
      <c r="H512" s="27"/>
      <c r="I512" s="27"/>
    </row>
    <row r="513" spans="4:9" x14ac:dyDescent="0.55000000000000004">
      <c r="D513" s="27"/>
      <c r="E513" s="27"/>
      <c r="F513" s="27"/>
      <c r="G513" s="27"/>
      <c r="H513" s="27"/>
      <c r="I513" s="27"/>
    </row>
    <row r="514" spans="4:9" x14ac:dyDescent="0.55000000000000004">
      <c r="D514" s="27"/>
      <c r="E514" s="27"/>
      <c r="F514" s="27"/>
      <c r="G514" s="27"/>
      <c r="H514" s="27"/>
      <c r="I514" s="27"/>
    </row>
    <row r="515" spans="4:9" x14ac:dyDescent="0.55000000000000004">
      <c r="D515" s="27"/>
      <c r="E515" s="27"/>
      <c r="F515" s="27"/>
      <c r="G515" s="27"/>
      <c r="H515" s="27"/>
      <c r="I515" s="27"/>
    </row>
    <row r="516" spans="4:9" x14ac:dyDescent="0.55000000000000004">
      <c r="D516" s="27"/>
      <c r="E516" s="27"/>
      <c r="F516" s="27"/>
      <c r="G516" s="27"/>
      <c r="H516" s="27"/>
      <c r="I516" s="27"/>
    </row>
    <row r="517" spans="4:9" x14ac:dyDescent="0.55000000000000004">
      <c r="D517" s="27"/>
      <c r="E517" s="27"/>
      <c r="F517" s="27"/>
      <c r="G517" s="27"/>
      <c r="H517" s="27"/>
      <c r="I517" s="27"/>
    </row>
    <row r="518" spans="4:9" x14ac:dyDescent="0.55000000000000004">
      <c r="D518" s="27"/>
      <c r="E518" s="27"/>
      <c r="F518" s="27"/>
      <c r="G518" s="27"/>
      <c r="H518" s="27"/>
      <c r="I518" s="27"/>
    </row>
    <row r="519" spans="4:9" x14ac:dyDescent="0.55000000000000004">
      <c r="D519" s="27"/>
      <c r="E519" s="27"/>
      <c r="F519" s="27"/>
      <c r="G519" s="27"/>
      <c r="H519" s="27"/>
      <c r="I519" s="27"/>
    </row>
    <row r="520" spans="4:9" x14ac:dyDescent="0.55000000000000004">
      <c r="D520" s="27"/>
      <c r="E520" s="27"/>
      <c r="F520" s="27"/>
      <c r="G520" s="27"/>
      <c r="H520" s="27"/>
      <c r="I520" s="27"/>
    </row>
    <row r="521" spans="4:9" x14ac:dyDescent="0.55000000000000004">
      <c r="D521" s="27"/>
      <c r="E521" s="27"/>
      <c r="F521" s="27"/>
      <c r="G521" s="27"/>
      <c r="H521" s="27"/>
      <c r="I521" s="27"/>
    </row>
    <row r="522" spans="4:9" x14ac:dyDescent="0.55000000000000004">
      <c r="D522" s="27"/>
      <c r="E522" s="27"/>
      <c r="F522" s="27"/>
      <c r="G522" s="27"/>
      <c r="H522" s="27"/>
      <c r="I522" s="27"/>
    </row>
    <row r="523" spans="4:9" x14ac:dyDescent="0.55000000000000004">
      <c r="D523" s="27"/>
      <c r="E523" s="27"/>
      <c r="F523" s="27"/>
      <c r="G523" s="27"/>
      <c r="H523" s="27"/>
      <c r="I523" s="27"/>
    </row>
    <row r="524" spans="4:9" x14ac:dyDescent="0.55000000000000004">
      <c r="D524" s="27"/>
      <c r="E524" s="27"/>
      <c r="F524" s="27"/>
      <c r="G524" s="27"/>
      <c r="H524" s="27"/>
      <c r="I524" s="27"/>
    </row>
    <row r="525" spans="4:9" x14ac:dyDescent="0.55000000000000004">
      <c r="D525" s="27"/>
      <c r="E525" s="27"/>
      <c r="F525" s="27"/>
      <c r="G525" s="27"/>
      <c r="H525" s="27"/>
      <c r="I525" s="27"/>
    </row>
    <row r="526" spans="4:9" x14ac:dyDescent="0.55000000000000004">
      <c r="D526" s="27"/>
      <c r="E526" s="27"/>
      <c r="F526" s="27"/>
      <c r="G526" s="27"/>
      <c r="H526" s="27"/>
      <c r="I526" s="27"/>
    </row>
    <row r="527" spans="4:9" x14ac:dyDescent="0.55000000000000004">
      <c r="D527" s="27"/>
      <c r="E527" s="27"/>
      <c r="F527" s="27"/>
      <c r="G527" s="27"/>
      <c r="H527" s="27"/>
      <c r="I527" s="27"/>
    </row>
    <row r="528" spans="4:9" x14ac:dyDescent="0.55000000000000004">
      <c r="D528" s="27"/>
      <c r="E528" s="27"/>
      <c r="F528" s="27"/>
      <c r="G528" s="27"/>
      <c r="H528" s="27"/>
      <c r="I528" s="27"/>
    </row>
    <row r="529" spans="4:9" x14ac:dyDescent="0.55000000000000004">
      <c r="D529" s="27"/>
      <c r="E529" s="27"/>
      <c r="F529" s="27"/>
      <c r="G529" s="27"/>
      <c r="H529" s="27"/>
      <c r="I529" s="27"/>
    </row>
    <row r="530" spans="4:9" x14ac:dyDescent="0.55000000000000004">
      <c r="D530" s="27"/>
      <c r="E530" s="27"/>
      <c r="F530" s="27"/>
      <c r="G530" s="27"/>
      <c r="H530" s="27"/>
      <c r="I530" s="27"/>
    </row>
    <row r="531" spans="4:9" x14ac:dyDescent="0.55000000000000004">
      <c r="D531" s="27"/>
      <c r="E531" s="27"/>
      <c r="F531" s="27"/>
      <c r="G531" s="27"/>
      <c r="H531" s="27"/>
      <c r="I531" s="27"/>
    </row>
    <row r="532" spans="4:9" x14ac:dyDescent="0.55000000000000004">
      <c r="D532" s="27"/>
      <c r="E532" s="27"/>
      <c r="F532" s="27"/>
      <c r="G532" s="27"/>
      <c r="H532" s="27"/>
      <c r="I532" s="27"/>
    </row>
    <row r="533" spans="4:9" x14ac:dyDescent="0.55000000000000004">
      <c r="D533" s="27"/>
      <c r="E533" s="27"/>
      <c r="F533" s="27"/>
      <c r="G533" s="27"/>
      <c r="H533" s="27"/>
      <c r="I533" s="27"/>
    </row>
    <row r="534" spans="4:9" x14ac:dyDescent="0.55000000000000004">
      <c r="D534" s="27"/>
      <c r="E534" s="27"/>
      <c r="F534" s="27"/>
      <c r="G534" s="27"/>
      <c r="H534" s="27"/>
      <c r="I534" s="27"/>
    </row>
    <row r="535" spans="4:9" x14ac:dyDescent="0.55000000000000004">
      <c r="D535" s="27"/>
      <c r="E535" s="27"/>
      <c r="F535" s="27"/>
      <c r="G535" s="27"/>
      <c r="H535" s="27"/>
      <c r="I535" s="27"/>
    </row>
    <row r="536" spans="4:9" x14ac:dyDescent="0.55000000000000004">
      <c r="D536" s="27"/>
      <c r="E536" s="27"/>
      <c r="F536" s="27"/>
      <c r="G536" s="27"/>
      <c r="H536" s="27"/>
      <c r="I536" s="27"/>
    </row>
    <row r="537" spans="4:9" x14ac:dyDescent="0.55000000000000004">
      <c r="D537" s="27"/>
      <c r="E537" s="27"/>
      <c r="F537" s="27"/>
      <c r="G537" s="27"/>
      <c r="H537" s="27"/>
      <c r="I537" s="27"/>
    </row>
    <row r="538" spans="4:9" x14ac:dyDescent="0.55000000000000004">
      <c r="D538" s="27"/>
      <c r="E538" s="27"/>
      <c r="F538" s="27"/>
      <c r="G538" s="27"/>
      <c r="H538" s="27"/>
      <c r="I538" s="27"/>
    </row>
    <row r="539" spans="4:9" x14ac:dyDescent="0.55000000000000004">
      <c r="D539" s="27"/>
      <c r="E539" s="27"/>
      <c r="F539" s="27"/>
      <c r="G539" s="27"/>
      <c r="H539" s="27"/>
      <c r="I539" s="27"/>
    </row>
    <row r="540" spans="4:9" x14ac:dyDescent="0.55000000000000004">
      <c r="D540" s="27"/>
      <c r="E540" s="27"/>
      <c r="F540" s="27"/>
      <c r="G540" s="27"/>
      <c r="H540" s="27"/>
      <c r="I540" s="27"/>
    </row>
    <row r="541" spans="4:9" x14ac:dyDescent="0.55000000000000004">
      <c r="D541" s="27"/>
      <c r="E541" s="27"/>
      <c r="F541" s="27"/>
      <c r="G541" s="27"/>
      <c r="H541" s="27"/>
      <c r="I541" s="27"/>
    </row>
    <row r="542" spans="4:9" x14ac:dyDescent="0.55000000000000004">
      <c r="D542" s="27"/>
      <c r="E542" s="27"/>
      <c r="F542" s="27"/>
      <c r="G542" s="27"/>
      <c r="H542" s="27"/>
      <c r="I542" s="27"/>
    </row>
    <row r="543" spans="4:9" x14ac:dyDescent="0.55000000000000004">
      <c r="D543" s="27"/>
      <c r="E543" s="27"/>
      <c r="F543" s="27"/>
      <c r="G543" s="27"/>
      <c r="H543" s="27"/>
      <c r="I543" s="27"/>
    </row>
    <row r="544" spans="4:9" x14ac:dyDescent="0.55000000000000004">
      <c r="D544" s="27"/>
      <c r="E544" s="27"/>
      <c r="F544" s="27"/>
      <c r="G544" s="27"/>
      <c r="H544" s="27"/>
      <c r="I544" s="27"/>
    </row>
    <row r="545" spans="4:9" x14ac:dyDescent="0.55000000000000004">
      <c r="D545" s="27"/>
      <c r="E545" s="27"/>
      <c r="F545" s="27"/>
      <c r="G545" s="27"/>
      <c r="H545" s="27"/>
      <c r="I545" s="27"/>
    </row>
    <row r="546" spans="4:9" x14ac:dyDescent="0.55000000000000004">
      <c r="D546" s="27"/>
      <c r="E546" s="27"/>
      <c r="F546" s="27"/>
      <c r="G546" s="27"/>
      <c r="H546" s="27"/>
      <c r="I546" s="27"/>
    </row>
    <row r="547" spans="4:9" x14ac:dyDescent="0.55000000000000004">
      <c r="D547" s="27"/>
      <c r="E547" s="27"/>
      <c r="F547" s="27"/>
      <c r="G547" s="27"/>
      <c r="H547" s="27"/>
      <c r="I547" s="27"/>
    </row>
    <row r="548" spans="4:9" x14ac:dyDescent="0.55000000000000004">
      <c r="D548" s="27"/>
      <c r="E548" s="27"/>
      <c r="F548" s="27"/>
      <c r="G548" s="27"/>
      <c r="H548" s="27"/>
      <c r="I548" s="27"/>
    </row>
    <row r="549" spans="4:9" x14ac:dyDescent="0.55000000000000004">
      <c r="D549" s="27"/>
      <c r="E549" s="27"/>
      <c r="F549" s="27"/>
      <c r="G549" s="27"/>
      <c r="H549" s="27"/>
      <c r="I549" s="27"/>
    </row>
    <row r="550" spans="4:9" x14ac:dyDescent="0.55000000000000004">
      <c r="D550" s="27"/>
      <c r="E550" s="27"/>
      <c r="F550" s="27"/>
      <c r="G550" s="27"/>
      <c r="H550" s="27"/>
      <c r="I550" s="27"/>
    </row>
    <row r="551" spans="4:9" x14ac:dyDescent="0.55000000000000004">
      <c r="D551" s="27"/>
      <c r="E551" s="27"/>
      <c r="F551" s="27"/>
      <c r="G551" s="27"/>
      <c r="H551" s="27"/>
      <c r="I551" s="27"/>
    </row>
    <row r="552" spans="4:9" x14ac:dyDescent="0.55000000000000004">
      <c r="D552" s="27"/>
      <c r="E552" s="27"/>
      <c r="F552" s="27"/>
      <c r="G552" s="27"/>
      <c r="H552" s="27"/>
      <c r="I552" s="27"/>
    </row>
    <row r="553" spans="4:9" x14ac:dyDescent="0.55000000000000004">
      <c r="D553" s="27"/>
      <c r="E553" s="27"/>
      <c r="F553" s="27"/>
      <c r="G553" s="27"/>
      <c r="H553" s="27"/>
      <c r="I553" s="27"/>
    </row>
    <row r="554" spans="4:9" x14ac:dyDescent="0.55000000000000004">
      <c r="D554" s="27"/>
      <c r="E554" s="27"/>
      <c r="F554" s="27"/>
      <c r="G554" s="27"/>
      <c r="H554" s="27"/>
      <c r="I554" s="27"/>
    </row>
    <row r="555" spans="4:9" x14ac:dyDescent="0.55000000000000004">
      <c r="D555" s="27"/>
      <c r="E555" s="27"/>
      <c r="F555" s="27"/>
      <c r="G555" s="27"/>
      <c r="H555" s="27"/>
      <c r="I555" s="27"/>
    </row>
    <row r="556" spans="4:9" x14ac:dyDescent="0.55000000000000004">
      <c r="D556" s="27"/>
      <c r="E556" s="27"/>
      <c r="F556" s="27"/>
      <c r="G556" s="27"/>
      <c r="H556" s="27"/>
      <c r="I556" s="27"/>
    </row>
    <row r="557" spans="4:9" x14ac:dyDescent="0.55000000000000004">
      <c r="D557" s="27"/>
      <c r="E557" s="27"/>
      <c r="F557" s="27"/>
      <c r="G557" s="27"/>
      <c r="H557" s="27"/>
      <c r="I557" s="27"/>
    </row>
    <row r="558" spans="4:9" x14ac:dyDescent="0.55000000000000004">
      <c r="D558" s="27"/>
      <c r="E558" s="27"/>
      <c r="F558" s="27"/>
      <c r="G558" s="27"/>
      <c r="H558" s="27"/>
      <c r="I558" s="27"/>
    </row>
    <row r="559" spans="4:9" x14ac:dyDescent="0.55000000000000004">
      <c r="D559" s="27"/>
      <c r="E559" s="27"/>
      <c r="F559" s="27"/>
      <c r="G559" s="27"/>
      <c r="H559" s="27"/>
      <c r="I559" s="27"/>
    </row>
    <row r="560" spans="4:9" x14ac:dyDescent="0.55000000000000004">
      <c r="D560" s="27"/>
      <c r="E560" s="27"/>
      <c r="F560" s="27"/>
      <c r="G560" s="27"/>
      <c r="H560" s="27"/>
      <c r="I560" s="27"/>
    </row>
    <row r="561" spans="4:9" x14ac:dyDescent="0.55000000000000004">
      <c r="D561" s="27"/>
      <c r="E561" s="27"/>
      <c r="F561" s="27"/>
      <c r="G561" s="27"/>
      <c r="H561" s="27"/>
      <c r="I561" s="27"/>
    </row>
    <row r="562" spans="4:9" x14ac:dyDescent="0.55000000000000004">
      <c r="D562" s="27"/>
      <c r="E562" s="27"/>
      <c r="F562" s="27"/>
      <c r="G562" s="27"/>
      <c r="H562" s="27"/>
      <c r="I562" s="27"/>
    </row>
    <row r="563" spans="4:9" x14ac:dyDescent="0.55000000000000004">
      <c r="D563" s="27"/>
      <c r="E563" s="27"/>
      <c r="F563" s="27"/>
      <c r="G563" s="27"/>
      <c r="H563" s="27"/>
      <c r="I563" s="27"/>
    </row>
    <row r="564" spans="4:9" x14ac:dyDescent="0.55000000000000004">
      <c r="D564" s="27"/>
      <c r="E564" s="27"/>
      <c r="F564" s="27"/>
      <c r="G564" s="27"/>
      <c r="H564" s="27"/>
      <c r="I564" s="27"/>
    </row>
    <row r="565" spans="4:9" x14ac:dyDescent="0.55000000000000004">
      <c r="D565" s="27"/>
      <c r="E565" s="27"/>
      <c r="F565" s="27"/>
      <c r="G565" s="27"/>
      <c r="H565" s="27"/>
      <c r="I565" s="27"/>
    </row>
    <row r="566" spans="4:9" x14ac:dyDescent="0.55000000000000004">
      <c r="D566" s="27"/>
      <c r="E566" s="27"/>
      <c r="F566" s="27"/>
      <c r="G566" s="27"/>
      <c r="H566" s="27"/>
      <c r="I566" s="27"/>
    </row>
    <row r="567" spans="4:9" x14ac:dyDescent="0.55000000000000004">
      <c r="D567" s="27"/>
      <c r="E567" s="27"/>
      <c r="F567" s="27"/>
      <c r="G567" s="27"/>
      <c r="H567" s="27"/>
      <c r="I567" s="27"/>
    </row>
    <row r="568" spans="4:9" x14ac:dyDescent="0.55000000000000004">
      <c r="D568" s="27"/>
      <c r="E568" s="27"/>
      <c r="F568" s="27"/>
      <c r="G568" s="27"/>
      <c r="H568" s="27"/>
      <c r="I568" s="27"/>
    </row>
    <row r="569" spans="4:9" x14ac:dyDescent="0.55000000000000004">
      <c r="D569" s="27"/>
      <c r="E569" s="27"/>
      <c r="F569" s="27"/>
      <c r="G569" s="27"/>
      <c r="H569" s="27"/>
      <c r="I569" s="27"/>
    </row>
    <row r="570" spans="4:9" x14ac:dyDescent="0.55000000000000004">
      <c r="D570" s="27"/>
      <c r="E570" s="27"/>
      <c r="F570" s="27"/>
      <c r="G570" s="27"/>
      <c r="H570" s="27"/>
      <c r="I570" s="27"/>
    </row>
    <row r="571" spans="4:9" x14ac:dyDescent="0.55000000000000004">
      <c r="D571" s="27"/>
      <c r="E571" s="27"/>
      <c r="F571" s="27"/>
      <c r="G571" s="27"/>
      <c r="H571" s="27"/>
      <c r="I571" s="27"/>
    </row>
    <row r="572" spans="4:9" x14ac:dyDescent="0.55000000000000004">
      <c r="D572" s="27"/>
      <c r="E572" s="27"/>
      <c r="F572" s="27"/>
      <c r="G572" s="27"/>
      <c r="H572" s="27"/>
      <c r="I572" s="27"/>
    </row>
    <row r="573" spans="4:9" x14ac:dyDescent="0.55000000000000004">
      <c r="D573" s="27"/>
      <c r="E573" s="27"/>
      <c r="F573" s="27"/>
      <c r="G573" s="27"/>
      <c r="H573" s="27"/>
      <c r="I573" s="27"/>
    </row>
    <row r="574" spans="4:9" x14ac:dyDescent="0.55000000000000004">
      <c r="D574" s="27"/>
      <c r="E574" s="27"/>
      <c r="F574" s="27"/>
      <c r="G574" s="27"/>
      <c r="H574" s="27"/>
      <c r="I574" s="27"/>
    </row>
    <row r="575" spans="4:9" x14ac:dyDescent="0.55000000000000004">
      <c r="D575" s="27"/>
      <c r="E575" s="27"/>
      <c r="F575" s="27"/>
      <c r="G575" s="27"/>
      <c r="H575" s="27"/>
      <c r="I575" s="27"/>
    </row>
    <row r="576" spans="4:9" x14ac:dyDescent="0.55000000000000004">
      <c r="D576" s="27"/>
      <c r="E576" s="27"/>
      <c r="F576" s="27"/>
      <c r="G576" s="27"/>
      <c r="H576" s="27"/>
      <c r="I576" s="27"/>
    </row>
    <row r="577" spans="4:9" x14ac:dyDescent="0.55000000000000004">
      <c r="D577" s="27"/>
      <c r="E577" s="27"/>
      <c r="F577" s="27"/>
      <c r="G577" s="27"/>
      <c r="H577" s="27"/>
      <c r="I577" s="27"/>
    </row>
    <row r="578" spans="4:9" x14ac:dyDescent="0.55000000000000004">
      <c r="D578" s="27"/>
      <c r="E578" s="27"/>
      <c r="F578" s="27"/>
      <c r="G578" s="27"/>
      <c r="H578" s="27"/>
      <c r="I578" s="27"/>
    </row>
    <row r="579" spans="4:9" x14ac:dyDescent="0.55000000000000004">
      <c r="D579" s="27"/>
      <c r="E579" s="27"/>
      <c r="F579" s="27"/>
      <c r="G579" s="27"/>
      <c r="H579" s="27"/>
      <c r="I579" s="27"/>
    </row>
    <row r="580" spans="4:9" x14ac:dyDescent="0.55000000000000004">
      <c r="D580" s="27"/>
      <c r="E580" s="27"/>
      <c r="F580" s="27"/>
      <c r="G580" s="27"/>
      <c r="H580" s="27"/>
      <c r="I580" s="27"/>
    </row>
    <row r="581" spans="4:9" x14ac:dyDescent="0.55000000000000004">
      <c r="D581" s="27"/>
      <c r="E581" s="27"/>
      <c r="F581" s="27"/>
      <c r="G581" s="27"/>
      <c r="H581" s="27"/>
      <c r="I581" s="27"/>
    </row>
    <row r="582" spans="4:9" x14ac:dyDescent="0.55000000000000004">
      <c r="D582" s="27"/>
      <c r="E582" s="27"/>
      <c r="F582" s="27"/>
      <c r="G582" s="27"/>
      <c r="H582" s="27"/>
      <c r="I582" s="27"/>
    </row>
    <row r="583" spans="4:9" x14ac:dyDescent="0.55000000000000004">
      <c r="D583" s="27"/>
      <c r="E583" s="27"/>
      <c r="F583" s="27"/>
      <c r="G583" s="27"/>
      <c r="H583" s="27"/>
      <c r="I583" s="27"/>
    </row>
    <row r="584" spans="4:9" x14ac:dyDescent="0.55000000000000004">
      <c r="D584" s="27"/>
      <c r="E584" s="27"/>
      <c r="F584" s="27"/>
      <c r="G584" s="27"/>
      <c r="H584" s="27"/>
      <c r="I584" s="27"/>
    </row>
    <row r="585" spans="4:9" x14ac:dyDescent="0.55000000000000004">
      <c r="D585" s="27"/>
      <c r="E585" s="27"/>
      <c r="F585" s="27"/>
      <c r="G585" s="27"/>
      <c r="H585" s="27"/>
      <c r="I585" s="27"/>
    </row>
    <row r="586" spans="4:9" x14ac:dyDescent="0.55000000000000004">
      <c r="D586" s="27"/>
      <c r="E586" s="27"/>
      <c r="F586" s="27"/>
      <c r="G586" s="27"/>
      <c r="H586" s="27"/>
      <c r="I586" s="27"/>
    </row>
    <row r="587" spans="4:9" x14ac:dyDescent="0.55000000000000004">
      <c r="D587" s="27"/>
      <c r="E587" s="27"/>
      <c r="F587" s="27"/>
      <c r="G587" s="27"/>
      <c r="H587" s="27"/>
      <c r="I587" s="27"/>
    </row>
    <row r="588" spans="4:9" x14ac:dyDescent="0.55000000000000004">
      <c r="D588" s="27"/>
      <c r="E588" s="27"/>
      <c r="F588" s="27"/>
      <c r="G588" s="27"/>
      <c r="H588" s="27"/>
      <c r="I588" s="27"/>
    </row>
    <row r="589" spans="4:9" x14ac:dyDescent="0.55000000000000004">
      <c r="D589" s="27"/>
      <c r="E589" s="27"/>
      <c r="F589" s="27"/>
      <c r="G589" s="27"/>
      <c r="H589" s="27"/>
      <c r="I589" s="27"/>
    </row>
    <row r="590" spans="4:9" x14ac:dyDescent="0.55000000000000004">
      <c r="D590" s="27"/>
      <c r="E590" s="27"/>
      <c r="F590" s="27"/>
      <c r="G590" s="27"/>
      <c r="H590" s="27"/>
      <c r="I590" s="27"/>
    </row>
    <row r="591" spans="4:9" x14ac:dyDescent="0.55000000000000004">
      <c r="D591" s="27"/>
      <c r="E591" s="27"/>
      <c r="F591" s="27"/>
      <c r="G591" s="27"/>
      <c r="H591" s="27"/>
      <c r="I591" s="27"/>
    </row>
    <row r="592" spans="4:9" x14ac:dyDescent="0.55000000000000004">
      <c r="D592" s="27"/>
      <c r="E592" s="27"/>
      <c r="F592" s="27"/>
      <c r="G592" s="27"/>
      <c r="H592" s="27"/>
      <c r="I592" s="27"/>
    </row>
    <row r="593" spans="4:9" x14ac:dyDescent="0.55000000000000004">
      <c r="D593" s="27"/>
      <c r="E593" s="27"/>
      <c r="F593" s="27"/>
      <c r="G593" s="27"/>
      <c r="H593" s="27"/>
      <c r="I593" s="27"/>
    </row>
    <row r="594" spans="4:9" x14ac:dyDescent="0.55000000000000004">
      <c r="D594" s="27"/>
      <c r="E594" s="27"/>
      <c r="F594" s="27"/>
      <c r="G594" s="27"/>
      <c r="H594" s="27"/>
      <c r="I594" s="27"/>
    </row>
    <row r="595" spans="4:9" x14ac:dyDescent="0.55000000000000004">
      <c r="D595" s="27"/>
      <c r="E595" s="27"/>
      <c r="F595" s="27"/>
      <c r="G595" s="27"/>
      <c r="H595" s="27"/>
      <c r="I595" s="27"/>
    </row>
    <row r="596" spans="4:9" x14ac:dyDescent="0.55000000000000004">
      <c r="D596" s="27"/>
      <c r="E596" s="27"/>
      <c r="F596" s="27"/>
      <c r="G596" s="27"/>
      <c r="H596" s="27"/>
      <c r="I596" s="27"/>
    </row>
    <row r="597" spans="4:9" x14ac:dyDescent="0.55000000000000004">
      <c r="D597" s="27"/>
      <c r="E597" s="27"/>
      <c r="F597" s="27"/>
      <c r="G597" s="27"/>
      <c r="H597" s="27"/>
      <c r="I597" s="27"/>
    </row>
    <row r="598" spans="4:9" x14ac:dyDescent="0.55000000000000004">
      <c r="D598" s="27"/>
      <c r="E598" s="27"/>
      <c r="F598" s="27"/>
      <c r="G598" s="27"/>
      <c r="H598" s="27"/>
      <c r="I598" s="27"/>
    </row>
    <row r="599" spans="4:9" x14ac:dyDescent="0.55000000000000004">
      <c r="D599" s="27"/>
      <c r="E599" s="27"/>
      <c r="F599" s="27"/>
      <c r="G599" s="27"/>
      <c r="H599" s="27"/>
      <c r="I599" s="27"/>
    </row>
    <row r="600" spans="4:9" x14ac:dyDescent="0.55000000000000004">
      <c r="D600" s="27"/>
      <c r="E600" s="27"/>
      <c r="F600" s="27"/>
      <c r="G600" s="27"/>
      <c r="H600" s="27"/>
      <c r="I600" s="27"/>
    </row>
    <row r="601" spans="4:9" x14ac:dyDescent="0.55000000000000004">
      <c r="D601" s="27"/>
      <c r="E601" s="27"/>
      <c r="F601" s="27"/>
      <c r="G601" s="27"/>
      <c r="H601" s="27"/>
      <c r="I601" s="27"/>
    </row>
    <row r="602" spans="4:9" x14ac:dyDescent="0.55000000000000004">
      <c r="D602" s="27"/>
      <c r="E602" s="27"/>
      <c r="F602" s="27"/>
      <c r="G602" s="27"/>
      <c r="H602" s="27"/>
      <c r="I602" s="27"/>
    </row>
    <row r="603" spans="4:9" x14ac:dyDescent="0.55000000000000004">
      <c r="D603" s="27"/>
      <c r="E603" s="27"/>
      <c r="F603" s="27"/>
      <c r="G603" s="27"/>
      <c r="H603" s="27"/>
      <c r="I603" s="27"/>
    </row>
    <row r="604" spans="4:9" x14ac:dyDescent="0.55000000000000004">
      <c r="D604" s="27"/>
      <c r="E604" s="27"/>
      <c r="F604" s="27"/>
      <c r="G604" s="27"/>
      <c r="H604" s="27"/>
      <c r="I604" s="27"/>
    </row>
    <row r="605" spans="4:9" x14ac:dyDescent="0.55000000000000004">
      <c r="D605" s="27"/>
      <c r="E605" s="27"/>
      <c r="F605" s="27"/>
      <c r="G605" s="27"/>
      <c r="H605" s="27"/>
      <c r="I605" s="27"/>
    </row>
    <row r="606" spans="4:9" x14ac:dyDescent="0.55000000000000004">
      <c r="D606" s="27"/>
      <c r="E606" s="27"/>
      <c r="F606" s="27"/>
      <c r="G606" s="27"/>
      <c r="H606" s="27"/>
      <c r="I606" s="27"/>
    </row>
    <row r="607" spans="4:9" x14ac:dyDescent="0.55000000000000004">
      <c r="D607" s="27"/>
      <c r="E607" s="27"/>
      <c r="F607" s="27"/>
      <c r="G607" s="27"/>
      <c r="H607" s="27"/>
      <c r="I607" s="27"/>
    </row>
    <row r="608" spans="4:9" x14ac:dyDescent="0.55000000000000004">
      <c r="D608" s="27"/>
      <c r="E608" s="27"/>
      <c r="F608" s="27"/>
      <c r="G608" s="27"/>
      <c r="H608" s="27"/>
      <c r="I608" s="27"/>
    </row>
    <row r="609" spans="4:9" x14ac:dyDescent="0.55000000000000004">
      <c r="D609" s="27"/>
      <c r="E609" s="27"/>
      <c r="F609" s="27"/>
      <c r="G609" s="27"/>
      <c r="H609" s="27"/>
      <c r="I609" s="27"/>
    </row>
    <row r="610" spans="4:9" x14ac:dyDescent="0.55000000000000004">
      <c r="D610" s="27"/>
      <c r="E610" s="27"/>
      <c r="F610" s="27"/>
      <c r="G610" s="27"/>
      <c r="H610" s="27"/>
      <c r="I610" s="27"/>
    </row>
    <row r="611" spans="4:9" x14ac:dyDescent="0.55000000000000004">
      <c r="D611" s="27"/>
      <c r="E611" s="27"/>
      <c r="F611" s="27"/>
      <c r="G611" s="27"/>
      <c r="H611" s="27"/>
      <c r="I611" s="27"/>
    </row>
    <row r="612" spans="4:9" x14ac:dyDescent="0.55000000000000004">
      <c r="D612" s="27"/>
      <c r="E612" s="27"/>
      <c r="F612" s="27"/>
      <c r="G612" s="27"/>
      <c r="H612" s="27"/>
      <c r="I612" s="27"/>
    </row>
    <row r="613" spans="4:9" x14ac:dyDescent="0.55000000000000004">
      <c r="D613" s="27"/>
      <c r="E613" s="27"/>
      <c r="F613" s="27"/>
      <c r="G613" s="27"/>
      <c r="H613" s="27"/>
      <c r="I613" s="27"/>
    </row>
    <row r="614" spans="4:9" x14ac:dyDescent="0.55000000000000004">
      <c r="D614" s="27"/>
      <c r="E614" s="27"/>
      <c r="F614" s="27"/>
      <c r="G614" s="27"/>
      <c r="H614" s="27"/>
      <c r="I614" s="27"/>
    </row>
    <row r="615" spans="4:9" x14ac:dyDescent="0.55000000000000004">
      <c r="D615" s="27"/>
      <c r="E615" s="27"/>
      <c r="F615" s="27"/>
      <c r="G615" s="27"/>
      <c r="H615" s="27"/>
      <c r="I615" s="27"/>
    </row>
    <row r="616" spans="4:9" x14ac:dyDescent="0.55000000000000004">
      <c r="D616" s="27"/>
      <c r="E616" s="27"/>
      <c r="F616" s="27"/>
      <c r="G616" s="27"/>
      <c r="H616" s="27"/>
      <c r="I616" s="27"/>
    </row>
    <row r="617" spans="4:9" x14ac:dyDescent="0.55000000000000004">
      <c r="D617" s="27"/>
      <c r="E617" s="27"/>
      <c r="F617" s="27"/>
      <c r="G617" s="27"/>
      <c r="H617" s="27"/>
      <c r="I617" s="27"/>
    </row>
    <row r="618" spans="4:9" x14ac:dyDescent="0.55000000000000004">
      <c r="D618" s="27"/>
      <c r="E618" s="27"/>
      <c r="F618" s="27"/>
      <c r="G618" s="27"/>
      <c r="H618" s="27"/>
      <c r="I618" s="27"/>
    </row>
    <row r="619" spans="4:9" x14ac:dyDescent="0.55000000000000004">
      <c r="D619" s="27"/>
      <c r="E619" s="27"/>
      <c r="F619" s="27"/>
      <c r="G619" s="27"/>
      <c r="H619" s="27"/>
      <c r="I619" s="27"/>
    </row>
    <row r="620" spans="4:9" x14ac:dyDescent="0.55000000000000004">
      <c r="D620" s="27"/>
      <c r="E620" s="27"/>
      <c r="F620" s="27"/>
      <c r="G620" s="27"/>
      <c r="H620" s="27"/>
      <c r="I620" s="27"/>
    </row>
    <row r="621" spans="4:9" x14ac:dyDescent="0.55000000000000004">
      <c r="D621" s="27"/>
      <c r="E621" s="27"/>
      <c r="F621" s="27"/>
      <c r="G621" s="27"/>
      <c r="H621" s="27"/>
      <c r="I621" s="27"/>
    </row>
    <row r="622" spans="4:9" x14ac:dyDescent="0.55000000000000004">
      <c r="D622" s="27"/>
      <c r="E622" s="27"/>
      <c r="F622" s="27"/>
      <c r="G622" s="27"/>
      <c r="H622" s="27"/>
      <c r="I622" s="27"/>
    </row>
    <row r="623" spans="4:9" x14ac:dyDescent="0.55000000000000004">
      <c r="D623" s="27"/>
      <c r="E623" s="27"/>
      <c r="F623" s="27"/>
      <c r="G623" s="27"/>
      <c r="H623" s="27"/>
      <c r="I623" s="27"/>
    </row>
    <row r="624" spans="4:9" x14ac:dyDescent="0.55000000000000004">
      <c r="D624" s="27"/>
      <c r="E624" s="27"/>
      <c r="F624" s="27"/>
      <c r="G624" s="27"/>
      <c r="H624" s="27"/>
      <c r="I624" s="27"/>
    </row>
    <row r="625" spans="4:9" x14ac:dyDescent="0.55000000000000004">
      <c r="D625" s="27"/>
      <c r="E625" s="27"/>
      <c r="F625" s="27"/>
      <c r="G625" s="27"/>
      <c r="H625" s="27"/>
      <c r="I625" s="27"/>
    </row>
    <row r="626" spans="4:9" x14ac:dyDescent="0.55000000000000004">
      <c r="D626" s="27"/>
      <c r="E626" s="27"/>
      <c r="F626" s="27"/>
      <c r="G626" s="27"/>
      <c r="H626" s="27"/>
      <c r="I626" s="27"/>
    </row>
    <row r="627" spans="4:9" x14ac:dyDescent="0.55000000000000004">
      <c r="D627" s="27"/>
      <c r="E627" s="27"/>
      <c r="F627" s="27"/>
      <c r="G627" s="27"/>
      <c r="H627" s="27"/>
      <c r="I627" s="27"/>
    </row>
    <row r="628" spans="4:9" x14ac:dyDescent="0.55000000000000004">
      <c r="D628" s="27"/>
      <c r="E628" s="27"/>
      <c r="F628" s="27"/>
      <c r="G628" s="27"/>
      <c r="H628" s="27"/>
      <c r="I628" s="27"/>
    </row>
    <row r="629" spans="4:9" x14ac:dyDescent="0.55000000000000004">
      <c r="D629" s="27"/>
      <c r="E629" s="27"/>
      <c r="F629" s="27"/>
      <c r="G629" s="27"/>
      <c r="H629" s="27"/>
      <c r="I629" s="27"/>
    </row>
    <row r="630" spans="4:9" x14ac:dyDescent="0.55000000000000004">
      <c r="D630" s="27"/>
      <c r="E630" s="27"/>
      <c r="F630" s="27"/>
      <c r="G630" s="27"/>
      <c r="H630" s="27"/>
      <c r="I630" s="27"/>
    </row>
    <row r="631" spans="4:9" x14ac:dyDescent="0.55000000000000004">
      <c r="D631" s="27"/>
      <c r="E631" s="27"/>
      <c r="F631" s="27"/>
      <c r="G631" s="27"/>
      <c r="H631" s="27"/>
      <c r="I631" s="27"/>
    </row>
    <row r="632" spans="4:9" x14ac:dyDescent="0.55000000000000004">
      <c r="D632" s="27"/>
      <c r="E632" s="27"/>
      <c r="F632" s="27"/>
      <c r="G632" s="27"/>
      <c r="H632" s="27"/>
      <c r="I632" s="27"/>
    </row>
    <row r="633" spans="4:9" x14ac:dyDescent="0.55000000000000004">
      <c r="D633" s="27"/>
      <c r="E633" s="27"/>
      <c r="F633" s="27"/>
      <c r="G633" s="27"/>
      <c r="H633" s="27"/>
      <c r="I633" s="27"/>
    </row>
    <row r="634" spans="4:9" x14ac:dyDescent="0.55000000000000004">
      <c r="D634" s="27"/>
      <c r="E634" s="27"/>
      <c r="F634" s="27"/>
      <c r="G634" s="27"/>
      <c r="H634" s="27"/>
      <c r="I634" s="27"/>
    </row>
    <row r="635" spans="4:9" x14ac:dyDescent="0.55000000000000004">
      <c r="D635" s="27"/>
      <c r="E635" s="27"/>
      <c r="F635" s="27"/>
      <c r="G635" s="27"/>
      <c r="H635" s="27"/>
      <c r="I635" s="27"/>
    </row>
    <row r="636" spans="4:9" x14ac:dyDescent="0.55000000000000004">
      <c r="D636" s="27"/>
      <c r="E636" s="27"/>
      <c r="F636" s="27"/>
      <c r="G636" s="27"/>
      <c r="H636" s="27"/>
      <c r="I636" s="27"/>
    </row>
    <row r="637" spans="4:9" x14ac:dyDescent="0.55000000000000004">
      <c r="D637" s="27"/>
      <c r="E637" s="27"/>
      <c r="F637" s="27"/>
      <c r="G637" s="27"/>
      <c r="H637" s="27"/>
      <c r="I637" s="27"/>
    </row>
    <row r="638" spans="4:9" x14ac:dyDescent="0.55000000000000004">
      <c r="D638" s="27"/>
      <c r="E638" s="27"/>
      <c r="F638" s="27"/>
      <c r="G638" s="27"/>
      <c r="H638" s="27"/>
      <c r="I638" s="27"/>
    </row>
    <row r="639" spans="4:9" x14ac:dyDescent="0.55000000000000004">
      <c r="D639" s="27"/>
      <c r="E639" s="27"/>
      <c r="F639" s="27"/>
      <c r="G639" s="27"/>
      <c r="H639" s="27"/>
      <c r="I639" s="27"/>
    </row>
    <row r="640" spans="4:9" x14ac:dyDescent="0.55000000000000004">
      <c r="D640" s="27"/>
      <c r="E640" s="27"/>
      <c r="F640" s="27"/>
      <c r="G640" s="27"/>
      <c r="H640" s="27"/>
      <c r="I640" s="27"/>
    </row>
    <row r="641" spans="4:9" x14ac:dyDescent="0.55000000000000004">
      <c r="D641" s="27"/>
      <c r="E641" s="27"/>
      <c r="F641" s="27"/>
      <c r="G641" s="27"/>
      <c r="H641" s="27"/>
      <c r="I641" s="27"/>
    </row>
    <row r="642" spans="4:9" x14ac:dyDescent="0.55000000000000004">
      <c r="D642" s="27"/>
      <c r="E642" s="27"/>
      <c r="F642" s="27"/>
      <c r="G642" s="27"/>
      <c r="H642" s="27"/>
      <c r="I642" s="27"/>
    </row>
    <row r="643" spans="4:9" x14ac:dyDescent="0.55000000000000004">
      <c r="D643" s="27"/>
      <c r="E643" s="27"/>
      <c r="F643" s="27"/>
      <c r="G643" s="27"/>
      <c r="H643" s="27"/>
      <c r="I643" s="27"/>
    </row>
    <row r="644" spans="4:9" x14ac:dyDescent="0.55000000000000004">
      <c r="D644" s="27"/>
      <c r="E644" s="27"/>
      <c r="F644" s="27"/>
      <c r="G644" s="27"/>
      <c r="H644" s="27"/>
      <c r="I644" s="27"/>
    </row>
    <row r="645" spans="4:9" x14ac:dyDescent="0.55000000000000004">
      <c r="D645" s="27"/>
      <c r="E645" s="27"/>
      <c r="F645" s="27"/>
      <c r="G645" s="27"/>
      <c r="H645" s="27"/>
      <c r="I645" s="27"/>
    </row>
    <row r="646" spans="4:9" x14ac:dyDescent="0.55000000000000004">
      <c r="D646" s="27"/>
      <c r="E646" s="27"/>
      <c r="F646" s="27"/>
      <c r="G646" s="27"/>
      <c r="H646" s="27"/>
      <c r="I646" s="27"/>
    </row>
    <row r="647" spans="4:9" x14ac:dyDescent="0.55000000000000004">
      <c r="D647" s="27"/>
      <c r="E647" s="27"/>
      <c r="F647" s="27"/>
      <c r="G647" s="27"/>
      <c r="H647" s="27"/>
      <c r="I647" s="27"/>
    </row>
    <row r="648" spans="4:9" x14ac:dyDescent="0.55000000000000004">
      <c r="D648" s="27"/>
      <c r="E648" s="27"/>
      <c r="F648" s="27"/>
      <c r="G648" s="27"/>
      <c r="H648" s="27"/>
      <c r="I648" s="27"/>
    </row>
    <row r="649" spans="4:9" x14ac:dyDescent="0.55000000000000004">
      <c r="D649" s="27"/>
      <c r="E649" s="27"/>
      <c r="F649" s="27"/>
      <c r="G649" s="27"/>
      <c r="H649" s="27"/>
      <c r="I649" s="27"/>
    </row>
    <row r="650" spans="4:9" x14ac:dyDescent="0.55000000000000004">
      <c r="D650" s="27"/>
      <c r="E650" s="27"/>
      <c r="F650" s="27"/>
      <c r="G650" s="27"/>
      <c r="H650" s="27"/>
      <c r="I650" s="27"/>
    </row>
    <row r="651" spans="4:9" x14ac:dyDescent="0.55000000000000004">
      <c r="D651" s="27"/>
      <c r="E651" s="27"/>
      <c r="F651" s="27"/>
      <c r="G651" s="27"/>
      <c r="H651" s="27"/>
      <c r="I651" s="27"/>
    </row>
    <row r="652" spans="4:9" x14ac:dyDescent="0.55000000000000004">
      <c r="D652" s="27"/>
      <c r="E652" s="27"/>
      <c r="F652" s="27"/>
      <c r="G652" s="27"/>
      <c r="H652" s="27"/>
      <c r="I652" s="27"/>
    </row>
    <row r="653" spans="4:9" x14ac:dyDescent="0.55000000000000004">
      <c r="D653" s="27"/>
      <c r="E653" s="27"/>
      <c r="F653" s="27"/>
      <c r="G653" s="27"/>
      <c r="H653" s="27"/>
      <c r="I653" s="27"/>
    </row>
    <row r="654" spans="4:9" x14ac:dyDescent="0.55000000000000004">
      <c r="D654" s="27"/>
      <c r="E654" s="27"/>
      <c r="F654" s="27"/>
      <c r="G654" s="27"/>
      <c r="H654" s="27"/>
      <c r="I654" s="27"/>
    </row>
    <row r="655" spans="4:9" x14ac:dyDescent="0.55000000000000004">
      <c r="D655" s="27"/>
      <c r="E655" s="27"/>
      <c r="F655" s="27"/>
      <c r="G655" s="27"/>
      <c r="H655" s="27"/>
      <c r="I655" s="27"/>
    </row>
    <row r="656" spans="4:9" x14ac:dyDescent="0.55000000000000004">
      <c r="D656" s="27"/>
      <c r="E656" s="27"/>
      <c r="F656" s="27"/>
      <c r="G656" s="27"/>
      <c r="H656" s="27"/>
      <c r="I656" s="27"/>
    </row>
    <row r="657" spans="4:9" x14ac:dyDescent="0.55000000000000004">
      <c r="D657" s="27"/>
      <c r="E657" s="27"/>
      <c r="F657" s="27"/>
      <c r="G657" s="27"/>
      <c r="H657" s="27"/>
      <c r="I657" s="27"/>
    </row>
    <row r="658" spans="4:9" x14ac:dyDescent="0.55000000000000004">
      <c r="D658" s="27"/>
      <c r="E658" s="27"/>
      <c r="F658" s="27"/>
      <c r="G658" s="27"/>
      <c r="H658" s="27"/>
      <c r="I658" s="27"/>
    </row>
    <row r="659" spans="4:9" x14ac:dyDescent="0.55000000000000004">
      <c r="D659" s="27"/>
      <c r="E659" s="27"/>
      <c r="F659" s="27"/>
      <c r="G659" s="27"/>
      <c r="H659" s="27"/>
      <c r="I659" s="27"/>
    </row>
    <row r="660" spans="4:9" x14ac:dyDescent="0.55000000000000004">
      <c r="D660" s="27"/>
      <c r="E660" s="27"/>
      <c r="F660" s="27"/>
      <c r="G660" s="27"/>
      <c r="H660" s="27"/>
      <c r="I660" s="27"/>
    </row>
    <row r="661" spans="4:9" x14ac:dyDescent="0.55000000000000004">
      <c r="D661" s="27"/>
      <c r="E661" s="27"/>
      <c r="F661" s="27"/>
      <c r="G661" s="27"/>
      <c r="H661" s="27"/>
      <c r="I661" s="27"/>
    </row>
    <row r="662" spans="4:9" x14ac:dyDescent="0.55000000000000004">
      <c r="D662" s="27"/>
      <c r="E662" s="27"/>
      <c r="F662" s="27"/>
      <c r="G662" s="27"/>
      <c r="H662" s="27"/>
      <c r="I662" s="27"/>
    </row>
    <row r="663" spans="4:9" x14ac:dyDescent="0.55000000000000004">
      <c r="D663" s="27"/>
      <c r="E663" s="27"/>
      <c r="F663" s="27"/>
      <c r="G663" s="27"/>
      <c r="H663" s="27"/>
      <c r="I663" s="27"/>
    </row>
    <row r="664" spans="4:9" x14ac:dyDescent="0.55000000000000004">
      <c r="D664" s="27"/>
      <c r="E664" s="27"/>
      <c r="F664" s="27"/>
      <c r="G664" s="27"/>
      <c r="H664" s="27"/>
      <c r="I664" s="27"/>
    </row>
    <row r="665" spans="4:9" x14ac:dyDescent="0.55000000000000004">
      <c r="D665" s="27"/>
      <c r="E665" s="27"/>
      <c r="F665" s="27"/>
      <c r="G665" s="27"/>
      <c r="H665" s="27"/>
      <c r="I665" s="27"/>
    </row>
    <row r="666" spans="4:9" x14ac:dyDescent="0.55000000000000004">
      <c r="D666" s="27"/>
      <c r="E666" s="27"/>
      <c r="F666" s="27"/>
      <c r="G666" s="27"/>
      <c r="H666" s="27"/>
      <c r="I666" s="27"/>
    </row>
    <row r="667" spans="4:9" x14ac:dyDescent="0.55000000000000004">
      <c r="D667" s="27"/>
      <c r="E667" s="27"/>
      <c r="F667" s="27"/>
      <c r="G667" s="27"/>
      <c r="H667" s="27"/>
      <c r="I667" s="27"/>
    </row>
    <row r="668" spans="4:9" x14ac:dyDescent="0.55000000000000004">
      <c r="D668" s="27"/>
      <c r="E668" s="27"/>
      <c r="F668" s="27"/>
      <c r="G668" s="27"/>
      <c r="H668" s="27"/>
      <c r="I668" s="27"/>
    </row>
    <row r="669" spans="4:9" x14ac:dyDescent="0.55000000000000004">
      <c r="D669" s="27"/>
      <c r="E669" s="27"/>
      <c r="F669" s="27"/>
      <c r="G669" s="27"/>
      <c r="H669" s="27"/>
      <c r="I669" s="27"/>
    </row>
    <row r="670" spans="4:9" x14ac:dyDescent="0.55000000000000004">
      <c r="D670" s="27"/>
      <c r="E670" s="27"/>
      <c r="F670" s="27"/>
      <c r="G670" s="27"/>
      <c r="H670" s="27"/>
      <c r="I670" s="27"/>
    </row>
    <row r="671" spans="4:9" x14ac:dyDescent="0.55000000000000004">
      <c r="D671" s="27"/>
      <c r="E671" s="27"/>
      <c r="F671" s="27"/>
      <c r="G671" s="27"/>
      <c r="H671" s="27"/>
      <c r="I671" s="27"/>
    </row>
  </sheetData>
  <sheetProtection algorithmName="SHA-512" hashValue="d4/wRnbj/5T3F+4wK+Ii+nWgvVWwBWLDj9HBlpzZMctUCXa3oMabjr03T5RgQQi00ReLGoHBoq1f+zcj6Ku9EQ==" saltValue="HhkWKsqf7zSdPokeJaclLA==" spinCount="100000" sheet="1" objects="1" scenarios="1" formatCells="0" formatColumns="0" formatRows="0" insertColumns="0" insertRows="0" insertHyperlinks="0" deleteColumns="0" deleteRows="0"/>
  <mergeCells count="17">
    <mergeCell ref="E134:J134"/>
    <mergeCell ref="F127:I127"/>
    <mergeCell ref="A130:B130"/>
    <mergeCell ref="N5:O5"/>
    <mergeCell ref="E133:J133"/>
    <mergeCell ref="Q5:Q6"/>
    <mergeCell ref="A2:K2"/>
    <mergeCell ref="L5:L6"/>
    <mergeCell ref="D132:I132"/>
    <mergeCell ref="A1:J1"/>
    <mergeCell ref="A3:K3"/>
    <mergeCell ref="A4:J4"/>
    <mergeCell ref="A5:A7"/>
    <mergeCell ref="B5:B7"/>
    <mergeCell ref="D5:D6"/>
    <mergeCell ref="E5:E6"/>
    <mergeCell ref="K5:K7"/>
  </mergeCells>
  <pageMargins left="0" right="0" top="0.74803149606299213" bottom="0.74803149606299213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C435C-C256-4484-B818-7274A0A56301}">
  <dimension ref="A1:I385"/>
  <sheetViews>
    <sheetView tabSelected="1" topLeftCell="A138" workbookViewId="0">
      <selection activeCell="A18" sqref="A18:XFD18"/>
    </sheetView>
  </sheetViews>
  <sheetFormatPr defaultRowHeight="20.399999999999999" x14ac:dyDescent="0.55000000000000004"/>
  <cols>
    <col min="1" max="1" width="6.19921875" style="6" customWidth="1"/>
    <col min="2" max="2" width="38.09765625" style="7" customWidth="1"/>
    <col min="3" max="3" width="15.69921875" style="255" customWidth="1"/>
    <col min="4" max="4" width="11.19921875" style="6" customWidth="1"/>
    <col min="5" max="5" width="8.296875" style="4" customWidth="1"/>
    <col min="6" max="6" width="7.09765625" style="4" customWidth="1"/>
    <col min="7" max="7" width="11.5" style="4" customWidth="1"/>
    <col min="8" max="8" width="11" style="4" customWidth="1"/>
    <col min="9" max="9" width="14.69921875" style="47" customWidth="1"/>
  </cols>
  <sheetData>
    <row r="1" spans="1:9" ht="21" x14ac:dyDescent="0.6">
      <c r="A1" s="528" t="s">
        <v>179</v>
      </c>
      <c r="B1" s="528"/>
      <c r="C1" s="528"/>
      <c r="D1" s="528"/>
      <c r="E1" s="528"/>
      <c r="F1" s="528"/>
      <c r="G1" s="528"/>
      <c r="H1" s="528"/>
      <c r="I1" s="528"/>
    </row>
    <row r="2" spans="1:9" ht="21" x14ac:dyDescent="0.6">
      <c r="A2" s="528" t="s">
        <v>0</v>
      </c>
      <c r="B2" s="528"/>
      <c r="C2" s="528"/>
      <c r="D2" s="528"/>
      <c r="E2" s="528"/>
      <c r="F2" s="528"/>
      <c r="G2" s="528"/>
      <c r="H2" s="528"/>
      <c r="I2" s="528"/>
    </row>
    <row r="3" spans="1:9" ht="21" x14ac:dyDescent="0.6">
      <c r="A3" s="526"/>
      <c r="B3" s="569" t="str">
        <f>+[6]งบประจำและงบกลยุทธ์!A4</f>
        <v xml:space="preserve">                                                                              ประจำเดือน  พฤษภาคม 2567                                     </v>
      </c>
      <c r="C3" s="569"/>
      <c r="D3" s="569"/>
      <c r="E3" s="569"/>
      <c r="F3" s="569"/>
      <c r="G3" s="569"/>
      <c r="H3" s="569"/>
      <c r="I3" s="623" t="s">
        <v>153</v>
      </c>
    </row>
    <row r="4" spans="1:9" s="48" customFormat="1" ht="42" x14ac:dyDescent="0.25">
      <c r="A4" s="386" t="s">
        <v>23</v>
      </c>
      <c r="B4" s="387" t="s">
        <v>24</v>
      </c>
      <c r="C4" s="388" t="s">
        <v>37</v>
      </c>
      <c r="D4" s="386" t="s">
        <v>22</v>
      </c>
      <c r="E4" s="389" t="s">
        <v>3</v>
      </c>
      <c r="F4" s="390" t="s">
        <v>38</v>
      </c>
      <c r="G4" s="389" t="s">
        <v>25</v>
      </c>
      <c r="H4" s="389" t="s">
        <v>5</v>
      </c>
      <c r="I4" s="391" t="s">
        <v>6</v>
      </c>
    </row>
    <row r="5" spans="1:9" ht="18.600000000000001" x14ac:dyDescent="0.25">
      <c r="A5" s="234" t="str">
        <f>+[6]ระบบการควบคุมฯ!A8</f>
        <v>ก</v>
      </c>
      <c r="B5" s="392" t="str">
        <f>+[6]ระบบการควบคุมฯ!B8</f>
        <v xml:space="preserve">แผนงานบุคลากรภาครัฐ </v>
      </c>
      <c r="C5" s="624">
        <f>+[4]ระบบการควบคุมฯ!C25</f>
        <v>0</v>
      </c>
      <c r="D5" s="625">
        <f>+D6</f>
        <v>7930800</v>
      </c>
      <c r="E5" s="625">
        <f t="shared" ref="E5:H6" si="0">+E6</f>
        <v>0</v>
      </c>
      <c r="F5" s="625">
        <f t="shared" si="0"/>
        <v>0</v>
      </c>
      <c r="G5" s="625">
        <f t="shared" si="0"/>
        <v>5603591.6099999994</v>
      </c>
      <c r="H5" s="625">
        <f t="shared" si="0"/>
        <v>2327208.39</v>
      </c>
      <c r="I5" s="393"/>
    </row>
    <row r="6" spans="1:9" ht="37.200000000000003" x14ac:dyDescent="0.25">
      <c r="A6" s="626">
        <f>+[6]ระบบการควบคุมฯ!A9</f>
        <v>1</v>
      </c>
      <c r="B6" s="627" t="str">
        <f>+[6]ระบบการควบคุมฯ!B9</f>
        <v>ผลผลิตรายการค่าใช้จ่ายบุคลากรภาครัฐ ยกระดับคุณภาพการศึกษาและการเรียนรู้ตลอดชีวิต</v>
      </c>
      <c r="C6" s="627" t="str">
        <f>+[6]ระบบการควบคุมฯ!C10</f>
        <v>20004 14000870</v>
      </c>
      <c r="D6" s="628">
        <f>+D7</f>
        <v>7930800</v>
      </c>
      <c r="E6" s="628">
        <f t="shared" si="0"/>
        <v>0</v>
      </c>
      <c r="F6" s="628">
        <f t="shared" si="0"/>
        <v>0</v>
      </c>
      <c r="G6" s="628">
        <f t="shared" si="0"/>
        <v>5603591.6099999994</v>
      </c>
      <c r="H6" s="628">
        <f t="shared" si="0"/>
        <v>2327208.39</v>
      </c>
      <c r="I6" s="629"/>
    </row>
    <row r="7" spans="1:9" ht="37.200000000000003" x14ac:dyDescent="0.25">
      <c r="A7" s="630">
        <f>+[6]ระบบการควบคุมฯ!A12</f>
        <v>1.1000000000000001</v>
      </c>
      <c r="B7" s="394" t="str">
        <f>+[6]ระบบการควบคุมฯ!B12</f>
        <v>กิจกรรมค่าใช้จ่ายบุคลากรภาครัฐของสำนักงานคณะกรรมการการศึกษาขั้นพื้นฐาน</v>
      </c>
      <c r="C7" s="395" t="str">
        <f>+[6]ระบบการควบคุมฯ!C12</f>
        <v>20004 66 79456 00000</v>
      </c>
      <c r="D7" s="631">
        <f>+D8+D12</f>
        <v>7930800</v>
      </c>
      <c r="E7" s="631">
        <f>+E8+E12</f>
        <v>0</v>
      </c>
      <c r="F7" s="631">
        <f>+F8+F12</f>
        <v>0</v>
      </c>
      <c r="G7" s="631">
        <f>+G8+G12</f>
        <v>5603591.6099999994</v>
      </c>
      <c r="H7" s="631">
        <f>+H8+H12</f>
        <v>2327208.39</v>
      </c>
      <c r="I7" s="632"/>
    </row>
    <row r="8" spans="1:9" ht="18.600000000000001" x14ac:dyDescent="0.25">
      <c r="A8" s="633"/>
      <c r="B8" s="634" t="str">
        <f>+[6]ระบบการควบคุมฯ!B14</f>
        <v xml:space="preserve"> งบบุคลากร 6711150</v>
      </c>
      <c r="C8" s="396" t="str">
        <f>+[6]ระบบการควบคุมฯ!C14</f>
        <v>20004 14000870 1000000</v>
      </c>
      <c r="D8" s="635">
        <f>+D9</f>
        <v>6232000</v>
      </c>
      <c r="E8" s="635">
        <f>+E9</f>
        <v>0</v>
      </c>
      <c r="F8" s="635">
        <f>+F9</f>
        <v>0</v>
      </c>
      <c r="G8" s="635">
        <f>+G9</f>
        <v>4442552.13</v>
      </c>
      <c r="H8" s="635">
        <f>+H9</f>
        <v>1789447.87</v>
      </c>
      <c r="I8" s="636"/>
    </row>
    <row r="9" spans="1:9" ht="37.200000000000003" x14ac:dyDescent="0.25">
      <c r="A9" s="637" t="str">
        <f>+[6]ระบบการควบคุมฯ!A16</f>
        <v>1.1.1</v>
      </c>
      <c r="B9" s="77" t="str">
        <f>+[6]ระบบการควบคุมฯ!B16</f>
        <v>ค่าตอบแทนพนักงานราชการ 28 อัตรา (ต.ค.66 - มีค 67) 3,682,000 บาท</v>
      </c>
      <c r="C9" s="397" t="str">
        <f>+[6]ระบบการควบคุมฯ!C16</f>
        <v>ศธ 04002/ว4851 ลว.25 ต.ค.66 โอนครั้งที่ 1</v>
      </c>
      <c r="D9" s="638">
        <f>+[6]ระบบการควบคุมฯ!D16+[6]ระบบการควบคุมฯ!Q16-[6]ระบบการควบคุมฯ!M16</f>
        <v>6232000</v>
      </c>
      <c r="E9" s="638">
        <f>+'[6]1408บุคลากรภาครัฐ'!G16+'[6]1408บุคลากรภาครัฐ'!H16+[6]ระบบการควบคุมฯ!R16+[6]ระบบการควบคุมฯ!S16</f>
        <v>0</v>
      </c>
      <c r="F9" s="638">
        <f>+'[6]1408บุคลากรภาครัฐ'!K41+'[6]1408บุคลากรภาครัฐ'!L41</f>
        <v>0</v>
      </c>
      <c r="G9" s="638">
        <f>+[6]ระบบการควบคุมฯ!K16+[6]ระบบการควบคุมฯ!L16+[6]ระบบการควบคุมฯ!V16+[6]ระบบการควบคุมฯ!W16</f>
        <v>4442552.13</v>
      </c>
      <c r="H9" s="639">
        <f>+D9-E9-F9-G9</f>
        <v>1789447.87</v>
      </c>
      <c r="I9" s="398" t="s">
        <v>14</v>
      </c>
    </row>
    <row r="10" spans="1:9" ht="37.200000000000003" customHeight="1" x14ac:dyDescent="0.25">
      <c r="A10" s="640" t="str">
        <f>+[6]ระบบการควบคุมฯ!A17</f>
        <v>1.1.1.1</v>
      </c>
      <c r="B10" s="399" t="str">
        <f>+[6]ระบบการควบคุมฯ!B17</f>
        <v>ค่าตอบแทนพนักงานราชการ 27 อัตรา (เมย 67) 607,600 บาท เงินเลื่อนค่าตอบแทนพนักงานราชการ 6 เดือน (ตค 66 -มีค 67) 119,400</v>
      </c>
      <c r="C10" s="400" t="str">
        <f>+[6]ระบบการควบคุมฯ!C17</f>
        <v>ศธ 04002/ว1016 ลว.8 มีค 67 โอนครั้งที่ 210</v>
      </c>
      <c r="D10" s="641"/>
      <c r="E10" s="641"/>
      <c r="F10" s="641"/>
      <c r="G10" s="641"/>
      <c r="H10" s="642"/>
      <c r="I10" s="401"/>
    </row>
    <row r="11" spans="1:9" ht="55.95" customHeight="1" x14ac:dyDescent="0.25">
      <c r="A11" s="643" t="str">
        <f>+[6]ระบบการควบคุมฯ!A18</f>
        <v>1.1.1.2</v>
      </c>
      <c r="B11" s="402" t="str">
        <f>+[6]ระบบการควบคุมฯ!B18</f>
        <v>ค่าตอบแทนพนักงานราชการ  อัตรา   3 เดือน (พฤษภาคม 2567 - กรกฎาคม 2567) 1823,000 บาท</v>
      </c>
      <c r="C11" s="403" t="str">
        <f>+[6]ระบบการควบคุมฯ!C18</f>
        <v>ศธ 04002/ว1775 ลว.3 พค 67 โอนครั้งที่ 3</v>
      </c>
      <c r="D11" s="644"/>
      <c r="E11" s="644"/>
      <c r="F11" s="644"/>
      <c r="G11" s="644"/>
      <c r="H11" s="645"/>
      <c r="I11" s="404"/>
    </row>
    <row r="12" spans="1:9" ht="18.600000000000001" x14ac:dyDescent="0.25">
      <c r="A12" s="633">
        <f>+[6]ระบบการควบคุมฯ!A24</f>
        <v>0</v>
      </c>
      <c r="B12" s="634" t="str">
        <f>+[6]ระบบการควบคุมฯ!B24</f>
        <v xml:space="preserve"> งบดำเนินงาน 6711220</v>
      </c>
      <c r="C12" s="396" t="str">
        <f>+[6]ระบบการควบคุมฯ!C24</f>
        <v>20004 14000870 2000000</v>
      </c>
      <c r="D12" s="635">
        <f>SUM(D13:D17)</f>
        <v>1698800</v>
      </c>
      <c r="E12" s="635">
        <f>SUM(E13:E17)</f>
        <v>0</v>
      </c>
      <c r="F12" s="635">
        <f>SUM(F13:F17)</f>
        <v>0</v>
      </c>
      <c r="G12" s="635">
        <f>SUM(G13:G17)</f>
        <v>1161039.48</v>
      </c>
      <c r="H12" s="635">
        <f>SUM(H13:H17)</f>
        <v>537760.52000000014</v>
      </c>
      <c r="I12" s="636"/>
    </row>
    <row r="13" spans="1:9" ht="55.8" x14ac:dyDescent="0.25">
      <c r="A13" s="637" t="str">
        <f>+[6]ระบบการควบคุมฯ!A26</f>
        <v>1.1.2</v>
      </c>
      <c r="B13" s="405" t="str">
        <f>+[6]ระบบการควบคุมฯ!B26</f>
        <v>เงินสมทบกองทุนประกันสังคมพนักงานราชการ 28 อัตรา (ต.ค.66 - มีค 67)126,000 บาท/สมทบกองทุนทดแทน 12 เดือน (มค66 - ธค 67) จำนวนเงิน 15,000 บาท</v>
      </c>
      <c r="C13" s="397" t="str">
        <f>+[6]ระบบการควบคุมฯ!C26</f>
        <v>ศธ 04002/ว4851 ลว.25 ต.ค.66 โอนครั้งที่ 1</v>
      </c>
      <c r="D13" s="638">
        <f>+[6]ระบบการควบคุมฯ!D26+[6]ระบบการควบคุมฯ!Q26-[6]ระบบการควบคุมฯ!M26</f>
        <v>222300</v>
      </c>
      <c r="E13" s="638">
        <f>+[6]ระบบการควบคุมฯ!G16+[6]ระบบการควบคุมฯ!H16+[6]ระบบการควบคุมฯ!R16+[6]ระบบการควบคุมฯ!S16</f>
        <v>0</v>
      </c>
      <c r="F13" s="638">
        <f>+'[6]1408บุคลากรภาครัฐ'!K83+'[6]1408บุคลากรภาครัฐ'!L83</f>
        <v>0</v>
      </c>
      <c r="G13" s="638">
        <f>+[6]ระบบการควบคุมฯ!K26+[6]ระบบการควบคุมฯ!L26+[6]ระบบการควบคุมฯ!V26+[6]ระบบการควบคุมฯ!W26</f>
        <v>145054</v>
      </c>
      <c r="H13" s="639">
        <f>+D13-E13-F13-G13</f>
        <v>77246</v>
      </c>
      <c r="I13" s="398" t="s">
        <v>14</v>
      </c>
    </row>
    <row r="14" spans="1:9" ht="55.95" customHeight="1" x14ac:dyDescent="0.25">
      <c r="A14" s="646" t="str">
        <f>+[6]ระบบการควบคุมฯ!A27</f>
        <v>1.1.2.1</v>
      </c>
      <c r="B14" s="406" t="str">
        <f>+[6]ระบบการควบคุมฯ!B27</f>
        <v>เงินสมทบกองทุนประกันสังคม จำนวน 6 เดือน  (ตุลาคม 2566 - มีนาคม 2567) 20,300</v>
      </c>
      <c r="C14" s="407" t="str">
        <f>+[6]ระบบการควบคุมฯ!C27</f>
        <v>ศธ 04002/ว1016 ลว.8 มีค 67 โอนครั้งที่ 210</v>
      </c>
      <c r="D14" s="647">
        <f>+[6]ระบบการควบคุมฯ!D27+[6]ระบบการควบคุมฯ!Q27-[6]ระบบการควบคุมฯ!M27</f>
        <v>0</v>
      </c>
      <c r="E14" s="647"/>
      <c r="F14" s="647"/>
      <c r="G14" s="647"/>
      <c r="H14" s="648"/>
      <c r="I14" s="408"/>
    </row>
    <row r="15" spans="1:9" ht="42" customHeight="1" x14ac:dyDescent="0.25">
      <c r="A15" s="646" t="str">
        <f>+[6]ระบบการควบคุมฯ!A28</f>
        <v>1.1.2.2</v>
      </c>
      <c r="B15" s="406" t="str">
        <f>+[6]ระบบการควบคุมฯ!B28</f>
        <v>เงินสมทบกองทุนประกันสังคม จำนวน 3 เดือน  (พฤษภาคม 2567 - กรกฎาคม 2567) 61,000 บาท</v>
      </c>
      <c r="C15" s="407" t="str">
        <f>+[6]ระบบการควบคุมฯ!C28</f>
        <v>ศธ 04002/ว1775 ลว.3 พค 67 โอนครั้งที่ 3</v>
      </c>
      <c r="D15" s="638">
        <f>+[6]ระบบการควบคุมฯ!D28+[6]ระบบการควบคุมฯ!Q28-[6]ระบบการควบคุมฯ!M28</f>
        <v>0</v>
      </c>
      <c r="E15" s="647"/>
      <c r="F15" s="647"/>
      <c r="G15" s="647"/>
      <c r="H15" s="648"/>
      <c r="I15" s="408"/>
    </row>
    <row r="16" spans="1:9" ht="18.75" customHeight="1" x14ac:dyDescent="0.25">
      <c r="A16" s="637" t="str">
        <f>+[6]ระบบการควบคุมฯ!A34</f>
        <v>1.1.3</v>
      </c>
      <c r="B16" s="405" t="str">
        <f>+[6]ระบบการควบคุมฯ!B34</f>
        <v xml:space="preserve">ค่าเช่าบ้าน  (ตุลาคม  2566 - มีนาคม 2567) ครั้งที่ 1 888,500 บาท </v>
      </c>
      <c r="C16" s="397" t="str">
        <f>+[6]ระบบการควบคุมฯ!C34</f>
        <v>ศธ 04002/ว5415 ลว.29/11/2023 โอนครั้งที่ 70</v>
      </c>
      <c r="D16" s="638">
        <f>+[6]ระบบการควบคุมฯ!D34+[6]ระบบการควบคุมฯ!Q34-[6]ระบบการควบคุมฯ!M34</f>
        <v>1476500</v>
      </c>
      <c r="E16" s="638">
        <f>+[6]ระบบการควบคุมฯ!G34+[6]ระบบการควบคุมฯ!H34+[6]ระบบการควบคุมฯ!R34+[6]ระบบการควบคุมฯ!S34</f>
        <v>0</v>
      </c>
      <c r="F16" s="638">
        <f>+'[6]1408บุคลากรภาครัฐ'!K162+'[6]1408บุคลากรภาครัฐ'!L162</f>
        <v>0</v>
      </c>
      <c r="G16" s="638">
        <f>+[6]ระบบการควบคุมฯ!K34+[6]ระบบการควบคุมฯ!L34+[6]ระบบการควบคุมฯ!V34+[6]ระบบการควบคุมฯ!W34</f>
        <v>1015985.4799999999</v>
      </c>
      <c r="H16" s="639">
        <f>+D16-E16-F16-G16</f>
        <v>460514.52000000014</v>
      </c>
      <c r="I16" s="398" t="s">
        <v>14</v>
      </c>
    </row>
    <row r="17" spans="1:9" ht="34.799999999999997" customHeight="1" x14ac:dyDescent="0.25">
      <c r="A17" s="640" t="str">
        <f>+[6]ระบบการควบคุมฯ!A35</f>
        <v>1.1.3.1</v>
      </c>
      <c r="B17" s="399" t="str">
        <f>+[6]ระบบการควบคุมฯ!B35</f>
        <v>ค่าเช่าบ้านครั้งที่ 2 (เมย - กค 67) จำนวนเงิน 588,000 บาท</v>
      </c>
      <c r="C17" s="400" t="str">
        <f>+[6]ระบบการควบคุมฯ!C35</f>
        <v>ศธ 04002/ว1767 ลว. 3 พค 67 ครั้งที่ 4</v>
      </c>
      <c r="D17" s="641"/>
      <c r="E17" s="641"/>
      <c r="F17" s="641"/>
      <c r="G17" s="641"/>
      <c r="H17" s="642"/>
      <c r="I17" s="401"/>
    </row>
    <row r="18" spans="1:9" ht="43.8" hidden="1" customHeight="1" x14ac:dyDescent="0.25">
      <c r="A18" s="643" t="str">
        <f>+[6]ระบบการควบคุมฯ!A36</f>
        <v>1.1.3.2</v>
      </c>
      <c r="B18" s="402" t="str">
        <f>+[6]ระบบการควบคุมฯ!B36</f>
        <v>ค่าเช่าบ้านครั้งที่ 3 635,000 บาท มิย - สค 66</v>
      </c>
      <c r="C18" s="403" t="str">
        <f>+[6]ระบบการควบคุมฯ!C36</f>
        <v>ศธ 04002/ว2424 ลว. 16 มิย 66</v>
      </c>
      <c r="D18" s="644"/>
      <c r="E18" s="644"/>
      <c r="F18" s="644"/>
      <c r="G18" s="644"/>
      <c r="H18" s="645"/>
      <c r="I18" s="404"/>
    </row>
    <row r="19" spans="1:9" ht="24.75" customHeight="1" x14ac:dyDescent="0.25">
      <c r="A19" s="234" t="str">
        <f>+[4]ระบบการควบคุมฯ!A30</f>
        <v>ข</v>
      </c>
      <c r="B19" s="392" t="str">
        <f>+[4]ระบบการควบคุมฯ!B30</f>
        <v xml:space="preserve">แผนงานยุทธศาสตร์พัฒนาคุณภาพการศึกษาและการเรียนรู้ </v>
      </c>
      <c r="C19" s="624">
        <f>+[4]ระบบการควบคุมฯ!C30</f>
        <v>0</v>
      </c>
      <c r="D19" s="625">
        <f>+D20+D50+D64+D149+D159</f>
        <v>17933978</v>
      </c>
      <c r="E19" s="625">
        <f t="shared" ref="E19:H19" si="1">+E20+E50+E64+E149+E159</f>
        <v>0</v>
      </c>
      <c r="F19" s="625">
        <f t="shared" si="1"/>
        <v>0</v>
      </c>
      <c r="G19" s="625">
        <f t="shared" si="1"/>
        <v>12081731.710000001</v>
      </c>
      <c r="H19" s="625">
        <f t="shared" si="1"/>
        <v>5852246.29</v>
      </c>
      <c r="I19" s="625">
        <f>+I20+I64</f>
        <v>0</v>
      </c>
    </row>
    <row r="20" spans="1:9" ht="18.75" customHeight="1" x14ac:dyDescent="0.25">
      <c r="A20" s="626">
        <f>+[4]ระบบการควบคุมฯ!A31</f>
        <v>1</v>
      </c>
      <c r="B20" s="627" t="str">
        <f>+[4]ระบบการควบคุมฯ!B31</f>
        <v>โครงการพัฒนาหลักสูตรกระบวนการเรียนการสอน การวัดและประเมินผล</v>
      </c>
      <c r="C20" s="627" t="str">
        <f>+[6]ระบบการควบคุมฯ!C45</f>
        <v>20004 31003170</v>
      </c>
      <c r="D20" s="628">
        <f>+D21+D25+D29+D37+D44+D47</f>
        <v>39480</v>
      </c>
      <c r="E20" s="628">
        <f>+E21+E25+E29+E37+E44+E47</f>
        <v>0</v>
      </c>
      <c r="F20" s="628">
        <f>+F21+F25+F29+F37+F44+F47</f>
        <v>0</v>
      </c>
      <c r="G20" s="628">
        <f>+G21+G25+G29+G37+G44+G47</f>
        <v>31874</v>
      </c>
      <c r="H20" s="628">
        <f>+H21+H25+H29+H37+H44+H47</f>
        <v>7606</v>
      </c>
      <c r="I20" s="629"/>
    </row>
    <row r="21" spans="1:9" ht="18.75" customHeight="1" x14ac:dyDescent="0.25">
      <c r="A21" s="630">
        <f>+[6]ระบบการควบคุมฯ!A48</f>
        <v>1.1000000000000001</v>
      </c>
      <c r="B21" s="394" t="str">
        <f>+[6]ระบบการควบคุมฯ!B48</f>
        <v xml:space="preserve">กิจกรรมพัฒนาคลังเครื่องมือมาตรฐานเพื่อยกระดับคุณภาพผู้เรียนในศตวรรษที่ 21  </v>
      </c>
      <c r="C21" s="395" t="str">
        <f>+[6]ระบบการควบคุมฯ!C48</f>
        <v>20004 66 00039 00000</v>
      </c>
      <c r="D21" s="631">
        <f>+D22</f>
        <v>0</v>
      </c>
      <c r="E21" s="631">
        <f>+E22</f>
        <v>0</v>
      </c>
      <c r="F21" s="631">
        <f>+F22</f>
        <v>0</v>
      </c>
      <c r="G21" s="631">
        <f>+G22</f>
        <v>0</v>
      </c>
      <c r="H21" s="631">
        <f>+H22</f>
        <v>0</v>
      </c>
      <c r="I21" s="632"/>
    </row>
    <row r="22" spans="1:9" ht="18.75" customHeight="1" x14ac:dyDescent="0.25">
      <c r="A22" s="633"/>
      <c r="B22" s="409" t="str">
        <f>+[6]ระบบการควบคุมฯ!B49</f>
        <v>งบรายจ่ายอื่น   6711500</v>
      </c>
      <c r="C22" s="410" t="str">
        <f>+[6]ระบบการควบคุมฯ!C49</f>
        <v>20004 31003170 5000003</v>
      </c>
      <c r="D22" s="649">
        <f>SUM(D23:D24)</f>
        <v>0</v>
      </c>
      <c r="E22" s="649">
        <f>SUM(E23:E24)</f>
        <v>0</v>
      </c>
      <c r="F22" s="649">
        <f>SUM(F23:F24)</f>
        <v>0</v>
      </c>
      <c r="G22" s="649">
        <f>SUM(G23:G24)</f>
        <v>0</v>
      </c>
      <c r="H22" s="649">
        <f>SUM(H23:H24)</f>
        <v>0</v>
      </c>
      <c r="I22" s="636"/>
    </row>
    <row r="23" spans="1:9" ht="55.95" hidden="1" customHeight="1" x14ac:dyDescent="0.25">
      <c r="A23" s="650" t="str">
        <f>+[6]ระบบการควบคุมฯ!A50</f>
        <v>1.1.1</v>
      </c>
      <c r="B23" s="77" t="str">
        <f>+[6]ระบบการควบคุมฯ!B50</f>
        <v xml:space="preserve">ค่าใช้จ่ายเข้าร่วมประชุมปฏิบัติการสร้างและพัฒนาเครื่องมือวัดความสามารถด้านการอ่าน (Reading Test : RT) ชั้นประถมศึกษาปีที่ 1 เครื่องมือวัดความสามารถพื้นฐาน      ด้านภาษาไทย และด้านคณิตศาสตร์ของผู้เรียน (National Test : NT) ชั้นประถมศึกษา  ปีที่ 3 และเครื่องมือมาตรฐานเพื่อให้บริการในระบบคลังข้อสอบมาตรฐาน (SIBS) ปีการศึกษา 2566 ระหว่างวันที่ 27 มีนาคม –       1 เมษายน 2566 ณ โรงแรมแกรนด์จอมเทียนพาเลซ อำเภอบางละมุง จังหวัดชลบุรี </v>
      </c>
      <c r="C23" s="411" t="str">
        <f>+[6]ระบบการควบคุมฯ!C50</f>
        <v>ศธ 04002/ว1463  ลว. 11 เมย 66 โอนครั้งที่ 466</v>
      </c>
      <c r="D23" s="651">
        <f>+[6]ระบบการควบคุมฯ!F50</f>
        <v>0</v>
      </c>
      <c r="E23" s="651">
        <f>+[6]ระบบการควบคุมฯ!G50+[6]ระบบการควบคุมฯ!H50</f>
        <v>0</v>
      </c>
      <c r="F23" s="651">
        <f>+[6]ระบบการควบคุมฯ!I50+[6]ระบบการควบคุมฯ!J50</f>
        <v>0</v>
      </c>
      <c r="G23" s="651">
        <f>+[6]ระบบการควบคุมฯ!K50+[6]ระบบการควบคุมฯ!L50</f>
        <v>0</v>
      </c>
      <c r="H23" s="652">
        <f>+D23-E23-F23-G23</f>
        <v>0</v>
      </c>
      <c r="I23" s="412" t="s">
        <v>50</v>
      </c>
    </row>
    <row r="24" spans="1:9" ht="55.95" hidden="1" customHeight="1" x14ac:dyDescent="0.25">
      <c r="A24" s="650" t="s">
        <v>89</v>
      </c>
      <c r="B24" s="77" t="str">
        <f>+[6]ระบบการควบคุมฯ!B51</f>
        <v xml:space="preserve">เข้าร่วมประชุมเชิงปฏิบัติการปรับปรุงและพัฒนาเครื่องมือ   วัดผลสัมฤทธิ์ทางการเรียน 5 กลุ่มสาระการเรียนรู้ และรายวิชาพื้นฐานประวัติศาสตร์  เพื่อการบริการ ระยะที่ 1 ระหว่างวันที่ 5 – 9 สิงหาคม 2566  ณ โรงแรมแกรนด์ราชพฤกษ์ ตำบลบางพลับ อำเภอปากเกร็ด จังหวัดนนทบุรี  </v>
      </c>
      <c r="C24" s="411" t="str">
        <f>+[6]ระบบการควบคุมฯ!C51</f>
        <v>ศธ 04002/ว3117  ลว. 3 สิงหาคม 66 โอนครั้งที่ 723</v>
      </c>
      <c r="D24" s="651">
        <f>+[6]ระบบการควบคุมฯ!F51</f>
        <v>0</v>
      </c>
      <c r="E24" s="651">
        <f>+[6]ระบบการควบคุมฯ!G51+[6]ระบบการควบคุมฯ!H51</f>
        <v>0</v>
      </c>
      <c r="F24" s="651">
        <f>+[6]ระบบการควบคุมฯ!I51+[6]ระบบการควบคุมฯ!J51</f>
        <v>0</v>
      </c>
      <c r="G24" s="651">
        <f>+[6]ระบบการควบคุมฯ!K51+[6]ระบบการควบคุมฯ!L51</f>
        <v>0</v>
      </c>
      <c r="H24" s="652">
        <f>+D24-E24-F24-G24</f>
        <v>0</v>
      </c>
      <c r="I24" s="413" t="s">
        <v>90</v>
      </c>
    </row>
    <row r="25" spans="1:9" ht="37.200000000000003" customHeight="1" x14ac:dyDescent="0.25">
      <c r="A25" s="630">
        <f>+[6]ระบบการควบคุมฯ!A54</f>
        <v>1.2</v>
      </c>
      <c r="B25" s="394" t="str">
        <f>+[6]ระบบการควบคุมฯ!B54</f>
        <v>กิจกรรมการยกระดับผลการทดสอบทางการศึกษาระดับชาติที่สอดคล้องกับบริบทพื้นที่</v>
      </c>
      <c r="C25" s="394" t="str">
        <f>+[6]ระบบการควบคุมฯ!C54</f>
        <v>20004 66 00040 00000</v>
      </c>
      <c r="D25" s="631">
        <f>+D26</f>
        <v>37880</v>
      </c>
      <c r="E25" s="631">
        <f>+E26</f>
        <v>0</v>
      </c>
      <c r="F25" s="631">
        <f>+F26</f>
        <v>0</v>
      </c>
      <c r="G25" s="631">
        <f>+G26</f>
        <v>30274</v>
      </c>
      <c r="H25" s="631">
        <f>+H26</f>
        <v>7606</v>
      </c>
      <c r="I25" s="632"/>
    </row>
    <row r="26" spans="1:9" ht="37.200000000000003" customHeight="1" x14ac:dyDescent="0.25">
      <c r="A26" s="633"/>
      <c r="B26" s="634" t="str">
        <f>+[6]ระบบการควบคุมฯ!B56</f>
        <v>งบรายจ่ายอื่น   6711500</v>
      </c>
      <c r="C26" s="396" t="str">
        <f>+[6]ระบบการควบคุมฯ!C56</f>
        <v>20004 31003170 5000004</v>
      </c>
      <c r="D26" s="635">
        <f>SUM(D27:D28)</f>
        <v>37880</v>
      </c>
      <c r="E26" s="635">
        <f>SUM(E27:E28)</f>
        <v>0</v>
      </c>
      <c r="F26" s="635">
        <f>SUM(F27:F28)</f>
        <v>0</v>
      </c>
      <c r="G26" s="635">
        <f>SUM(G27:G28)</f>
        <v>30274</v>
      </c>
      <c r="H26" s="635">
        <f>SUM(H27:H28)</f>
        <v>7606</v>
      </c>
      <c r="I26" s="636"/>
    </row>
    <row r="27" spans="1:9" ht="55.95" customHeight="1" x14ac:dyDescent="0.25">
      <c r="A27" s="650" t="str">
        <f>+[6]ระบบการควบคุมฯ!A58</f>
        <v>1.2.1</v>
      </c>
      <c r="B27" s="77" t="str">
        <f>+[6]ระบบการควบคุมฯ!B58</f>
        <v xml:space="preserve">ค่าใช้จ่ายในการเข้าร่วมประชุมชี้แจงศูนย์สอบในการดำเนินการประเมินความสามารถด้านการอ่านของผู้เรียน (RT) ชั้นประถมศึกษาปีที่ 1 และการประเมินคุณภาพผู้เรียน (NT) ชั้นประถมศึกษาปีที่ 3 ปีการศึกษา 2566  ระหว่างวันที่ 6 – 8 พฤศจิกายน 2566 ณ โรงแรมริเวอร์ไซด์ กรุงเทพมหานคร </v>
      </c>
      <c r="C27" s="77" t="str">
        <f>+[6]ระบบการควบคุมฯ!C58</f>
        <v>ศธ 04002/ว5005  ลว. 3 พ.ย. 65 โอนครั้งที่ 42</v>
      </c>
      <c r="D27" s="651">
        <f>+[6]ระบบการควบคุมฯ!F58</f>
        <v>800</v>
      </c>
      <c r="E27" s="651">
        <f>+[6]ระบบการควบคุมฯ!G58+[6]ระบบการควบคุมฯ!H58</f>
        <v>0</v>
      </c>
      <c r="F27" s="651">
        <f>+[6]ระบบการควบคุมฯ!I58+[6]ระบบการควบคุมฯ!J58</f>
        <v>0</v>
      </c>
      <c r="G27" s="638">
        <f>+[6]ระบบการควบคุมฯ!K58+[6]ระบบการควบคุมฯ!L58+[6]ระบบการควบคุมฯ!V58+[6]ระบบการควบคุมฯ!W58</f>
        <v>800</v>
      </c>
      <c r="H27" s="652">
        <f>+D27-E27-F27-G27</f>
        <v>0</v>
      </c>
      <c r="I27" s="412" t="s">
        <v>50</v>
      </c>
    </row>
    <row r="28" spans="1:9" ht="37.200000000000003" customHeight="1" x14ac:dyDescent="0.25">
      <c r="A28" s="650" t="str">
        <f>+[6]ระบบการควบคุมฯ!A59</f>
        <v>1.2.2</v>
      </c>
      <c r="B28" s="77" t="str">
        <f>+[6]ระบบการควบคุมฯ!B59</f>
        <v>ค่าใช้จ่ายในการดำเนินโครงการประเมินความสามารถด้านการอ่านของผู้เรียน (RT) ชั้นประถมศึกษาปีที่ 1 ปีการศึกษา 2566  จำนวนเงิน 18,440.-บาท  (หนึ่งหมื่นแปดพันสี่ร้อยสี่สิบบาทถ้วน)    ให้กลุ่มนิเทศติดตามและประเมินผลการจัดการศึกษา และตามบันทึกกลุ่มนโยบายและแผน(ที่ ศธ 04087/128 ลงวันที่ 17 มกราคม 2567) แจ้งการจัดสรรงบประมาณ เป็นค่าใช้จ่ายดำเนินโครงการประเมินคุณภาพผู้เรียน (NT) ชั้นประถมศึกษาปีที่ 3 ปีการศึกษา 2566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สยามบรมราชกุมารีและโรงเรียนทั่วไป จำนวนเงิน 18,640.-บาท  (หนึ่งหมื่นแปดพันหกร้อยสี่สิบบาทถ้วน) ให้กลุ่มนิเทศ</v>
      </c>
      <c r="C28" s="77" t="str">
        <f>+[6]ระบบการควบคุมฯ!C59</f>
        <v>ศธ 04002/ว2439 ลว. 17 มค 67 โอนครั้งที่ 139</v>
      </c>
      <c r="D28" s="651">
        <f>+[6]ระบบการควบคุมฯ!F59</f>
        <v>37080</v>
      </c>
      <c r="E28" s="651">
        <f>+[6]ระบบการควบคุมฯ!G59+[6]ระบบการควบคุมฯ!H59</f>
        <v>0</v>
      </c>
      <c r="F28" s="651">
        <f>+[6]ระบบการควบคุมฯ!I59+[6]ระบบการควบคุมฯ!J59</f>
        <v>0</v>
      </c>
      <c r="G28" s="638">
        <f>+[6]ระบบการควบคุมฯ!K59+[6]ระบบการควบคุมฯ!L59+[6]ระบบการควบคุมฯ!V59+[6]ระบบการควบคุมฯ!W59</f>
        <v>29474</v>
      </c>
      <c r="H28" s="652">
        <f>+D28-E28-F28-G28</f>
        <v>7606</v>
      </c>
      <c r="I28" s="412" t="s">
        <v>50</v>
      </c>
    </row>
    <row r="29" spans="1:9" ht="18.600000000000001" customHeight="1" x14ac:dyDescent="0.25">
      <c r="A29" s="630">
        <f>+[6]ระบบการควบคุมฯ!A63</f>
        <v>1.3</v>
      </c>
      <c r="B29" s="394" t="str">
        <f>+[6]ระบบการควบคุมฯ!B63</f>
        <v>กิจกรรมการขับเคลื่อนการจัดการเรียนรู้วิทยาการคำนวณและการออกแบบเทคโนโลยี</v>
      </c>
      <c r="C29" s="394" t="str">
        <f>+[6]ระบบการควบคุมฯ!C63</f>
        <v>20004 66 00075 00000</v>
      </c>
      <c r="D29" s="631">
        <f>+D30</f>
        <v>0</v>
      </c>
      <c r="E29" s="631">
        <f>+E30</f>
        <v>0</v>
      </c>
      <c r="F29" s="631">
        <f>+F30</f>
        <v>0</v>
      </c>
      <c r="G29" s="631">
        <f>+G30</f>
        <v>0</v>
      </c>
      <c r="H29" s="631">
        <f>+H30</f>
        <v>0</v>
      </c>
      <c r="I29" s="632"/>
    </row>
    <row r="30" spans="1:9" ht="18.600000000000001" customHeight="1" x14ac:dyDescent="0.25">
      <c r="A30" s="633"/>
      <c r="B30" s="634" t="str">
        <f>+[6]ระบบการควบคุมฯ!B64</f>
        <v>งบรายจ่ายอื่น   6711500</v>
      </c>
      <c r="C30" s="409" t="str">
        <f>+[2]ระบบการควบคุมฯ!C48</f>
        <v>20004 32003100 5000005</v>
      </c>
      <c r="D30" s="635">
        <f>SUM(D31:D32)</f>
        <v>0</v>
      </c>
      <c r="E30" s="635">
        <f>SUM(E31:E32)</f>
        <v>0</v>
      </c>
      <c r="F30" s="635">
        <f>SUM(F31:F32)</f>
        <v>0</v>
      </c>
      <c r="G30" s="635">
        <f>SUM(G31:G32)</f>
        <v>0</v>
      </c>
      <c r="H30" s="635">
        <f>SUM(H31:H32)</f>
        <v>0</v>
      </c>
      <c r="I30" s="636"/>
    </row>
    <row r="31" spans="1:9" ht="55.95" hidden="1" customHeight="1" x14ac:dyDescent="0.25">
      <c r="A31" s="650" t="str">
        <f>+[6]ระบบการควบคุมฯ!A65</f>
        <v>1.3.1</v>
      </c>
      <c r="B31" s="77" t="str">
        <f>+[6]ระบบการควบคุมฯ!B65</f>
        <v>ค่าใช้จ่ายในการจัดนิทรรศการ “สร้างภูมิคุ้มกันด้วยวิทยาศาสตร์และ CODING” ในการประชุมคณะรัฐมนตรี วันอังคารที่ 7 มีนาคม 2566 ณ ตึกสันติไมตรี (หลังนอก) ทำเนียบรัฐบาล ร.ร.ร่วมจิตประสาท</v>
      </c>
      <c r="C31" s="414" t="str">
        <f>+[6]ระบบการควบคุมฯ!C65</f>
        <v>ศธ 04002/ว897 ลว.7 มี.ค.66 โอนครั้งที่ 366</v>
      </c>
      <c r="D31" s="651">
        <f>+[6]ระบบการควบคุมฯ!F65</f>
        <v>0</v>
      </c>
      <c r="E31" s="651">
        <f>+[6]ระบบการควบคุมฯ!G65+[6]ระบบการควบคุมฯ!H65</f>
        <v>0</v>
      </c>
      <c r="F31" s="651">
        <f>+[6]ระบบการควบคุมฯ!I65+[6]ระบบการควบคุมฯ!J65</f>
        <v>0</v>
      </c>
      <c r="G31" s="651">
        <f>+[6]ระบบการควบคุมฯ!K65+[6]ระบบการควบคุมฯ!L65</f>
        <v>0</v>
      </c>
      <c r="H31" s="652">
        <f>+D31-E31-F31-G31</f>
        <v>0</v>
      </c>
      <c r="I31" s="412" t="s">
        <v>91</v>
      </c>
    </row>
    <row r="32" spans="1:9" ht="18.600000000000001" hidden="1" customHeight="1" x14ac:dyDescent="0.25">
      <c r="A32" s="650" t="str">
        <f>+[6]ระบบการควบคุมฯ!A66</f>
        <v>1.3.2</v>
      </c>
      <c r="B32" s="77" t="str">
        <f>+[6]ระบบการควบคุมฯ!B66</f>
        <v>ค่าใช้จ่ายในการนิเทศ กำกับ ติดตามการจัดการเรียนรู้วิทยาการคำนวณและการออกแบบเทคโนโลยี (CODING)</v>
      </c>
      <c r="C32" s="414" t="str">
        <f>+[6]ระบบการควบคุมฯ!C66</f>
        <v>ศธ 04002/ว2543 ลว.28 มิ.ย.66 โอนครั้งที่ 616</v>
      </c>
      <c r="D32" s="651">
        <f>+[6]ระบบการควบคุมฯ!F66</f>
        <v>0</v>
      </c>
      <c r="E32" s="651">
        <f>+[6]ระบบการควบคุมฯ!G66+[6]ระบบการควบคุมฯ!H66</f>
        <v>0</v>
      </c>
      <c r="F32" s="651">
        <f>+[6]ระบบการควบคุมฯ!I66+[6]ระบบการควบคุมฯ!J66</f>
        <v>0</v>
      </c>
      <c r="G32" s="651">
        <f>+[6]ระบบการควบคุมฯ!K66+[6]ระบบการควบคุมฯ!L66</f>
        <v>0</v>
      </c>
      <c r="H32" s="652">
        <f>+D32-E32-F32-G32</f>
        <v>0</v>
      </c>
      <c r="I32" s="412" t="s">
        <v>92</v>
      </c>
    </row>
    <row r="33" spans="1:9" ht="37.200000000000003" customHeight="1" x14ac:dyDescent="0.25">
      <c r="A33" s="630">
        <f>+[6]ระบบการควบคุมฯ!A67</f>
        <v>1.4</v>
      </c>
      <c r="B33" s="415" t="str">
        <f>+[6]ระบบการควบคุมฯ!B67</f>
        <v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</v>
      </c>
      <c r="C33" s="231" t="str">
        <f>+[6]ระบบการควบคุมฯ!C67</f>
        <v>20004 66 00101 00000</v>
      </c>
      <c r="D33" s="631">
        <f>+D34</f>
        <v>0</v>
      </c>
      <c r="E33" s="631"/>
      <c r="F33" s="631"/>
      <c r="G33" s="653">
        <f>+[2]ระบบการควบคุมฯ!K48+[2]ระบบการควบคุมฯ!L48</f>
        <v>0</v>
      </c>
      <c r="H33" s="654">
        <f>+D33-E33-F33-G33</f>
        <v>0</v>
      </c>
      <c r="I33" s="394"/>
    </row>
    <row r="34" spans="1:9" ht="37.200000000000003" customHeight="1" x14ac:dyDescent="0.25">
      <c r="A34" s="633"/>
      <c r="B34" s="655" t="str">
        <f>+[6]ระบบการควบคุมฯ!B68</f>
        <v>งบรายจ่ายอื่น   6711500</v>
      </c>
      <c r="C34" s="409" t="str">
        <f>+[6]ระบบการควบคุมฯ!C68</f>
        <v>20004 31003100 5000007</v>
      </c>
      <c r="D34" s="635">
        <f>SUM(D35:D36)</f>
        <v>0</v>
      </c>
      <c r="E34" s="635">
        <f>SUM(E35:E36)</f>
        <v>0</v>
      </c>
      <c r="F34" s="635">
        <f>SUM(F35:F36)</f>
        <v>0</v>
      </c>
      <c r="G34" s="635">
        <f>SUM(G35:G36)</f>
        <v>0</v>
      </c>
      <c r="H34" s="635">
        <f>SUM(H35:H36)</f>
        <v>0</v>
      </c>
      <c r="I34" s="635"/>
    </row>
    <row r="35" spans="1:9" ht="18.600000000000001" hidden="1" customHeight="1" x14ac:dyDescent="0.25">
      <c r="A35" s="650" t="str">
        <f>+[6]ระบบการควบคุมฯ!A69</f>
        <v>1.4.1</v>
      </c>
      <c r="B35" s="77" t="str">
        <f>+[6]ระบบการควบคุมฯ!B69</f>
        <v xml:space="preserve">ค่าใช้จ่ายในการประชุมเชิงปฏิบัติการพัฒนาศักยภาพศึกษานิเทศก์พร้อมรับการประเมิน PISA 2025 ระหว่างวันที่ 1- 4 กันยายน  2566 ณ โรงแรมเอวาน่า เขตบางนา กรุงเทพมหานคร </v>
      </c>
      <c r="C35" s="414" t="str">
        <f>+[6]ระบบการควบคุมฯ!C69</f>
        <v>ศธ 04002/ว2988  ลว. 20 ก.ค. 66 โอนครั้งที่ 688 งบ 10800 บาท</v>
      </c>
      <c r="D35" s="651">
        <f>+[6]ระบบการควบคุมฯ!F69</f>
        <v>0</v>
      </c>
      <c r="E35" s="651">
        <f>+[6]ระบบการควบคุมฯ!G69+[6]ระบบการควบคุมฯ!H69</f>
        <v>0</v>
      </c>
      <c r="F35" s="651">
        <f>+[6]ระบบการควบคุมฯ!I69+[6]ระบบการควบคุมฯ!J69</f>
        <v>0</v>
      </c>
      <c r="G35" s="652">
        <f>+[6]ระบบการควบคุมฯ!K69+[6]ระบบการควบคุมฯ!L69</f>
        <v>0</v>
      </c>
      <c r="H35" s="652">
        <f>+D35-E35-F35-G35</f>
        <v>0</v>
      </c>
      <c r="I35" s="656" t="s">
        <v>93</v>
      </c>
    </row>
    <row r="36" spans="1:9" ht="37.200000000000003" hidden="1" customHeight="1" x14ac:dyDescent="0.25">
      <c r="A36" s="650" t="str">
        <f>+[6]ระบบการควบคุมฯ!A70</f>
        <v>1.4.2</v>
      </c>
      <c r="B36" s="77" t="str">
        <f>+[6]ระบบการควบคุมฯ!B70</f>
        <v xml:space="preserve">ค่าใช้จ่ายดำเนินงานโครงการยกระดับสมรรถนะความฉลาดรู้ของผู้เรียนตามกรอบการประเมิน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 </v>
      </c>
      <c r="C36" s="414" t="str">
        <f>+[6]ระบบการควบคุมฯ!C70</f>
        <v xml:space="preserve">ศธ 04002/ว3528  ลว. 22 ส.ค. 66 โอนครั้งที่ 797 </v>
      </c>
      <c r="D36" s="651">
        <f>+[6]ระบบการควบคุมฯ!F70</f>
        <v>0</v>
      </c>
      <c r="E36" s="651">
        <f>+[6]ระบบการควบคุมฯ!G70+[6]ระบบการควบคุมฯ!H70</f>
        <v>0</v>
      </c>
      <c r="F36" s="651">
        <f>+[6]ระบบการควบคุมฯ!I70+[6]ระบบการควบคุมฯ!J70</f>
        <v>0</v>
      </c>
      <c r="G36" s="652">
        <f>+[6]ระบบการควบคุมฯ!K70+[6]ระบบการควบคุมฯ!L70</f>
        <v>0</v>
      </c>
      <c r="H36" s="652">
        <f>+D36-E36-F36-G36</f>
        <v>0</v>
      </c>
      <c r="I36" s="656" t="s">
        <v>93</v>
      </c>
    </row>
    <row r="37" spans="1:9" ht="18.600000000000001" customHeight="1" x14ac:dyDescent="0.25">
      <c r="A37" s="630">
        <f>+[6]ระบบการควบคุมฯ!A72</f>
        <v>1.5</v>
      </c>
      <c r="B37" s="415" t="str">
        <f>+[6]ระบบการควบคุมฯ!B72</f>
        <v>กิจกรรมการพัฒนาเด็กปฐมวัยอย่างมีคุณภาพ</v>
      </c>
      <c r="C37" s="231" t="str">
        <f>+[2]ระบบการควบคุมฯ!C51</f>
        <v>20004 6686176 00000</v>
      </c>
      <c r="D37" s="631">
        <f>+D38</f>
        <v>1600</v>
      </c>
      <c r="E37" s="631">
        <f>+E38</f>
        <v>0</v>
      </c>
      <c r="F37" s="631">
        <f>+F38</f>
        <v>0</v>
      </c>
      <c r="G37" s="631">
        <f>+G38</f>
        <v>1600</v>
      </c>
      <c r="H37" s="631">
        <f>+H38</f>
        <v>0</v>
      </c>
      <c r="I37" s="394" t="s">
        <v>50</v>
      </c>
    </row>
    <row r="38" spans="1:9" ht="37.200000000000003" customHeight="1" x14ac:dyDescent="0.25">
      <c r="A38" s="633"/>
      <c r="B38" s="655" t="str">
        <f>+[6]ระบบการควบคุมฯ!B74</f>
        <v>งบรายจ่ายอื่น   6711500</v>
      </c>
      <c r="C38" s="409" t="str">
        <f>+[6]ระบบการควบคุมฯ!C74</f>
        <v>20004 31003170 5000011</v>
      </c>
      <c r="D38" s="635">
        <f>SUM(D39:D43)</f>
        <v>1600</v>
      </c>
      <c r="E38" s="635">
        <f>SUM(E39:E43)</f>
        <v>0</v>
      </c>
      <c r="F38" s="635">
        <f>SUM(F39:F43)</f>
        <v>0</v>
      </c>
      <c r="G38" s="635">
        <f>SUM(G39:G43)</f>
        <v>1600</v>
      </c>
      <c r="H38" s="635">
        <f>SUM(H39:H43)</f>
        <v>0</v>
      </c>
      <c r="I38" s="635"/>
    </row>
    <row r="39" spans="1:9" ht="93" customHeight="1" x14ac:dyDescent="0.25">
      <c r="A39" s="650" t="str">
        <f>+[6]ระบบการควบคุมฯ!A76</f>
        <v>1.5.1</v>
      </c>
      <c r="B39" s="77" t="str">
        <f>+[6]ระบบการควบคุมฯ!B76</f>
        <v xml:space="preserve">ค่าใช้จ่ายในการเดินทางเข้าร่วมการประชุมเชิงปฏิบัติการขับเคลื่อนการพัฒนาหลักสูตรและส่งเสริมการศึกษาปฐมวัย  ระหว่างวันที่ 29 มกราคม - 2 กุมภาพันธ์ 2567 ณ โรงแรมรอยัลริเวอร์ไซด์ กรุงเทพมหานคร </v>
      </c>
      <c r="C39" s="414" t="str">
        <f>+[6]ระบบการควบคุมฯ!C76</f>
        <v>ศธ 04002/ว244 ลว.17 มค 67 โอนครั้งที่ 138</v>
      </c>
      <c r="D39" s="651">
        <f>+[6]ระบบการควบคุมฯ!F76</f>
        <v>800</v>
      </c>
      <c r="E39" s="638">
        <f>+[6]ระบบการควบคุมฯ!G76+[6]ระบบการควบคุมฯ!H76+[6]ระบบการควบคุมฯ!R76+[6]ระบบการควบคุมฯ!S76</f>
        <v>0</v>
      </c>
      <c r="F39" s="638">
        <f>+[6]ระบบการควบคุมฯ!J76+[6]ระบบการควบคุมฯ!K76+[6]ระบบการควบคุมฯ!U76+[6]ระบบการควบคุมฯ!V76</f>
        <v>0</v>
      </c>
      <c r="G39" s="638">
        <f>+[6]ระบบการควบคุมฯ!K76+[6]ระบบการควบคุมฯ!L76+[6]ระบบการควบคุมฯ!V76+[6]ระบบการควบคุมฯ!W76</f>
        <v>800</v>
      </c>
      <c r="H39" s="652">
        <f>+D39-E39-F39-G39</f>
        <v>0</v>
      </c>
      <c r="I39" s="656" t="s">
        <v>50</v>
      </c>
    </row>
    <row r="40" spans="1:9" ht="56.25" customHeight="1" x14ac:dyDescent="0.25">
      <c r="A40" s="650" t="str">
        <f>+[6]ระบบการควบคุมฯ!A77</f>
        <v>1.5.1</v>
      </c>
      <c r="B40" s="77" t="str">
        <f>+[6]ระบบการควบคุมฯ!B77</f>
        <v xml:space="preserve">ค่าใช้จ่ายในการเดินทางเข้าร่วมประชุมเชิงปฏิบัติการบรรณาธิการกิจเอกสารประกอบการขับเคลื่อนการพัฒนาหลักสูตรและส่งเสริมการศึกษาปฐมวัย ครั้งที่ 1 ระหว่างวันที่ 12 – 15 มีนาคม 2567  ณ โรงแรมรอยัลริเวอร์ กรุงเทพมหานคร </v>
      </c>
      <c r="C40" s="414" t="str">
        <f>+[6]ระบบการควบคุมฯ!C77</f>
        <v>ศธ 04002/ว244 ลว.17 มค 67 โอนครั้งที่ 195</v>
      </c>
      <c r="D40" s="651">
        <f>+[6]ระบบการควบคุมฯ!F77</f>
        <v>800</v>
      </c>
      <c r="E40" s="638">
        <f>+[6]ระบบการควบคุมฯ!G77+[6]ระบบการควบคุมฯ!H77+[6]ระบบการควบคุมฯ!R77+[6]ระบบการควบคุมฯ!S77</f>
        <v>0</v>
      </c>
      <c r="F40" s="638">
        <f>+[6]ระบบการควบคุมฯ!J77+[6]ระบบการควบคุมฯ!K77+[6]ระบบการควบคุมฯ!U77+[6]ระบบการควบคุมฯ!V77</f>
        <v>0</v>
      </c>
      <c r="G40" s="638">
        <f>+[6]ระบบการควบคุมฯ!K77+[6]ระบบการควบคุมฯ!L77+[6]ระบบการควบคุมฯ!V77+[6]ระบบการควบคุมฯ!W77</f>
        <v>800</v>
      </c>
      <c r="H40" s="652">
        <f>+D40-E40-F40-G40</f>
        <v>0</v>
      </c>
      <c r="I40" s="656" t="s">
        <v>50</v>
      </c>
    </row>
    <row r="41" spans="1:9" ht="37.5" hidden="1" customHeight="1" x14ac:dyDescent="0.25">
      <c r="A41" s="650"/>
      <c r="B41" s="77"/>
      <c r="C41" s="414"/>
      <c r="D41" s="651">
        <f>+[6]ระบบการควบคุมฯ!F78</f>
        <v>0</v>
      </c>
      <c r="E41" s="651">
        <f>+[6]ระบบการควบคุมฯ!G78+[6]ระบบการควบคุมฯ!H78</f>
        <v>0</v>
      </c>
      <c r="F41" s="651">
        <f>+[6]ระบบการควบคุมฯ!I78+[6]ระบบการควบคุมฯ!J78</f>
        <v>0</v>
      </c>
      <c r="G41" s="652">
        <f>+[6]ระบบการควบคุมฯ!K78+[6]ระบบการควบคุมฯ!L78</f>
        <v>0</v>
      </c>
      <c r="H41" s="652">
        <f>+D41-E41-F41-G41</f>
        <v>0</v>
      </c>
      <c r="I41" s="656"/>
    </row>
    <row r="42" spans="1:9" ht="37.5" hidden="1" customHeight="1" x14ac:dyDescent="0.25">
      <c r="A42" s="650"/>
      <c r="B42" s="77"/>
      <c r="C42" s="414"/>
      <c r="D42" s="651">
        <f>+[6]ระบบการควบคุมฯ!D79</f>
        <v>0</v>
      </c>
      <c r="E42" s="651">
        <f>+[6]ระบบการควบคุมฯ!G79+[6]ระบบการควบคุมฯ!H79</f>
        <v>0</v>
      </c>
      <c r="F42" s="651">
        <f>+[6]ระบบการควบคุมฯ!I79+[6]ระบบการควบคุมฯ!J79</f>
        <v>0</v>
      </c>
      <c r="G42" s="651">
        <f>+[6]ระบบการควบคุมฯ!K79+[6]ระบบการควบคุมฯ!L79</f>
        <v>0</v>
      </c>
      <c r="H42" s="652">
        <f>+D42-E42-F42-G42</f>
        <v>0</v>
      </c>
      <c r="I42" s="657"/>
    </row>
    <row r="43" spans="1:9" ht="37.200000000000003" hidden="1" customHeight="1" x14ac:dyDescent="0.25">
      <c r="A43" s="650"/>
      <c r="B43" s="77"/>
      <c r="C43" s="414"/>
      <c r="D43" s="651">
        <f>+[2]ระบบการควบคุมฯ!F56</f>
        <v>0</v>
      </c>
      <c r="E43" s="651">
        <f>+[2]ระบบการควบคุมฯ!G56+[2]ระบบการควบคุมฯ!H56</f>
        <v>0</v>
      </c>
      <c r="F43" s="651">
        <f>+[2]ระบบการควบคุมฯ!I56+[2]ระบบการควบคุมฯ!J56</f>
        <v>0</v>
      </c>
      <c r="G43" s="652">
        <f>+[2]ระบบการควบคุมฯ!K56+[2]ระบบการควบคุมฯ!L56</f>
        <v>0</v>
      </c>
      <c r="H43" s="652">
        <f>+D43-E43-F43-G43</f>
        <v>0</v>
      </c>
      <c r="I43" s="658"/>
    </row>
    <row r="44" spans="1:9" ht="37.200000000000003" hidden="1" customHeight="1" x14ac:dyDescent="0.25">
      <c r="A44" s="659"/>
      <c r="B44" s="660"/>
      <c r="C44" s="659"/>
      <c r="D44" s="653"/>
      <c r="E44" s="653"/>
      <c r="F44" s="653"/>
      <c r="G44" s="653"/>
      <c r="H44" s="653"/>
      <c r="I44" s="661"/>
    </row>
    <row r="45" spans="1:9" ht="37.200000000000003" hidden="1" x14ac:dyDescent="0.25">
      <c r="A45" s="662">
        <f>+[2]ระบบการควบคุมฯ!A58</f>
        <v>0</v>
      </c>
      <c r="B45" s="416" t="str">
        <f>+[2]ระบบการควบคุมฯ!B58</f>
        <v>งบรายจ่ายอื่น   6611500</v>
      </c>
      <c r="C45" s="254" t="str">
        <f>+[2]ระบบการควบคุมฯ!C58</f>
        <v>20004 31003100 5000003</v>
      </c>
      <c r="D45" s="635">
        <f>+D46</f>
        <v>0</v>
      </c>
      <c r="E45" s="635">
        <f t="shared" ref="E45:H48" si="2">+E46</f>
        <v>0</v>
      </c>
      <c r="F45" s="635">
        <f t="shared" si="2"/>
        <v>0</v>
      </c>
      <c r="G45" s="635">
        <f t="shared" si="2"/>
        <v>0</v>
      </c>
      <c r="H45" s="635">
        <f t="shared" si="2"/>
        <v>0</v>
      </c>
      <c r="I45" s="663"/>
    </row>
    <row r="46" spans="1:9" ht="18.600000000000001" hidden="1" customHeight="1" x14ac:dyDescent="0.25">
      <c r="A46" s="650"/>
      <c r="B46" s="78"/>
      <c r="C46" s="414"/>
      <c r="D46" s="651"/>
      <c r="E46" s="651"/>
      <c r="F46" s="651"/>
      <c r="G46" s="652"/>
      <c r="H46" s="652"/>
      <c r="I46" s="656"/>
    </row>
    <row r="47" spans="1:9" ht="37.200000000000003" hidden="1" customHeight="1" x14ac:dyDescent="0.25">
      <c r="A47" s="659">
        <f>+[6]ระบบการควบคุมฯ!A81</f>
        <v>1.6</v>
      </c>
      <c r="B47" s="417" t="str">
        <f>+[6]ระบบการควบคุมฯ!B81</f>
        <v>กิจกรรมการพัฒนามาตรฐานระบบการประเมินมาตรฐานและการประกันคุณภาพการศึกษา</v>
      </c>
      <c r="C47" s="231" t="str">
        <f>+[6]ระบบการควบคุมฯ!C81</f>
        <v>20004 67 86181 00000</v>
      </c>
      <c r="D47" s="653">
        <f>+D48</f>
        <v>0</v>
      </c>
      <c r="E47" s="653">
        <f t="shared" si="2"/>
        <v>0</v>
      </c>
      <c r="F47" s="653">
        <f t="shared" si="2"/>
        <v>0</v>
      </c>
      <c r="G47" s="653">
        <f t="shared" si="2"/>
        <v>0</v>
      </c>
      <c r="H47" s="653">
        <f t="shared" si="2"/>
        <v>0</v>
      </c>
      <c r="I47" s="661"/>
    </row>
    <row r="48" spans="1:9" ht="37.200000000000003" hidden="1" customHeight="1" x14ac:dyDescent="0.25">
      <c r="A48" s="662"/>
      <c r="B48" s="416" t="str">
        <f>+[6]ระบบการควบคุมฯ!B82</f>
        <v>งบรายจ่ายอื่น   6711500</v>
      </c>
      <c r="C48" s="254" t="str">
        <f>+[6]ระบบการควบคุมฯ!C82</f>
        <v>20004 31003170 5000012</v>
      </c>
      <c r="D48" s="635">
        <f>+D49</f>
        <v>0</v>
      </c>
      <c r="E48" s="635">
        <f t="shared" si="2"/>
        <v>0</v>
      </c>
      <c r="F48" s="635">
        <f t="shared" si="2"/>
        <v>0</v>
      </c>
      <c r="G48" s="635">
        <f t="shared" si="2"/>
        <v>0</v>
      </c>
      <c r="H48" s="635">
        <f t="shared" si="2"/>
        <v>0</v>
      </c>
      <c r="I48" s="663"/>
    </row>
    <row r="49" spans="1:9" ht="18.600000000000001" hidden="1" customHeight="1" x14ac:dyDescent="0.25">
      <c r="A49" s="650" t="str">
        <f>+[6]ระบบการควบคุมฯ!A83</f>
        <v>1.6.1</v>
      </c>
      <c r="B49" s="78" t="str">
        <f>+[6]ระบบการควบคุมฯ!B83</f>
        <v xml:space="preserve">ค่าใช้จ่ายในการเดินทางเข้าร่วมประชุมสัมมนาเชิงปฏิบัติการเพื่อเสริมสร้างศักยภาพด้านการประกันคุณภาพการศึกษาขั้นพื้นฐาน ให้กับศึกษานิเทศก์และสถานศึกษาสังกัดสพฐ. ด้วยรูปแบบผสมผสาน (online และ face to face) รุ่นที่ 1  ระหว่างวันที่ 18 - 24 ธันวาคม 2565 ณ โรงแรมเอวาน่า กรุงเทพมหานคร </v>
      </c>
      <c r="C49" s="414" t="str">
        <f>+[6]ระบบการควบคุมฯ!C83</f>
        <v>ศธ 04002/ว5470 ลว.1 ธ.ค.65 โอนครั้งที่ 102</v>
      </c>
      <c r="D49" s="651">
        <f>+[6]ระบบการควบคุมฯ!F83</f>
        <v>0</v>
      </c>
      <c r="E49" s="651">
        <f>+[6]ระบบการควบคุมฯ!G83+[6]ระบบการควบคุมฯ!H83</f>
        <v>0</v>
      </c>
      <c r="F49" s="651">
        <f>+[6]ระบบการควบคุมฯ!I83+[6]ระบบการควบคุมฯ!J83</f>
        <v>0</v>
      </c>
      <c r="G49" s="652">
        <f>+[6]ระบบการควบคุมฯ!K83+[6]ระบบการควบคุมฯ!L83</f>
        <v>0</v>
      </c>
      <c r="H49" s="652">
        <f>+D49-E49-F49-G49</f>
        <v>0</v>
      </c>
      <c r="I49" s="656" t="s">
        <v>50</v>
      </c>
    </row>
    <row r="50" spans="1:9" ht="37.200000000000003" customHeight="1" x14ac:dyDescent="0.25">
      <c r="A50" s="626">
        <f>+[4]ระบบการควบคุมฯ!A39</f>
        <v>2</v>
      </c>
      <c r="B50" s="664" t="s">
        <v>51</v>
      </c>
      <c r="C50" s="418" t="str">
        <f>+[2]ระบบการควบคุมฯ!C60</f>
        <v>20004 31004500 2000000</v>
      </c>
      <c r="D50" s="628">
        <f>+D51+D54+D57+D60</f>
        <v>10000</v>
      </c>
      <c r="E50" s="628">
        <f>+E51+E54+E57+E60</f>
        <v>0</v>
      </c>
      <c r="F50" s="628">
        <f>+F51+F54+F57+F60</f>
        <v>0</v>
      </c>
      <c r="G50" s="628">
        <f>+G51+G54+G57+G60</f>
        <v>0</v>
      </c>
      <c r="H50" s="628">
        <f>+H51+H54+H57+H60</f>
        <v>10000</v>
      </c>
      <c r="I50" s="628">
        <f t="shared" ref="E50:I51" si="3">+I51</f>
        <v>0</v>
      </c>
    </row>
    <row r="51" spans="1:9" ht="37.200000000000003" customHeight="1" x14ac:dyDescent="0.25">
      <c r="A51" s="630">
        <f>+[4]ระบบการควบคุมฯ!A40</f>
        <v>2.1</v>
      </c>
      <c r="B51" s="419" t="str">
        <f>+[6]ระบบการควบคุมฯ!B87</f>
        <v xml:space="preserve">กิจกรรมพัฒนาการจัดการเรียนการสอนภาษาอังกฤษ </v>
      </c>
      <c r="C51" s="420" t="str">
        <f>+[2]ระบบการควบคุมฯ!C62</f>
        <v>20004 66000 7300000</v>
      </c>
      <c r="D51" s="631">
        <f>+D52</f>
        <v>0</v>
      </c>
      <c r="E51" s="631">
        <f t="shared" si="3"/>
        <v>0</v>
      </c>
      <c r="F51" s="631">
        <f t="shared" si="3"/>
        <v>0</v>
      </c>
      <c r="G51" s="631">
        <f t="shared" si="3"/>
        <v>0</v>
      </c>
      <c r="H51" s="631">
        <f t="shared" si="3"/>
        <v>0</v>
      </c>
      <c r="I51" s="631">
        <f t="shared" si="3"/>
        <v>0</v>
      </c>
    </row>
    <row r="52" spans="1:9" ht="37.200000000000003" hidden="1" customHeight="1" x14ac:dyDescent="0.25">
      <c r="A52" s="633"/>
      <c r="B52" s="655"/>
      <c r="C52" s="421"/>
      <c r="D52" s="635">
        <f t="shared" ref="D52:I52" si="4">SUM(D53)</f>
        <v>0</v>
      </c>
      <c r="E52" s="635">
        <f t="shared" si="4"/>
        <v>0</v>
      </c>
      <c r="F52" s="635">
        <f t="shared" si="4"/>
        <v>0</v>
      </c>
      <c r="G52" s="635">
        <f t="shared" si="4"/>
        <v>0</v>
      </c>
      <c r="H52" s="635">
        <f t="shared" si="4"/>
        <v>0</v>
      </c>
      <c r="I52" s="635">
        <f t="shared" si="4"/>
        <v>0</v>
      </c>
    </row>
    <row r="53" spans="1:9" ht="37.200000000000003" hidden="1" customHeight="1" x14ac:dyDescent="0.25">
      <c r="A53" s="650" t="s">
        <v>31</v>
      </c>
      <c r="B53" s="77" t="str">
        <f>+[2]ระบบการควบคุมฯ!B64</f>
        <v>ค่าจ้างครูผู้สอนภาษาอังกฤษชาวต่างชาติหรือครูผู้สอนชาวไทยสอนวิชาภาษาอังกฤษ จำนวน 2 อัตรา ตั้งแต่ เดือนกุมภาพันธ์ - กันยายน 2565 (รวม 8 เดือน)  ในอัตราเดือนละ 30,000.00 บาท/คน/เดือน</v>
      </c>
      <c r="C53" s="77" t="str">
        <f>+[2]ระบบการควบคุมฯ!C64</f>
        <v>ศธ 04002/ว402 ลว.2 ก.พ.65 โอนครั้งที่ 181</v>
      </c>
      <c r="D53" s="651">
        <f>+[2]ระบบการควบคุมฯ!F64</f>
        <v>0</v>
      </c>
      <c r="E53" s="651"/>
      <c r="F53" s="651">
        <f>+[4]ระบบการควบคุมฯ!I42+[4]ระบบการควบคุมฯ!J42</f>
        <v>0</v>
      </c>
      <c r="G53" s="658">
        <f>+[2]ระบบการควบคุมฯ!K64+[2]ระบบการควบคุมฯ!L64</f>
        <v>0</v>
      </c>
      <c r="H53" s="658">
        <f>+D53-E53-F53-G53</f>
        <v>0</v>
      </c>
      <c r="I53" s="658" t="s">
        <v>45</v>
      </c>
    </row>
    <row r="54" spans="1:9" ht="37.200000000000003" customHeight="1" x14ac:dyDescent="0.25">
      <c r="A54" s="659">
        <f>+[2]ระบบการควบคุมฯ!A65</f>
        <v>2.2000000000000002</v>
      </c>
      <c r="B54" s="415" t="str">
        <f>+[2]ระบบการควบคุมฯ!B65</f>
        <v xml:space="preserve">กิจกรรมการพัฒนาครูและบุคลากรทางการศึกษา           </v>
      </c>
      <c r="C54" s="415" t="str">
        <f>+[2]ระบบการควบคุมฯ!C65</f>
        <v>20004 66 00091 00000</v>
      </c>
      <c r="D54" s="653">
        <f>+D55</f>
        <v>0</v>
      </c>
      <c r="E54" s="653">
        <f t="shared" ref="E54:H61" si="5">+E55</f>
        <v>0</v>
      </c>
      <c r="F54" s="653">
        <f t="shared" si="5"/>
        <v>0</v>
      </c>
      <c r="G54" s="653">
        <f t="shared" si="5"/>
        <v>0</v>
      </c>
      <c r="H54" s="653">
        <f t="shared" si="5"/>
        <v>0</v>
      </c>
      <c r="I54" s="661"/>
    </row>
    <row r="55" spans="1:9" ht="37.200000000000003" hidden="1" customHeight="1" x14ac:dyDescent="0.25">
      <c r="A55" s="662" t="s">
        <v>46</v>
      </c>
      <c r="B55" s="665" t="str">
        <f>+[6]ระบบการควบคุมฯ!B91</f>
        <v>งบดำเนินงาน   67112xx</v>
      </c>
      <c r="C55" s="416" t="str">
        <f>+[2]ระบบการควบคุมฯ!C66</f>
        <v>20004 32004500 2000000</v>
      </c>
      <c r="D55" s="635">
        <f>+D56</f>
        <v>0</v>
      </c>
      <c r="E55" s="635">
        <f t="shared" si="5"/>
        <v>0</v>
      </c>
      <c r="F55" s="635">
        <f t="shared" si="5"/>
        <v>0</v>
      </c>
      <c r="G55" s="635">
        <f t="shared" si="5"/>
        <v>0</v>
      </c>
      <c r="H55" s="663">
        <f>+D55-E55-F55-G55</f>
        <v>0</v>
      </c>
      <c r="I55" s="663"/>
    </row>
    <row r="56" spans="1:9" ht="37.200000000000003" hidden="1" customHeight="1" x14ac:dyDescent="0.25">
      <c r="A56" s="650" t="s">
        <v>46</v>
      </c>
      <c r="B56" s="77" t="str">
        <f>+[2]ระบบการควบคุมฯ!B67</f>
        <v>ค่าใช้จ่ายในการขยายผลการพัฒนาครูและบุคลากรทางการศึกษาด้วยกระบวนการ  การจัดการเรียนรู้</v>
      </c>
      <c r="C56" s="77" t="str">
        <f>+[2]ระบบการควบคุมฯ!C67</f>
        <v>ศธ 04002/ว2595 ลว.7 ก.ค.65 โอนครั้งที่ 604</v>
      </c>
      <c r="D56" s="651">
        <f>+[2]ระบบการควบคุมฯ!F67</f>
        <v>0</v>
      </c>
      <c r="E56" s="651">
        <f>+[2]ระบบการควบคุมฯ!G67+[2]ระบบการควบคุมฯ!H67</f>
        <v>0</v>
      </c>
      <c r="F56" s="651">
        <f>+[2]ระบบการควบคุมฯ!I67+[2]ระบบการควบคุมฯ!J67</f>
        <v>0</v>
      </c>
      <c r="G56" s="658">
        <f>+[2]ระบบการควบคุมฯ!K67+[2]ระบบการควบคุมฯ!L67</f>
        <v>0</v>
      </c>
      <c r="H56" s="658">
        <f>+D56-E56-F56-G56</f>
        <v>0</v>
      </c>
      <c r="I56" s="656" t="s">
        <v>50</v>
      </c>
    </row>
    <row r="57" spans="1:9" ht="55.95" customHeight="1" x14ac:dyDescent="0.25">
      <c r="A57" s="659">
        <f>+[6]ระบบการควบคุมฯ!A93</f>
        <v>2.2999999999999998</v>
      </c>
      <c r="B57" s="415" t="str">
        <f>+[6]ระบบการควบคุมฯ!B93</f>
        <v xml:space="preserve">กิจกรรมพัฒนาศูนย์ HCEC </v>
      </c>
      <c r="C57" s="415" t="str">
        <f>+[6]ระบบการควบคุมฯ!C93</f>
        <v>20004 67 00103 00000</v>
      </c>
      <c r="D57" s="653">
        <f>+D58</f>
        <v>0</v>
      </c>
      <c r="E57" s="653">
        <f t="shared" si="5"/>
        <v>0</v>
      </c>
      <c r="F57" s="653">
        <f t="shared" si="5"/>
        <v>0</v>
      </c>
      <c r="G57" s="653">
        <f t="shared" si="5"/>
        <v>0</v>
      </c>
      <c r="H57" s="653">
        <f t="shared" si="5"/>
        <v>0</v>
      </c>
      <c r="I57" s="661"/>
    </row>
    <row r="58" spans="1:9" ht="37.200000000000003" hidden="1" customHeight="1" x14ac:dyDescent="0.25">
      <c r="A58" s="662"/>
      <c r="B58" s="665" t="str">
        <f>+[6]ระบบการควบคุมฯ!B94</f>
        <v>งบดำเนินงาน   67112xx</v>
      </c>
      <c r="C58" s="422" t="str">
        <f>+[6]ระบบการควบคุมฯ!C94</f>
        <v>20004 31004500 2000000</v>
      </c>
      <c r="D58" s="635">
        <f>+D59</f>
        <v>0</v>
      </c>
      <c r="E58" s="635">
        <f t="shared" si="5"/>
        <v>0</v>
      </c>
      <c r="F58" s="635">
        <f t="shared" si="5"/>
        <v>0</v>
      </c>
      <c r="G58" s="635">
        <f t="shared" si="5"/>
        <v>0</v>
      </c>
      <c r="H58" s="663">
        <f>+D58-E58-F58-G58</f>
        <v>0</v>
      </c>
      <c r="I58" s="663"/>
    </row>
    <row r="59" spans="1:9" ht="37.200000000000003" hidden="1" customHeight="1" x14ac:dyDescent="0.25">
      <c r="A59" s="650" t="str">
        <f>+[6]ระบบการควบคุมฯ!A95</f>
        <v>2.3.1</v>
      </c>
      <c r="B59" s="77" t="str">
        <f>+[6]ระบบการควบคุมฯ!B95</f>
        <v xml:space="preserve">ค่าพาหนะในการเดินทางให้กับผู้อำนวยการกลุ่มพัฒนาครูและบุคลากรทางการศึกษา หลังเสร็จสิ้นการประชุมเชิงปฏิบัติการจัดทำแผนการดำเนินงานและการใช้งบประมาณของศูนย์พัฒนาศักยภาพบุคคลเพื่อความเป็นเลิศ (HCEC) รุ่นที่ 2 ภาคกลาง ภาคตะวันออก ระหว่างวันที่ 19 – 20  มกราคม 2566 ณ โรงแรมชลจันทร์ พัทยา บีช รีสอร์ท จังหวัดชลบุรี </v>
      </c>
      <c r="C59" s="411" t="str">
        <f>+[6]ระบบการควบคุมฯ!C95</f>
        <v>ศธ 04002/ว512 ลว. 10 กพ 66 โอนครั้งที่ 296</v>
      </c>
      <c r="D59" s="651">
        <f>+[6]ระบบการควบคุมฯ!F95</f>
        <v>0</v>
      </c>
      <c r="E59" s="651">
        <f>+[6]ระบบการควบคุมฯ!G95+[6]ระบบการควบคุมฯ!H95</f>
        <v>0</v>
      </c>
      <c r="F59" s="651">
        <f>+[6]ระบบการควบคุมฯ!I95+[6]ระบบการควบคุมฯ!J95</f>
        <v>0</v>
      </c>
      <c r="G59" s="658">
        <f>+[6]ระบบการควบคุมฯ!K95+[6]ระบบการควบคุมฯ!L95</f>
        <v>0</v>
      </c>
      <c r="H59" s="658">
        <f>+D59-E59-F59-G59</f>
        <v>0</v>
      </c>
      <c r="I59" s="656" t="s">
        <v>17</v>
      </c>
    </row>
    <row r="60" spans="1:9" ht="55.95" customHeight="1" x14ac:dyDescent="0.25">
      <c r="A60" s="659">
        <f>+[6]ระบบการควบคุมฯ!A97</f>
        <v>2.4</v>
      </c>
      <c r="B60" s="415" t="str">
        <f>+[6]ระบบการควบคุมฯ!B97</f>
        <v xml:space="preserve">กิจกรรมพัฒนาครูเพื่อการจัดการเรียนรู้สู่ฐานสมรรถนะ  </v>
      </c>
      <c r="C60" s="415" t="str">
        <f>+[6]ระบบการควบคุมฯ!C97</f>
        <v>20004 67 00104 00000</v>
      </c>
      <c r="D60" s="653">
        <f>+D61</f>
        <v>10000</v>
      </c>
      <c r="E60" s="653">
        <f t="shared" si="5"/>
        <v>0</v>
      </c>
      <c r="F60" s="653">
        <f t="shared" si="5"/>
        <v>0</v>
      </c>
      <c r="G60" s="653">
        <f t="shared" si="5"/>
        <v>0</v>
      </c>
      <c r="H60" s="653">
        <f t="shared" si="5"/>
        <v>10000</v>
      </c>
      <c r="I60" s="661"/>
    </row>
    <row r="61" spans="1:9" ht="37.5" customHeight="1" x14ac:dyDescent="0.25">
      <c r="A61" s="662">
        <f>+[6]ระบบการควบคุมฯ!A98</f>
        <v>0</v>
      </c>
      <c r="B61" s="416" t="str">
        <f>+[6]ระบบการควบคุมฯ!B98</f>
        <v>งบดำเนินงาน   67112xx</v>
      </c>
      <c r="C61" s="416" t="str">
        <f>+[6]ระบบการควบคุมฯ!C98</f>
        <v>20004 31004500 2000000</v>
      </c>
      <c r="D61" s="635">
        <f>+D62</f>
        <v>10000</v>
      </c>
      <c r="E61" s="635">
        <f t="shared" si="5"/>
        <v>0</v>
      </c>
      <c r="F61" s="635">
        <f t="shared" si="5"/>
        <v>0</v>
      </c>
      <c r="G61" s="635">
        <f t="shared" si="5"/>
        <v>0</v>
      </c>
      <c r="H61" s="663">
        <f>+D61-E61-F61-G61</f>
        <v>10000</v>
      </c>
      <c r="I61" s="663"/>
    </row>
    <row r="62" spans="1:9" ht="37.5" customHeight="1" x14ac:dyDescent="0.25">
      <c r="A62" s="650" t="str">
        <f>+[6]ระบบการควบคุมฯ!A99</f>
        <v>2.4.1</v>
      </c>
      <c r="B62" s="666" t="str">
        <f>+[6]ระบบการควบคุมฯ!B99</f>
        <v xml:space="preserve">ค่าใช้จ่ายในการเดินทางเข้าร่วมโครงการพัฒนาศึกษานิเทศก์ ประจำปีงบประมาณ 2567 ระยะระหว่างการพัฒนา (On-site Training ระหว่างวันที่ 12 – 16 พฤษภาคม 2567      ณ โรงแรมอิงธาร รีสอร์ท จังหวัดนครนายก </v>
      </c>
      <c r="C62" s="666" t="str">
        <f>+[6]ระบบการควบคุมฯ!C99</f>
        <v>ศธ 04002/ว2072 ลว. 27 พค 67 โอนครั้งที่ 59</v>
      </c>
      <c r="D62" s="650">
        <f>+[6]ระบบการควบคุมฯ!Q99</f>
        <v>10000</v>
      </c>
      <c r="E62" s="651">
        <f>+[6]ระบบการควบคุมฯ!G99+[6]ระบบการควบคุมฯ!H99+[6]ระบบการควบคุมฯ!R99+[6]ระบบการควบคุมฯ!S99</f>
        <v>0</v>
      </c>
      <c r="F62" s="651">
        <f>+[6]ระบบการควบคุมฯ!I99+[6]ระบบการควบคุมฯ!J99+[6]ระบบการควบคุมฯ!T99+[6]ระบบการควบคุมฯ!U99</f>
        <v>0</v>
      </c>
      <c r="G62" s="658">
        <f>+[6]ระบบการควบคุมฯ!Y99+[6]ระบบการควบคุมฯ!Z99</f>
        <v>0</v>
      </c>
      <c r="H62" s="667">
        <f>+D62-E62-F62-G62</f>
        <v>10000</v>
      </c>
      <c r="I62" s="656" t="s">
        <v>50</v>
      </c>
    </row>
    <row r="63" spans="1:9" ht="112.5" hidden="1" customHeight="1" x14ac:dyDescent="0.25">
      <c r="A63" s="650"/>
      <c r="B63" s="77"/>
      <c r="C63" s="423"/>
      <c r="D63" s="651"/>
      <c r="E63" s="651"/>
      <c r="F63" s="651"/>
      <c r="G63" s="658"/>
      <c r="H63" s="658"/>
      <c r="I63" s="658"/>
    </row>
    <row r="64" spans="1:9" ht="37.200000000000003" customHeight="1" x14ac:dyDescent="0.25">
      <c r="A64" s="626">
        <f>+[6]ระบบการควบคุมฯ!A103</f>
        <v>3</v>
      </c>
      <c r="B64" s="627" t="str">
        <f>+[2]ระบบการควบคุมฯ!B71</f>
        <v>โครงการขับเคลื่อนการพัฒนาการศึกษาที่ยั่งยืน</v>
      </c>
      <c r="C64" s="418" t="str">
        <f>+[2]ระบบการควบคุมฯ!C71</f>
        <v>20004 31006100 5000017</v>
      </c>
      <c r="D64" s="628">
        <f>+D65+D69+D72+D80+D83+D94+D97+D101+D104+D110+D117+D135+D146</f>
        <v>17870678</v>
      </c>
      <c r="E64" s="628">
        <f>+E65+E69+E72+E80+E83+E94+E97+E101+E104+E110+E117+E135+E146</f>
        <v>0</v>
      </c>
      <c r="F64" s="628">
        <f>+F65+F69+F72+F80+F83+F94+F97+F101+F104+F110+F117+F135+F146</f>
        <v>0</v>
      </c>
      <c r="G64" s="628">
        <f>+G65+G69+G72+G80+G83+G94+G97+G101+G104+G110+G117+G135+G146</f>
        <v>12037037.710000001</v>
      </c>
      <c r="H64" s="628">
        <f>+H65+H69+H72+H80+H83+H94+H97+H101+H104+H110+H117+H135+H146</f>
        <v>5833640.29</v>
      </c>
      <c r="I64" s="628">
        <f>+I94</f>
        <v>0</v>
      </c>
    </row>
    <row r="65" spans="1:9" ht="37.200000000000003" customHeight="1" x14ac:dyDescent="0.25">
      <c r="A65" s="630">
        <f>+[6]ระบบการควบคุมฯ!A111</f>
        <v>3.1</v>
      </c>
      <c r="B65" s="394" t="str">
        <f>+[6]ระบบการควบคุมฯ!B111</f>
        <v xml:space="preserve">กิจกรรมสานความร่วมมือภาคีเครือข่ายด้านการจัดการศึกษา </v>
      </c>
      <c r="C65" s="395" t="str">
        <f>+[6]ระบบการควบคุมฯ!C111</f>
        <v>20004 66 00078 00000</v>
      </c>
      <c r="D65" s="631">
        <f t="shared" ref="D65:I65" si="6">+D66</f>
        <v>810</v>
      </c>
      <c r="E65" s="631">
        <f t="shared" si="6"/>
        <v>0</v>
      </c>
      <c r="F65" s="631">
        <f t="shared" si="6"/>
        <v>0</v>
      </c>
      <c r="G65" s="631">
        <f t="shared" si="6"/>
        <v>0</v>
      </c>
      <c r="H65" s="631">
        <f t="shared" si="6"/>
        <v>810</v>
      </c>
      <c r="I65" s="631">
        <f t="shared" si="6"/>
        <v>0</v>
      </c>
    </row>
    <row r="66" spans="1:9" ht="18.600000000000001" customHeight="1" x14ac:dyDescent="0.25">
      <c r="A66" s="633">
        <f>+[6]ระบบการควบคุมฯ!A112</f>
        <v>1</v>
      </c>
      <c r="B66" s="634" t="str">
        <f>+[6]ระบบการควบคุมฯ!B112</f>
        <v>งบรายจ่ายอื่น   6711500</v>
      </c>
      <c r="C66" s="409" t="str">
        <f>+[6]ระบบการควบคุมฯ!C112</f>
        <v>20004 31006170 5000004</v>
      </c>
      <c r="D66" s="635">
        <f>SUM(D67:D68)</f>
        <v>810</v>
      </c>
      <c r="E66" s="635">
        <f>SUM(E67:E68)</f>
        <v>0</v>
      </c>
      <c r="F66" s="635">
        <f>SUM(F67:F68)</f>
        <v>0</v>
      </c>
      <c r="G66" s="635">
        <f>SUM(G67:G68)</f>
        <v>0</v>
      </c>
      <c r="H66" s="635">
        <f>SUM(H67:H68)</f>
        <v>810</v>
      </c>
      <c r="I66" s="635">
        <f>SUM(I67)</f>
        <v>0</v>
      </c>
    </row>
    <row r="67" spans="1:9" ht="74.400000000000006" customHeight="1" x14ac:dyDescent="0.25">
      <c r="A67" s="650" t="str">
        <f>+[6]ระบบการควบคุมฯ!A114</f>
        <v>3.1.1.1</v>
      </c>
      <c r="B67" s="77" t="str">
        <f>+[6]ระบบการควบคุมฯ!B114</f>
        <v xml:space="preserve">ค่าใช้จ่ายในการเดินทางเข้าร่วมการอบรมเชิงปฏิบัติการส่งเสริมและพัฒนาการจัดการเรียนรู้เพื่อสิ่งแวดล้อมที่ยั่งยืน ตามหลักเศรษฐกิจหมุนเวียน รุ่นที่ 1 ระหว่างวันที่ 24 – 28 เมษายน 2566 ณ โรงแรมเดอะ ลอฟท์ รีสอร์ท กรุงเทพมหานคร </v>
      </c>
      <c r="C67" s="414" t="str">
        <f>+[6]ระบบการควบคุมฯ!C114</f>
        <v>ศธ 04002/ว1915 ลว.  11 พค 66 โอนครั้งที่ 515</v>
      </c>
      <c r="D67" s="651">
        <f>+[6]ระบบการควบคุมฯ!F114</f>
        <v>0</v>
      </c>
      <c r="E67" s="651">
        <f>+[6]ระบบการควบคุมฯ!G114+[6]ระบบการควบคุมฯ!H114</f>
        <v>0</v>
      </c>
      <c r="F67" s="651">
        <f>+[6]ระบบการควบคุมฯ!I114+[6]ระบบการควบคุมฯ!J114</f>
        <v>0</v>
      </c>
      <c r="G67" s="658">
        <f>+[6]ระบบการควบคุมฯ!K114+[6]ระบบการควบคุมฯ!L114</f>
        <v>0</v>
      </c>
      <c r="H67" s="658">
        <f>+D67-E67-F67-G67</f>
        <v>0</v>
      </c>
      <c r="I67" s="656" t="s">
        <v>94</v>
      </c>
    </row>
    <row r="68" spans="1:9" ht="55.8" x14ac:dyDescent="0.25">
      <c r="A68" s="650" t="str">
        <f>+[6]ระบบการควบคุมฯ!A115</f>
        <v>3.1.1</v>
      </c>
      <c r="B68" s="77" t="str">
        <f>+[6]ระบบการควบคุมฯ!B115</f>
        <v>ค่าใช้จ่ายในการเดินทางเข้าร่วมพิธีมอบเกียรติบัตรให้กับครูผู้เป็นบุคคลที่มีความกล้าหาญ ปกป้องนักเรียนให้พ้นจากอันตราย 29 พย 66 ณ อาคารราชวัลลภ ห้องประชุมจันทรเกษม ชั้น 1</v>
      </c>
      <c r="C68" s="414" t="str">
        <f>+[6]ระบบการควบคุมฯ!C115</f>
        <v xml:space="preserve">ศธ 04002/ว5680 ลว.  27 ธค  66 โอนครั้งที่ 110 </v>
      </c>
      <c r="D68" s="651">
        <f>+[6]ระบบการควบคุมฯ!F115</f>
        <v>810</v>
      </c>
      <c r="E68" s="651">
        <f>+[6]ระบบการควบคุมฯ!G115+[6]ระบบการควบคุมฯ!H115+[6]ระบบการควบคุมฯ!R115+[6]ระบบการควบคุมฯ!S115</f>
        <v>0</v>
      </c>
      <c r="F68" s="651">
        <f>+[6]ระบบการควบคุมฯ!I115+[6]ระบบการควบคุมฯ!J115</f>
        <v>0</v>
      </c>
      <c r="G68" s="651">
        <f>+[6]ระบบการควบคุมฯ!K115+[6]ระบบการควบคุมฯ!L115+[6]ระบบการควบคุมฯ!V115+[6]ระบบการควบคุมฯ!W115</f>
        <v>0</v>
      </c>
      <c r="H68" s="658">
        <f>+D68-E68-F68-G68</f>
        <v>810</v>
      </c>
      <c r="I68" s="656"/>
    </row>
    <row r="69" spans="1:9" ht="37.200000000000003" customHeight="1" x14ac:dyDescent="0.25">
      <c r="A69" s="630">
        <f>+[6]ระบบการควบคุมฯ!A117</f>
        <v>3.2</v>
      </c>
      <c r="B69" s="668" t="str">
        <f>+[6]ระบบการควบคุมฯ!B117</f>
        <v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v>
      </c>
      <c r="C69" s="669" t="str">
        <f>+[6]ระบบการควบคุมฯ!C117</f>
        <v>20004 66 00085 00000</v>
      </c>
      <c r="D69" s="631">
        <f t="shared" ref="D69:I69" si="7">+D70</f>
        <v>0</v>
      </c>
      <c r="E69" s="631">
        <f t="shared" si="7"/>
        <v>0</v>
      </c>
      <c r="F69" s="631">
        <f t="shared" si="7"/>
        <v>0</v>
      </c>
      <c r="G69" s="631">
        <f t="shared" si="7"/>
        <v>0</v>
      </c>
      <c r="H69" s="631">
        <f t="shared" si="7"/>
        <v>0</v>
      </c>
      <c r="I69" s="631">
        <f t="shared" si="7"/>
        <v>0</v>
      </c>
    </row>
    <row r="70" spans="1:9" ht="37.200000000000003" customHeight="1" x14ac:dyDescent="0.25">
      <c r="A70" s="633" t="str">
        <f>+[6]ระบบการควบคุมฯ!A118</f>
        <v>3.2.1</v>
      </c>
      <c r="B70" s="670" t="str">
        <f>+[2]ระบบการควบคุมฯ!B87</f>
        <v xml:space="preserve"> งบรายจ่ายอื่น 6611500</v>
      </c>
      <c r="C70" s="409" t="str">
        <f>+[6]ระบบการควบคุมฯ!C118</f>
        <v>20004 31006170 5000008</v>
      </c>
      <c r="D70" s="635">
        <f t="shared" ref="D70:I70" si="8">SUM(D71)</f>
        <v>0</v>
      </c>
      <c r="E70" s="635">
        <f t="shared" si="8"/>
        <v>0</v>
      </c>
      <c r="F70" s="635">
        <f t="shared" si="8"/>
        <v>0</v>
      </c>
      <c r="G70" s="635">
        <f t="shared" si="8"/>
        <v>0</v>
      </c>
      <c r="H70" s="635">
        <f t="shared" si="8"/>
        <v>0</v>
      </c>
      <c r="I70" s="635">
        <f t="shared" si="8"/>
        <v>0</v>
      </c>
    </row>
    <row r="71" spans="1:9" ht="55.95" hidden="1" customHeight="1" x14ac:dyDescent="0.25">
      <c r="A71" s="650" t="str">
        <f>+[6]ระบบการควบคุมฯ!A119</f>
        <v>3.2.1.1</v>
      </c>
      <c r="B71" s="77" t="str">
        <f>+[6]ระบบการควบคุมฯ!B119</f>
        <v xml:space="preserve">ค่าใช้จ่ายในการดำเนินงานโครงการการป้องกันและลดปัญหาการออกกลางคันของผู้เรียนระดับการศึกษาขั้นพื้นฐาน(โครงการพาน้องกลับมาเรียน)  </v>
      </c>
      <c r="C71" s="414" t="str">
        <f>+[6]ระบบการควบคุมฯ!C119</f>
        <v>ศธ 04002/ว1036 ลว.  13 มีค 66 โอนครั้งที่ 389</v>
      </c>
      <c r="D71" s="651">
        <f>+[6]ระบบการควบคุมฯ!F119</f>
        <v>0</v>
      </c>
      <c r="E71" s="651">
        <f>+[6]ระบบการควบคุมฯ!G119+[6]ระบบการควบคุมฯ!H119</f>
        <v>0</v>
      </c>
      <c r="F71" s="651">
        <f>+[6]ระบบการควบคุมฯ!I119+[6]ระบบการควบคุมฯ!J119</f>
        <v>0</v>
      </c>
      <c r="G71" s="658">
        <f>+[6]ระบบการควบคุมฯ!K119+[6]ระบบการควบคุมฯ!L119</f>
        <v>0</v>
      </c>
      <c r="H71" s="658">
        <f>+D71-E71-F71-G71</f>
        <v>0</v>
      </c>
      <c r="I71" s="656" t="s">
        <v>12</v>
      </c>
    </row>
    <row r="72" spans="1:9" ht="37.200000000000003" x14ac:dyDescent="0.25">
      <c r="A72" s="630">
        <f>+[6]ระบบการควบคุมฯ!A124</f>
        <v>3.3</v>
      </c>
      <c r="B72" s="394" t="str">
        <f>+[6]ระบบการควบคุมฯ!B124</f>
        <v>กิจกรรมการยกระดับคุณภาพด้านวิทยาศาสตร์ศึกษาเพื่อความเป็นเลิศ</v>
      </c>
      <c r="C72" s="395" t="str">
        <f>+[6]ระบบการควบคุมฯ!C124</f>
        <v>20004 66 00093 00000</v>
      </c>
      <c r="D72" s="631">
        <f t="shared" ref="D72:I72" si="9">+D73</f>
        <v>61200</v>
      </c>
      <c r="E72" s="631">
        <f t="shared" si="9"/>
        <v>0</v>
      </c>
      <c r="F72" s="631">
        <f t="shared" si="9"/>
        <v>0</v>
      </c>
      <c r="G72" s="631">
        <f t="shared" si="9"/>
        <v>60000</v>
      </c>
      <c r="H72" s="631">
        <f t="shared" si="9"/>
        <v>1200</v>
      </c>
      <c r="I72" s="631">
        <f t="shared" si="9"/>
        <v>0</v>
      </c>
    </row>
    <row r="73" spans="1:9" ht="55.95" customHeight="1" x14ac:dyDescent="0.25">
      <c r="A73" s="633"/>
      <c r="B73" s="634" t="str">
        <f>+[6]ระบบการควบคุมฯ!B126</f>
        <v>งบรายจ่ายอื่น   6711500</v>
      </c>
      <c r="C73" s="409" t="str">
        <f>+[6]ระบบการควบคุมฯ!C126</f>
        <v>20004 31006170 5000009</v>
      </c>
      <c r="D73" s="635">
        <f>SUM(D74:D79)</f>
        <v>61200</v>
      </c>
      <c r="E73" s="635">
        <f>SUM(E74:E79)</f>
        <v>0</v>
      </c>
      <c r="F73" s="635">
        <f>SUM(F74:F79)</f>
        <v>0</v>
      </c>
      <c r="G73" s="635">
        <f>SUM(G74:G79)</f>
        <v>60000</v>
      </c>
      <c r="H73" s="635">
        <f>SUM(H74:H79)</f>
        <v>1200</v>
      </c>
      <c r="I73" s="635">
        <f>SUM(I74)</f>
        <v>0</v>
      </c>
    </row>
    <row r="74" spans="1:9" ht="18.600000000000001" customHeight="1" x14ac:dyDescent="0.25">
      <c r="A74" s="650" t="str">
        <f>+[6]ระบบการควบคุมฯ!A128</f>
        <v>3.3.1</v>
      </c>
      <c r="B74" s="424" t="str">
        <f>+[6]ระบบการควบคุมฯ!B128</f>
        <v xml:space="preserve">1.จัดสรรวัดเขียนเขต จำนวน 20,000.-บาท 1.1 ค่าขยายผลการพัฒนาศักยภาพครู โรงเรียนเครือข่ายโครงการวิทยาศาสตร์พลังสิบ 
ระดับประถมศึกษา ตามหลักสูตร ป. 5 ภาคเรียนที่ 1 จำนวนเงิน 10,000.-บาท 1.2  ค่าใช้จ่ายในการดำเนินงานของโรงเรียนศูนย์วิทยาศาสตร์พลังสิบ ระดับประถมศึกษา 
จำนวนเงิน 10,000.-บาท 2.จัดสรรให้กับโรงเรียนเครือข่ายโครงการวิทยาศาสตร์พลังสิบ ระดับประถมศึกษา จำนวนเงิน
40,000.-บาท  จำนวน 10 โรงเรียน  โรงเรียนละ 4,000.-บาท </v>
      </c>
      <c r="C74" s="414" t="str">
        <f>+[6]ระบบการควบคุมฯ!C128</f>
        <v xml:space="preserve">ศธ 04002/ว204 ลว.  15 มค 67 โอนครั้งที่ 136 </v>
      </c>
      <c r="D74" s="651">
        <f>+[6]ระบบการควบคุมฯ!F128</f>
        <v>60000</v>
      </c>
      <c r="E74" s="651">
        <f>+[6]ระบบการควบคุมฯ!G128+[6]ระบบการควบคุมฯ!H128+[6]ระบบการควบคุมฯ!R128+[6]ระบบการควบคุมฯ!S128</f>
        <v>0</v>
      </c>
      <c r="F74" s="651">
        <f>+[6]ระบบการควบคุมฯ!I128+[6]ระบบการควบคุมฯ!J128</f>
        <v>0</v>
      </c>
      <c r="G74" s="651">
        <f>+[6]ระบบการควบคุมฯ!K128+[6]ระบบการควบคุมฯ!L128+[6]ระบบการควบคุมฯ!V128+[6]ระบบการควบคุมฯ!W128</f>
        <v>60000</v>
      </c>
      <c r="H74" s="658">
        <f t="shared" ref="H74:H79" si="10">+D74-E74-F74-G74</f>
        <v>0</v>
      </c>
      <c r="I74" s="656" t="s">
        <v>158</v>
      </c>
    </row>
    <row r="75" spans="1:9" ht="18.600000000000001" hidden="1" customHeight="1" x14ac:dyDescent="0.25">
      <c r="A75" s="650" t="str">
        <f>+[6]ระบบการควบคุมฯ!A129</f>
        <v>3.3.2</v>
      </c>
      <c r="B75" s="424" t="str">
        <f>+[6]ระบบการควบคุมฯ!B129</f>
        <v>ค่าใช้จ่ายในการเดินทางเข้าร่วมการอบรมพัฒนาศักยภาพครูโรงเรียนศูนย์โครงการวิทยาศาสตร์พลังสิบ ระดับประถมศึกษา หลักสูตรประถมศึกษาปีที่ 6 ระหว่างวันที่ 30 พค - 4 มิย 67 โรงแรมรอยัล ริเวอร์ กรุงเทพมหานคร</v>
      </c>
      <c r="C75" s="414" t="str">
        <f>+[6]ระบบการควบคุมฯ!C129</f>
        <v>ศธ 04002/ว1994 ลว.  23 พค 67  โอนครั้งที่ 43</v>
      </c>
      <c r="D75" s="651">
        <f>+[6]ระบบการควบคุมฯ!AB129</f>
        <v>1200</v>
      </c>
      <c r="E75" s="651">
        <f>+[6]ระบบการควบคุมฯ!G129+[6]ระบบการควบคุมฯ!H129+[6]ระบบการควบคุมฯ!R129+[6]ระบบการควบคุมฯ!S129</f>
        <v>0</v>
      </c>
      <c r="F75" s="651">
        <f>+[6]ระบบการควบคุมฯ!I128+[6]ระบบการควบคุมฯ!J128</f>
        <v>0</v>
      </c>
      <c r="G75" s="658">
        <f>+[6]ระบบการควบคุมฯ!K129+[6]ระบบการควบคุมฯ!L129+[6]ระบบการควบคุมฯ!V129+[6]ระบบการควบคุมฯ!W129</f>
        <v>0</v>
      </c>
      <c r="H75" s="658">
        <f t="shared" si="10"/>
        <v>1200</v>
      </c>
      <c r="I75" s="656" t="s">
        <v>50</v>
      </c>
    </row>
    <row r="76" spans="1:9" ht="37.200000000000003" hidden="1" customHeight="1" x14ac:dyDescent="0.25">
      <c r="A76" s="650" t="str">
        <f>+[6]ระบบการควบคุมฯ!A130</f>
        <v>3.3.3</v>
      </c>
      <c r="B76" s="424">
        <f>+[6]ระบบการควบคุมฯ!B130</f>
        <v>0</v>
      </c>
      <c r="C76" s="414">
        <f>+[6]ระบบการควบคุมฯ!C130</f>
        <v>0</v>
      </c>
      <c r="D76" s="651">
        <f>+[6]ระบบการควบคุมฯ!F130</f>
        <v>0</v>
      </c>
      <c r="E76" s="651">
        <f>+[6]ระบบการควบคุมฯ!G130+[6]ระบบการควบคุมฯ!H130</f>
        <v>0</v>
      </c>
      <c r="F76" s="651">
        <f>+[6]ระบบการควบคุมฯ!I130+[6]ระบบการควบคุมฯ!J130</f>
        <v>0</v>
      </c>
      <c r="G76" s="658">
        <f>+[6]ระบบการควบคุมฯ!K130+[6]ระบบการควบคุมฯ!L130</f>
        <v>0</v>
      </c>
      <c r="H76" s="658">
        <f t="shared" si="10"/>
        <v>0</v>
      </c>
      <c r="I76" s="656" t="s">
        <v>95</v>
      </c>
    </row>
    <row r="77" spans="1:9" ht="55.95" hidden="1" customHeight="1" x14ac:dyDescent="0.25">
      <c r="A77" s="650" t="str">
        <f>+[6]ระบบการควบคุมฯ!A131</f>
        <v>3.3.4</v>
      </c>
      <c r="B77" s="424">
        <f>+[6]ระบบการควบคุมฯ!B131</f>
        <v>0</v>
      </c>
      <c r="C77" s="414">
        <f>+[6]ระบบการควบคุมฯ!C131</f>
        <v>0</v>
      </c>
      <c r="D77" s="651">
        <f>+[6]ระบบการควบคุมฯ!F131</f>
        <v>0</v>
      </c>
      <c r="E77" s="651">
        <f>+[2]ระบบการควบคุมฯ!G94+[2]ระบบการควบคุมฯ!H94</f>
        <v>0</v>
      </c>
      <c r="F77" s="651">
        <f>+[2]ระบบการควบคุมฯ!I94+[2]ระบบการควบคุมฯ!J94</f>
        <v>0</v>
      </c>
      <c r="G77" s="658">
        <f>+[2]ระบบการควบคุมฯ!K94+[2]ระบบการควบคุมฯ!L94</f>
        <v>0</v>
      </c>
      <c r="H77" s="658">
        <f t="shared" si="10"/>
        <v>0</v>
      </c>
      <c r="I77" s="656" t="s">
        <v>96</v>
      </c>
    </row>
    <row r="78" spans="1:9" ht="55.95" hidden="1" customHeight="1" x14ac:dyDescent="0.25">
      <c r="A78" s="650" t="str">
        <f>+[6]ระบบการควบคุมฯ!A132</f>
        <v>3.3.5</v>
      </c>
      <c r="B78" s="424">
        <f>+[6]ระบบการควบคุมฯ!B132</f>
        <v>0</v>
      </c>
      <c r="C78" s="414">
        <f>+[6]ระบบการควบคุมฯ!C132</f>
        <v>0</v>
      </c>
      <c r="D78" s="651">
        <f>+[6]ระบบการควบคุมฯ!F132</f>
        <v>0</v>
      </c>
      <c r="E78" s="651">
        <f>+[6]ระบบการควบคุมฯ!G132+[6]ระบบการควบคุมฯ!H132</f>
        <v>0</v>
      </c>
      <c r="F78" s="651">
        <f>+[6]ระบบการควบคุมฯ!I132+[6]ระบบการควบคุมฯ!J132</f>
        <v>0</v>
      </c>
      <c r="G78" s="658">
        <f>+[6]ระบบการควบคุมฯ!K132+[6]ระบบการควบคุมฯ!L132</f>
        <v>0</v>
      </c>
      <c r="H78" s="658">
        <f t="shared" si="10"/>
        <v>0</v>
      </c>
      <c r="I78" s="656" t="s">
        <v>97</v>
      </c>
    </row>
    <row r="79" spans="1:9" ht="55.95" hidden="1" customHeight="1" x14ac:dyDescent="0.25">
      <c r="A79" s="650" t="str">
        <f>+[6]ระบบการควบคุมฯ!A133</f>
        <v>3.3.6</v>
      </c>
      <c r="B79" s="424" t="str">
        <f>+[6]ระบบการควบคุมฯ!B133</f>
        <v xml:space="preserve">ค่าใช้จ่ายในการดำเนินงานโครงการวิทยาศาสตร์พลังสิบระดับประถมศึกษา ดำเนินการเตรียมความพร้อมทางด้านบุคลากร สำหรับเข้ารับการพัฒนาศักยภาพด้านหลักสูตร ด้านการรับนักเรียน ด้านการเรียนรู้  วิทยาศาสตร์ คณิตศาสตร์ และเทคโนโลยีตามบทบาทของโรงเรียนเครือข่าย  จำนวน 10 ร.ร.ๆละ 3,000 บาท                 </v>
      </c>
      <c r="C79" s="414" t="str">
        <f>+[6]ระบบการควบคุมฯ!C133</f>
        <v>ศธ 04002/ว3389 ลว.  16 สค 66 โอนครั้งที่ 764 ยอด 75,000 บาท</v>
      </c>
      <c r="D79" s="651">
        <f>+[6]ระบบการควบคุมฯ!F133</f>
        <v>0</v>
      </c>
      <c r="E79" s="651">
        <f>+[6]ระบบการควบคุมฯ!G133+[6]ระบบการควบคุมฯ!H133</f>
        <v>0</v>
      </c>
      <c r="F79" s="651">
        <f>+[6]ระบบการควบคุมฯ!I133+[6]ระบบการควบคุมฯ!J133</f>
        <v>0</v>
      </c>
      <c r="G79" s="658">
        <f>+[6]ระบบการควบคุมฯ!K133+[6]ระบบการควบคุมฯ!L133</f>
        <v>0</v>
      </c>
      <c r="H79" s="658">
        <f t="shared" si="10"/>
        <v>0</v>
      </c>
      <c r="I79" s="656" t="s">
        <v>98</v>
      </c>
    </row>
    <row r="80" spans="1:9" ht="37.200000000000003" customHeight="1" x14ac:dyDescent="0.25">
      <c r="A80" s="630">
        <f>+[6]ระบบการควบคุมฯ!A134</f>
        <v>3.4</v>
      </c>
      <c r="B80" s="394" t="str">
        <f>+[2]ระบบการควบคุมฯ!B83</f>
        <v>กิจกรรมอารยเกษตร สืบสาน รักษา ต่อยอด ตามแนวพระราชดำริเศรษฐกิจพอเพียง</v>
      </c>
      <c r="C80" s="395" t="str">
        <f>+[2]ระบบการควบคุมฯ!C83</f>
        <v>20004 66 00105 00000</v>
      </c>
      <c r="D80" s="631">
        <f t="shared" ref="D80:I80" si="11">+D81</f>
        <v>0</v>
      </c>
      <c r="E80" s="631">
        <f t="shared" si="11"/>
        <v>0</v>
      </c>
      <c r="F80" s="631">
        <f t="shared" si="11"/>
        <v>0</v>
      </c>
      <c r="G80" s="631">
        <f t="shared" si="11"/>
        <v>0</v>
      </c>
      <c r="H80" s="631">
        <f t="shared" si="11"/>
        <v>0</v>
      </c>
      <c r="I80" s="631">
        <f t="shared" si="11"/>
        <v>0</v>
      </c>
    </row>
    <row r="81" spans="1:9" ht="37.200000000000003" customHeight="1" x14ac:dyDescent="0.25">
      <c r="A81" s="633">
        <f>+[6]ระบบการควบคุมฯ!A135</f>
        <v>0</v>
      </c>
      <c r="B81" s="634" t="str">
        <f>+[2]ระบบการควบคุมฯ!B84</f>
        <v>งบรายจ่ายอื่น   6611500</v>
      </c>
      <c r="C81" s="409" t="str">
        <f>+[6]ระบบการควบคุมฯ!C135</f>
        <v>20004 31006170 5000009</v>
      </c>
      <c r="D81" s="635">
        <f t="shared" ref="D81:I81" si="12">SUM(D82)</f>
        <v>0</v>
      </c>
      <c r="E81" s="635">
        <f t="shared" si="12"/>
        <v>0</v>
      </c>
      <c r="F81" s="635">
        <f t="shared" si="12"/>
        <v>0</v>
      </c>
      <c r="G81" s="635">
        <f t="shared" si="12"/>
        <v>0</v>
      </c>
      <c r="H81" s="635">
        <f t="shared" si="12"/>
        <v>0</v>
      </c>
      <c r="I81" s="635">
        <f t="shared" si="12"/>
        <v>0</v>
      </c>
    </row>
    <row r="82" spans="1:9" ht="74.400000000000006" hidden="1" customHeight="1" x14ac:dyDescent="0.25">
      <c r="A82" s="671" t="str">
        <f>+[6]ระบบการควบคุมฯ!A136</f>
        <v>3.4.1</v>
      </c>
      <c r="B82" s="77" t="str">
        <f>+[2]ระบบการควบคุมฯ!B85</f>
        <v xml:space="preserve">รายการค่าใช้จ่ายดำเนินงานโครงการอารยเกษตร สืบสาน รักษา ต่อยอด ตามแนวพระราชดำริเศรษฐกิจพอเพียงด้วย “โคก หนอง นา แห่งน้ำใจและความหวัง” เพื่อเป็นค่าพาหนะให้กับผู้เข้าร่วมการประกวดผลงานแนวปฏิบัติที่ดีรายด้าน กิจกรรมแข่งขันทักษะวิชาการ และการประกวดสถานศึกษาที่มีการพัฒนาคุณภาพชีวิตเด็กและเยาวชนดีเด่น ในการประชุมวิชาการ    การพัฒนาเด็กและเยาวชนในถิ่นทุรกันดาร ตามพระราชดำริสมเด็จพระกนิษฐาธิราชเจ้า กรมสมเด็จพระเทพรัตนราชสุดาฯ สยามบรมราชกุมารี ประจำปี 2565  รอบระดับประเทศ วันที่ 9 – 11  ตุลาคม 2565  ณ โรงแรมเอวาน่า บางนา กรุงเทพมหานคร  </v>
      </c>
      <c r="C82" s="414" t="str">
        <f>+[2]ระบบการควบคุมฯ!C91</f>
        <v>20004 66 86178 00000</v>
      </c>
      <c r="D82" s="651"/>
      <c r="E82" s="651">
        <f>+[2]ระบบการควบคุมฯ!G91+[2]ระบบการควบคุมฯ!H91</f>
        <v>0</v>
      </c>
      <c r="F82" s="651">
        <f>+[6]ระบบการควบคุมฯ!I136+[6]ระบบการควบคุมฯ!J136</f>
        <v>0</v>
      </c>
      <c r="G82" s="658">
        <f>+[6]ระบบการควบคุมฯ!K136+[6]ระบบการควบคุมฯ!L136</f>
        <v>0</v>
      </c>
      <c r="H82" s="658">
        <f>+D82-E82-F82-G82</f>
        <v>0</v>
      </c>
      <c r="I82" s="656" t="s">
        <v>76</v>
      </c>
    </row>
    <row r="83" spans="1:9" ht="18.600000000000001" customHeight="1" x14ac:dyDescent="0.25">
      <c r="A83" s="630">
        <f>+[6]ระบบการควบคุมฯ!A137</f>
        <v>3.5</v>
      </c>
      <c r="B83" s="394" t="str">
        <f>+[6]ระบบการควบคุมฯ!B137</f>
        <v>กิจกรรมหลักบ้านวิทยาศาสตร์น้อยประเทศไทย ระดับประถมศึกษา</v>
      </c>
      <c r="C83" s="395" t="str">
        <f>+[6]ระบบการควบคุมฯ!C137</f>
        <v>20004 67 00108 00000</v>
      </c>
      <c r="D83" s="631">
        <f t="shared" ref="D83:I83" si="13">+D84</f>
        <v>32000</v>
      </c>
      <c r="E83" s="631">
        <f t="shared" si="13"/>
        <v>0</v>
      </c>
      <c r="F83" s="631">
        <f t="shared" si="13"/>
        <v>0</v>
      </c>
      <c r="G83" s="631">
        <f t="shared" si="13"/>
        <v>0</v>
      </c>
      <c r="H83" s="631">
        <f t="shared" si="13"/>
        <v>32000</v>
      </c>
      <c r="I83" s="631">
        <f t="shared" si="13"/>
        <v>0</v>
      </c>
    </row>
    <row r="84" spans="1:9" ht="18.600000000000001" customHeight="1" x14ac:dyDescent="0.25">
      <c r="A84" s="633">
        <f>+[6]ระบบการควบคุมฯ!A139</f>
        <v>1</v>
      </c>
      <c r="B84" s="634" t="str">
        <f>+[6]ระบบการควบคุมฯ!B139</f>
        <v>งบรายจ่ายอื่น   6711500</v>
      </c>
      <c r="C84" s="409" t="str">
        <f>+[6]ระบบการควบคุมฯ!C139</f>
        <v>20004 31006170 5000012</v>
      </c>
      <c r="D84" s="635">
        <f>SUM(D85:D93)</f>
        <v>32000</v>
      </c>
      <c r="E84" s="635">
        <f>SUM(E85:E93)</f>
        <v>0</v>
      </c>
      <c r="F84" s="635">
        <f>SUM(F85:F93)</f>
        <v>0</v>
      </c>
      <c r="G84" s="635">
        <f>SUM(G85:G93)</f>
        <v>0</v>
      </c>
      <c r="H84" s="635">
        <f>SUM(H85:H93)</f>
        <v>32000</v>
      </c>
      <c r="I84" s="635">
        <f>SUM(I85)</f>
        <v>0</v>
      </c>
    </row>
    <row r="85" spans="1:9" ht="74.400000000000006" x14ac:dyDescent="0.25">
      <c r="A85" s="671" t="str">
        <f>+[6]ระบบการควบคุมฯ!A141</f>
        <v>3.5.1</v>
      </c>
      <c r="B85" s="77" t="str">
        <f>+[6]ระบบการควบคุมฯ!B141</f>
        <v xml:space="preserve">ค่าใช้จ่ายดำเนินงานโครงการบ้านนักวิทยาศาสตร์น้อย ประเทศไทย ระดับประถมศึกษา 1.ค่าใช้จ่ายในการนิเทศ ติดตาม และประเมินผล จำนวนเงิน 5,000.00 บาท 2. เพื่อประเมินขอรับตราพระราชทาน จำนวนเงิน 5,000.00 บาท                </v>
      </c>
      <c r="C85" s="414" t="str">
        <f>+[6]ระบบการควบคุมฯ!C141</f>
        <v xml:space="preserve">ศธ 04002/ว5680 ลว.  20 ธค  66 โอนครั้งที่ 100 </v>
      </c>
      <c r="D85" s="651">
        <f>+[6]ระบบการควบคุมฯ!F141</f>
        <v>10000</v>
      </c>
      <c r="E85" s="651">
        <f>+[6]ระบบการควบคุมฯ!G141+[6]ระบบการควบคุมฯ!H141+[6]ระบบการควบคุมฯ!R141+[6]ระบบการควบคุมฯ!S141</f>
        <v>0</v>
      </c>
      <c r="F85" s="651">
        <f>+[6]ระบบการควบคุมฯ!I141+[6]ระบบการควบคุมฯ!J141</f>
        <v>0</v>
      </c>
      <c r="G85" s="651">
        <f>+[6]ระบบการควบคุมฯ!K141+[6]ระบบการควบคุมฯ!L141+[6]ระบบการควบคุมฯ!V141+[6]ระบบการควบคุมฯ!W141</f>
        <v>0</v>
      </c>
      <c r="H85" s="658">
        <f t="shared" ref="H85:H90" si="14">+D85-E85-F85-G85</f>
        <v>10000</v>
      </c>
      <c r="I85" s="656" t="s">
        <v>166</v>
      </c>
    </row>
    <row r="86" spans="1:9" ht="18.600000000000001" hidden="1" customHeight="1" x14ac:dyDescent="0.25">
      <c r="A86" s="672" t="str">
        <f>+[6]ระบบการควบคุมฯ!A142</f>
        <v>3.5.2</v>
      </c>
      <c r="B86" s="406" t="str">
        <f>+[6]ระบบการควบคุมฯ!B142</f>
        <v xml:space="preserve">ค่าใช้จ่ายในการเดินทางของเข้าร่วมการอบรมเชิงปฏิบัติการขั้นเฉพาะทาง สำหรับผู้นำเครือข่ายท้องถิ่น (Local Network; LN) และวิทยากรเครือข่ายท้องถิ่น (Local Trainer; LT) โครงการบ้านนักวิทยาศาสตร์น้อยประเทศไทย ระดับปฐมวัยและระดับประถมศึกษา ปีงบประมาณ พ.ศ. 2567  ระหว่างวันที่ 17 – 30 มีนาคม 2567   ณ โรงแรมบางกอกพาเลส กรุงเทพมหานคร </v>
      </c>
      <c r="C86" s="425" t="str">
        <f>+[6]ระบบการควบคุมฯ!C142</f>
        <v>ศธ 04002/ว920 ลว.  4 มีนาคม 67 โอนครั้งที่ 202</v>
      </c>
      <c r="D86" s="647">
        <f>+[6]ระบบการควบคุมฯ!F142</f>
        <v>2000</v>
      </c>
      <c r="E86" s="651">
        <f>+[6]ระบบการควบคุมฯ!G142+[6]ระบบการควบคุมฯ!H142+[6]ระบบการควบคุมฯ!R142+[6]ระบบการควบคุมฯ!S142</f>
        <v>0</v>
      </c>
      <c r="F86" s="647">
        <f>+[6]ระบบการควบคุมฯ!I142+[6]ระบบการควบคุมฯ!J142</f>
        <v>0</v>
      </c>
      <c r="G86" s="651">
        <f>+[6]ระบบการควบคุมฯ!K142+[6]ระบบการควบคุมฯ!L142+[6]ระบบการควบคุมฯ!V142+[6]ระบบการควบคุมฯ!W142</f>
        <v>0</v>
      </c>
      <c r="H86" s="673">
        <f t="shared" si="14"/>
        <v>2000</v>
      </c>
      <c r="I86" s="674" t="s">
        <v>167</v>
      </c>
    </row>
    <row r="87" spans="1:9" ht="74.400000000000006" hidden="1" customHeight="1" x14ac:dyDescent="0.25">
      <c r="A87" s="672" t="str">
        <f>+[6]ระบบการควบคุมฯ!A143</f>
        <v>3.5.3</v>
      </c>
      <c r="B87" s="406" t="str">
        <f>+[6]ระบบการควบคุมฯ!B143</f>
        <v xml:space="preserve">ค่าใช้จ่ายในการขยายผลการฝึกอบรมเชิงปฏิบัติการขั้นเฉพาะทางในหัวข้อ Mathematics Number , Counting และ Arithmetic ระดับปฐมวัย จำนวนเงิน 10,000.-บาท ระดับประถมศึกษา จำนวนเงิน 10,000.-บาท </v>
      </c>
      <c r="C87" s="425" t="str">
        <f>+[6]ระบบการควบคุมฯ!C143</f>
        <v>ที่ ศธ 04002/ว2151/31 พค 67</v>
      </c>
      <c r="D87" s="647">
        <f>+[6]ระบบการควบคุมฯ!Q143</f>
        <v>20000</v>
      </c>
      <c r="E87" s="651">
        <f>+[6]ระบบการควบคุมฯ!R143+[6]ระบบการควบคุมฯ!S143</f>
        <v>0</v>
      </c>
      <c r="F87" s="647">
        <f>+[6]ระบบการควบคุมฯ!I143+[6]ระบบการควบคุมฯ!J143</f>
        <v>0</v>
      </c>
      <c r="G87" s="651">
        <f>+[6]ระบบการควบคุมฯ!Y143+[6]ระบบการควบคุมฯ!Z143</f>
        <v>0</v>
      </c>
      <c r="H87" s="673">
        <f t="shared" si="14"/>
        <v>20000</v>
      </c>
      <c r="I87" s="674" t="s">
        <v>50</v>
      </c>
    </row>
    <row r="88" spans="1:9" ht="74.400000000000006" hidden="1" customHeight="1" x14ac:dyDescent="0.25">
      <c r="A88" s="672" t="str">
        <f>+[6]ระบบการควบคุมฯ!A144</f>
        <v>3.5.3</v>
      </c>
      <c r="B88" s="406" t="str">
        <f>+[6]ระบบการควบคุมฯ!B144</f>
        <v xml:space="preserve">ค่าใช้จ่ายในการฝึกอบรมเนื้อหาระดับประถมศึกษาปีที่ 1 ให้กับโรงเรียนในโครงการฯ และการประเมินเพื่อรับตราพระราชทานโครงการบ้านวิทยาศาสตร์น้อย ประเทศไทยระดับประถมศึกษา </v>
      </c>
      <c r="C88" s="425" t="str">
        <f>+[6]ระบบการควบคุมฯ!C144</f>
        <v xml:space="preserve">ศธ 04002/ว248 ลว.  27 มกราคม 66 โอนครั้งที่ 248 </v>
      </c>
      <c r="D88" s="647">
        <f>+[6]ระบบการควบคุมฯ!F144</f>
        <v>0</v>
      </c>
      <c r="E88" s="647">
        <f>+[6]ระบบการควบคุมฯ!G144+[6]ระบบการควบคุมฯ!H144</f>
        <v>0</v>
      </c>
      <c r="F88" s="647">
        <f>+[6]ระบบการควบคุมฯ!I144+[6]ระบบการควบคุมฯ!J144</f>
        <v>0</v>
      </c>
      <c r="G88" s="673">
        <f>+[6]ระบบการควบคุมฯ!K144+[6]ระบบการควบคุมฯ!L144</f>
        <v>0</v>
      </c>
      <c r="H88" s="673">
        <f t="shared" si="14"/>
        <v>0</v>
      </c>
      <c r="I88" s="674" t="s">
        <v>50</v>
      </c>
    </row>
    <row r="89" spans="1:9" ht="93" hidden="1" customHeight="1" x14ac:dyDescent="0.25">
      <c r="A89" s="672" t="str">
        <f>+[6]ระบบการควบคุมฯ!A145</f>
        <v>3.5.4</v>
      </c>
      <c r="B89" s="406" t="str">
        <f>+[6]ระบบการควบคุมฯ!B145</f>
        <v xml:space="preserve">ค่าใช้จ่ายดำเนินงานโครงการบ้านวิทยาศาสตร์น้อยประเทศไทย ระดับประถมศึกษา กิจกรรมสร้างความตระหนักและความรู้ ทักษะเชื่อมโยงกับสังคม สิ่งแวดล้อม และเศรษฐกิจ เพื่อการพัฒนาที่ยังยืนตามแนวทางการศึกษาเพื่อการพัฒนาที่ยั่งยืน (ESD : Education for Sustainable Development) </v>
      </c>
      <c r="C89" s="425" t="str">
        <f>+[6]ระบบการควบคุมฯ!C145</f>
        <v>ที่ ศธ 04002/ว1282 ลว 29 มีค 66 โอนครั้งที่ 438</v>
      </c>
      <c r="D89" s="647">
        <f>+[6]ระบบการควบคุมฯ!F145</f>
        <v>0</v>
      </c>
      <c r="E89" s="647">
        <f>+[6]ระบบการควบคุมฯ!G145+[6]ระบบการควบคุมฯ!H145</f>
        <v>0</v>
      </c>
      <c r="F89" s="647">
        <f>+[6]ระบบการควบคุมฯ!I145+[6]ระบบการควบคุมฯ!J145</f>
        <v>0</v>
      </c>
      <c r="G89" s="673">
        <f>+[6]ระบบการควบคุมฯ!K145+[6]ระบบการควบคุมฯ!L145</f>
        <v>0</v>
      </c>
      <c r="H89" s="673">
        <f t="shared" si="14"/>
        <v>0</v>
      </c>
      <c r="I89" s="674" t="s">
        <v>50</v>
      </c>
    </row>
    <row r="90" spans="1:9" ht="93" hidden="1" customHeight="1" x14ac:dyDescent="0.25">
      <c r="A90" s="672" t="str">
        <f>+[6]ระบบการควบคุมฯ!A146</f>
        <v>3.5.5</v>
      </c>
      <c r="B90" s="406" t="str">
        <f>+[6]ระบบการควบคุมฯ!B146</f>
        <v xml:space="preserve">ค่าใช้จ่ายในการขยายผลการฝึกอบรมเนื้อหา ระดับประถมศึกษาปีที่ 2 ให้กับโรงเรียนในโครงการบ้านนักวิทยาศาสตร์น้อยประเทศไทย ระดับประถมศึกษา </v>
      </c>
      <c r="C90" s="425" t="str">
        <f>+[6]ระบบการควบคุมฯ!C146</f>
        <v>ที่ ศธ 04002/ว1479 ลว 12 เมย 66 โอนครั้งที่ 472</v>
      </c>
      <c r="D90" s="647">
        <f>+[6]ระบบการควบคุมฯ!F146</f>
        <v>0</v>
      </c>
      <c r="E90" s="647">
        <f>+[6]ระบบการควบคุมฯ!G146+[6]ระบบการควบคุมฯ!H146</f>
        <v>0</v>
      </c>
      <c r="F90" s="647">
        <f>+[6]ระบบการควบคุมฯ!I146+[6]ระบบการควบคุมฯ!J146</f>
        <v>0</v>
      </c>
      <c r="G90" s="673">
        <f>+[6]ระบบการควบคุมฯ!K146+[6]ระบบการควบคุมฯ!L146</f>
        <v>0</v>
      </c>
      <c r="H90" s="673">
        <f t="shared" si="14"/>
        <v>0</v>
      </c>
      <c r="I90" s="674" t="s">
        <v>50</v>
      </c>
    </row>
    <row r="91" spans="1:9" ht="55.95" hidden="1" customHeight="1" x14ac:dyDescent="0.25">
      <c r="A91" s="672" t="str">
        <f>+[6]ระบบการควบคุมฯ!A147</f>
        <v>3.5.6</v>
      </c>
      <c r="B91" s="406" t="str">
        <f>+[6]ระบบการควบคุมฯ!B147</f>
        <v xml:space="preserve">ค่าใช้จ่ายพิธีรับตราพระราชทน “บ้านนักวิทยาศาสตร์น้อย ประเทศไทย” ประจำปีการศึกษา 2565 ระหว่างวันที่ 8 – 23 กรกฎาคม 2566 ณ ห้องแสงเดือน แสงเทียน ชั้น 2 อาคารพิพิธภัณฑ์พระรามเก้า องค์การพิพิธภัณฑ์วิทยาศาสตร์แห่งชาติ ตำบลคลองห้า อำเภอคลองหลวง </v>
      </c>
      <c r="C91" s="425" t="str">
        <f>+[6]ระบบการควบคุมฯ!C147</f>
        <v>ที่ ศธ04002/ว 2955 ลว. 18 กค 66 ครั้งที่ 683</v>
      </c>
      <c r="D91" s="647">
        <f>+[6]ระบบการควบคุมฯ!F147</f>
        <v>0</v>
      </c>
      <c r="E91" s="647">
        <f>+[6]ระบบการควบคุมฯ!G147+[6]ระบบการควบคุมฯ!H147</f>
        <v>0</v>
      </c>
      <c r="F91" s="647">
        <f>+[6]ระบบการควบคุมฯ!I147+[6]ระบบการควบคุมฯ!J147</f>
        <v>0</v>
      </c>
      <c r="G91" s="673">
        <f>+[6]ระบบการควบคุมฯ!K147+[6]ระบบการควบคุมฯ!L147</f>
        <v>0</v>
      </c>
      <c r="H91" s="673">
        <f>+D91-E91-F91-G91</f>
        <v>0</v>
      </c>
      <c r="I91" s="674" t="s">
        <v>50</v>
      </c>
    </row>
    <row r="92" spans="1:9" ht="37.200000000000003" hidden="1" customHeight="1" x14ac:dyDescent="0.25">
      <c r="A92" s="672" t="str">
        <f>+[6]ระบบการควบคุมฯ!A148</f>
        <v>3.5.5</v>
      </c>
      <c r="B92" s="406" t="str">
        <f>+[6]ระบบการควบคุมฯ!B148</f>
        <v xml:space="preserve">ค่าใช้จ่ายในการดำเนินการจัดการเรียนรู้ตามแนวทางองโครงการบ้านนักวิทยาศาสตร์น้อยประเทศไทย ระดับประถมศึกษา โรงเรียนละ 3,000.-บาท  </v>
      </c>
      <c r="C92" s="425" t="str">
        <f>+[6]ระบบการควบคุมฯ!C148</f>
        <v>ที่ ศธ 04002/ว3310 ลว 15 สค 66 โอนครั้งที่ 748</v>
      </c>
      <c r="D92" s="647">
        <f>+[6]ระบบการควบคุมฯ!F148</f>
        <v>0</v>
      </c>
      <c r="E92" s="647">
        <f>+[6]ระบบการควบคุมฯ!G148+[6]ระบบการควบคุมฯ!H148</f>
        <v>0</v>
      </c>
      <c r="F92" s="647">
        <f>+[6]ระบบการควบคุมฯ!I148+[6]ระบบการควบคุมฯ!J148</f>
        <v>0</v>
      </c>
      <c r="G92" s="673">
        <f>+[6]ระบบการควบคุมฯ!K148+[6]ระบบการควบคุมฯ!L148</f>
        <v>0</v>
      </c>
      <c r="H92" s="673">
        <f>+D92-E92-F92-G92</f>
        <v>0</v>
      </c>
      <c r="I92" s="674" t="s">
        <v>98</v>
      </c>
    </row>
    <row r="93" spans="1:9" ht="18.600000000000001" hidden="1" customHeight="1" x14ac:dyDescent="0.25">
      <c r="A93" s="672" t="str">
        <f>+[6]ระบบการควบคุมฯ!A149</f>
        <v>3.5.6</v>
      </c>
      <c r="B93" s="406" t="str">
        <f>+[6]ระบบการควบคุมฯ!B149</f>
        <v>ค่าใช้จ่ายดำเนินงานโครงการบ้านนักวิทยาศาสตร์น้อย ประเทศไทย ระดับประถมศึกษา 1. ค่าใช้จ่ายในการดำเนินงานของโรงเรียนศูนย์วิทยาศาสตร์พลังสิบ ระดับประถมศึกษา  วัดเขียนเขต 10,000 บาท 2. ค่าใช้จ่าย   ในการดำเนินงานของโรงเรียนเครือข่ายโครงการวิทยาศาสตร์พลังสิบ ระดับประถมศึกษา ร.ร.ละ 3,000 บาท จำนวน 10 ร.ร.</v>
      </c>
      <c r="C93" s="425" t="str">
        <f>+[6]ระบบการควบคุมฯ!C149</f>
        <v>ศธ 04002/ว3389 ลว.  16 สค 66 โอนครั้งที่ 764 ยอด 75,000 บาท</v>
      </c>
      <c r="D93" s="647">
        <f>+[6]ระบบการควบคุมฯ!F149</f>
        <v>0</v>
      </c>
      <c r="E93" s="647">
        <f>+[6]ระบบการควบคุมฯ!G149+[6]ระบบการควบคุมฯ!H149</f>
        <v>0</v>
      </c>
      <c r="F93" s="647">
        <f>+[6]ระบบการควบคุมฯ!I149+[6]ระบบการควบคุมฯ!J149</f>
        <v>0</v>
      </c>
      <c r="G93" s="673">
        <f>+[6]ระบบการควบคุมฯ!K149+[6]ระบบการควบคุมฯ!L149</f>
        <v>0</v>
      </c>
      <c r="H93" s="673">
        <f>+D93-E93-F93-G93</f>
        <v>0</v>
      </c>
      <c r="I93" s="674" t="s">
        <v>98</v>
      </c>
    </row>
    <row r="94" spans="1:9" ht="18.600000000000001" hidden="1" customHeight="1" x14ac:dyDescent="0.25">
      <c r="A94" s="630">
        <f>+[6]ระบบการควบคุมฯ!A150</f>
        <v>3.6</v>
      </c>
      <c r="B94" s="394" t="str">
        <f>+[6]ระบบการควบคุมฯ!B150</f>
        <v>กิจกรรมยกระดับคุณภาพผู้เรียนด้านศักยภาพการเรียนรู้เชิงกระบวนการสู่ความทัดเทียมนานาชาติ</v>
      </c>
      <c r="C94" s="394" t="str">
        <f>+[6]ระบบการควบคุมฯ!C150</f>
        <v>20004 66 86177 00000</v>
      </c>
      <c r="D94" s="631">
        <f t="shared" ref="D94:I94" si="15">+D95</f>
        <v>0</v>
      </c>
      <c r="E94" s="631">
        <f t="shared" si="15"/>
        <v>0</v>
      </c>
      <c r="F94" s="631">
        <f t="shared" si="15"/>
        <v>0</v>
      </c>
      <c r="G94" s="631">
        <f t="shared" si="15"/>
        <v>0</v>
      </c>
      <c r="H94" s="631">
        <f t="shared" si="15"/>
        <v>0</v>
      </c>
      <c r="I94" s="631">
        <f t="shared" si="15"/>
        <v>0</v>
      </c>
    </row>
    <row r="95" spans="1:9" ht="18.600000000000001" hidden="1" customHeight="1" x14ac:dyDescent="0.25">
      <c r="A95" s="633">
        <f>+[6]ระบบการควบคุมฯ!A173</f>
        <v>0</v>
      </c>
      <c r="B95" s="655" t="str">
        <f>+[6]ระบบการควบคุมฯ!B173</f>
        <v xml:space="preserve"> งบรายจ่ายอื่น 6711500</v>
      </c>
      <c r="C95" s="409" t="str">
        <f>+[6]ระบบการควบคุมฯ!C173</f>
        <v>20004 31006170 5000021</v>
      </c>
      <c r="D95" s="635">
        <f t="shared" ref="D95:I95" si="16">SUM(D96)</f>
        <v>0</v>
      </c>
      <c r="E95" s="635">
        <f t="shared" si="16"/>
        <v>0</v>
      </c>
      <c r="F95" s="635">
        <f t="shared" si="16"/>
        <v>0</v>
      </c>
      <c r="G95" s="635">
        <f t="shared" si="16"/>
        <v>0</v>
      </c>
      <c r="H95" s="635">
        <f t="shared" si="16"/>
        <v>0</v>
      </c>
      <c r="I95" s="635">
        <f t="shared" si="16"/>
        <v>0</v>
      </c>
    </row>
    <row r="96" spans="1:9" ht="18.600000000000001" hidden="1" customHeight="1" x14ac:dyDescent="0.25">
      <c r="A96" s="650" t="str">
        <f>+[6]ระบบการควบคุมฯ!A174</f>
        <v>3.6.1</v>
      </c>
      <c r="B96" s="77" t="str">
        <f>+[6]ระบบการควบคุมฯ!B174</f>
        <v xml:space="preserve">ค่าใช้จ่ายดำเนินงานโครงการการยกระดับคุณภาพผู้เรียนด้านศักยภาพการเรียนรู้เชิงกระบวนการสู่ความทัดเทียมนานาชาติ เพื่อเป็นค่าใช้จ่ายในการเดินทางเข้าร่วมประชุมปฏิบัติการจัดทำเกณฑ์และคู่มือการคัดเลือกสถานศึกษาและครูผู้สอนต้นแบบการจัดการเรียนรู้เชิงรุก (Active Learning) ระหว่างวันที่ 19 - 23 ธันวาคม 2565 ณ โรงแรมบียอนด์ สวีท   บางพลัด กรุงเทพมหานคร </v>
      </c>
      <c r="C96" s="414" t="str">
        <f>+[6]ระบบการควบคุมฯ!C174</f>
        <v>ศธ 04002/ว5834 ลว.26/12/2022 โอนครั้งที่ 158</v>
      </c>
      <c r="D96" s="651">
        <f>+[6]ระบบการควบคุมฯ!F174</f>
        <v>0</v>
      </c>
      <c r="E96" s="651">
        <f>+[6]ระบบการควบคุมฯ!G174+[6]ระบบการควบคุมฯ!H174</f>
        <v>0</v>
      </c>
      <c r="F96" s="651">
        <f>+[6]ระบบการควบคุมฯ!I174+[6]ระบบการควบคุมฯ!J174</f>
        <v>0</v>
      </c>
      <c r="G96" s="658">
        <f>+[6]ระบบการควบคุมฯ!K174+[6]ระบบการควบคุมฯ!L174</f>
        <v>0</v>
      </c>
      <c r="H96" s="658">
        <f>+D96-E96-F96-G96</f>
        <v>0</v>
      </c>
      <c r="I96" s="656" t="s">
        <v>99</v>
      </c>
    </row>
    <row r="97" spans="1:9" ht="18.600000000000001" hidden="1" customHeight="1" x14ac:dyDescent="0.25">
      <c r="A97" s="630">
        <f>+[6]ระบบการควบคุมฯ!A175</f>
        <v>3.7</v>
      </c>
      <c r="B97" s="394" t="str">
        <f>+[6]ระบบการควบคุมฯ!B175</f>
        <v>กิจกรรมการบริหารจัดการโรงเรียนขนาดเล็ก</v>
      </c>
      <c r="C97" s="394" t="str">
        <f>+[6]ระบบการควบคุมฯ!C175</f>
        <v>20004 66 5201 000000</v>
      </c>
      <c r="D97" s="631">
        <f t="shared" ref="D97:I97" si="17">+D98</f>
        <v>0</v>
      </c>
      <c r="E97" s="631">
        <f t="shared" si="17"/>
        <v>0</v>
      </c>
      <c r="F97" s="631">
        <f t="shared" si="17"/>
        <v>0</v>
      </c>
      <c r="G97" s="631">
        <f t="shared" si="17"/>
        <v>0</v>
      </c>
      <c r="H97" s="631">
        <f t="shared" si="17"/>
        <v>0</v>
      </c>
      <c r="I97" s="631">
        <f t="shared" si="17"/>
        <v>0</v>
      </c>
    </row>
    <row r="98" spans="1:9" ht="37.200000000000003" hidden="1" customHeight="1" x14ac:dyDescent="0.25">
      <c r="A98" s="633">
        <f>+[6]ระบบการควบคุมฯ!A176</f>
        <v>0</v>
      </c>
      <c r="B98" s="670" t="str">
        <f>+[6]ระบบการควบคุมฯ!B176</f>
        <v xml:space="preserve"> งบรายจ่ายอื่น 6711500</v>
      </c>
      <c r="C98" s="409" t="str">
        <f>+[6]ระบบการควบคุมฯ!C176</f>
        <v>20004 31006100 5000020</v>
      </c>
      <c r="D98" s="635">
        <f t="shared" ref="D98:I98" si="18">SUM(D99)</f>
        <v>0</v>
      </c>
      <c r="E98" s="635">
        <f t="shared" si="18"/>
        <v>0</v>
      </c>
      <c r="F98" s="635">
        <f t="shared" si="18"/>
        <v>0</v>
      </c>
      <c r="G98" s="635">
        <f t="shared" si="18"/>
        <v>0</v>
      </c>
      <c r="H98" s="635">
        <f t="shared" si="18"/>
        <v>0</v>
      </c>
      <c r="I98" s="635">
        <f t="shared" si="18"/>
        <v>0</v>
      </c>
    </row>
    <row r="99" spans="1:9" ht="18.600000000000001" hidden="1" customHeight="1" x14ac:dyDescent="0.25">
      <c r="A99" s="650" t="str">
        <f>+[6]ระบบการควบคุมฯ!A177</f>
        <v>3.7.1</v>
      </c>
      <c r="B99" s="77" t="str">
        <f>+[6]ระบบการควบคุมฯ!B177</f>
        <v>บริหารจัดการสำนักงาน ค่าสาธารณูปโภค ค่าใช้จ่ายในการบริหารจัดการโรงเรียนในสังกัดตามภาระงาน</v>
      </c>
      <c r="C99" s="414" t="str">
        <f>+[6]ระบบการควบคุมฯ!C177</f>
        <v>โอนเปลี่ยนแปลงครั้งที่  บท.กลุ่มนโยบายและแผน  ที่ ศธ 04087/1957 ลว. 29 กย 66</v>
      </c>
      <c r="D99" s="651">
        <f>+[6]ระบบการควบคุมฯ!F177</f>
        <v>0</v>
      </c>
      <c r="E99" s="651">
        <f>+[6]ระบบการควบคุมฯ!G177+[6]ระบบการควบคุมฯ!H177</f>
        <v>0</v>
      </c>
      <c r="F99" s="651">
        <f>+[6]ระบบการควบคุมฯ!I177+[6]ระบบการควบคุมฯ!J177</f>
        <v>0</v>
      </c>
      <c r="G99" s="658">
        <f>+[6]ระบบการควบคุมฯ!K177+[6]ระบบการควบคุมฯ!L177</f>
        <v>0</v>
      </c>
      <c r="H99" s="658"/>
      <c r="I99" s="656"/>
    </row>
    <row r="100" spans="1:9" ht="18.600000000000001" hidden="1" customHeight="1" x14ac:dyDescent="0.25">
      <c r="A100" s="650"/>
      <c r="B100" s="77"/>
      <c r="C100" s="414"/>
      <c r="D100" s="651"/>
      <c r="E100" s="651"/>
      <c r="F100" s="651"/>
      <c r="G100" s="658"/>
      <c r="H100" s="658"/>
      <c r="I100" s="656"/>
    </row>
    <row r="101" spans="1:9" ht="18.600000000000001" hidden="1" customHeight="1" x14ac:dyDescent="0.25">
      <c r="A101" s="630">
        <f>+[6]ระบบการควบคุมฯ!A179</f>
        <v>3.1</v>
      </c>
      <c r="B101" s="394" t="str">
        <f>+[6]ระบบการควบคุมฯ!B179</f>
        <v xml:space="preserve">กิจกรรมการจัดการศึกษาเพื่อการมีงานทำ  </v>
      </c>
      <c r="C101" s="394" t="str">
        <f>+[6]ระบบการควบคุมฯ!C179</f>
        <v>20004 66 86178 00000</v>
      </c>
      <c r="D101" s="631">
        <f t="shared" ref="D101:I101" si="19">+D102</f>
        <v>0</v>
      </c>
      <c r="E101" s="631">
        <f t="shared" si="19"/>
        <v>0</v>
      </c>
      <c r="F101" s="631">
        <f t="shared" si="19"/>
        <v>0</v>
      </c>
      <c r="G101" s="631">
        <f t="shared" si="19"/>
        <v>0</v>
      </c>
      <c r="H101" s="631">
        <f t="shared" si="19"/>
        <v>0</v>
      </c>
      <c r="I101" s="631">
        <f t="shared" si="19"/>
        <v>0</v>
      </c>
    </row>
    <row r="102" spans="1:9" ht="18.600000000000001" hidden="1" customHeight="1" x14ac:dyDescent="0.25">
      <c r="A102" s="633">
        <f>+[6]ระบบการควบคุมฯ!A180</f>
        <v>0</v>
      </c>
      <c r="B102" s="655" t="str">
        <f>+[6]ระบบการควบคุมฯ!B180</f>
        <v xml:space="preserve"> งบรายจ่ายอื่น 6711500</v>
      </c>
      <c r="C102" s="409" t="str">
        <f>+[6]ระบบการควบคุมฯ!C180</f>
        <v>20004 31006170 50000xx</v>
      </c>
      <c r="D102" s="635">
        <f t="shared" ref="D102:I102" si="20">SUM(D103)</f>
        <v>0</v>
      </c>
      <c r="E102" s="635">
        <f t="shared" si="20"/>
        <v>0</v>
      </c>
      <c r="F102" s="635">
        <f t="shared" si="20"/>
        <v>0</v>
      </c>
      <c r="G102" s="635">
        <f t="shared" si="20"/>
        <v>0</v>
      </c>
      <c r="H102" s="635">
        <f t="shared" si="20"/>
        <v>0</v>
      </c>
      <c r="I102" s="635">
        <f t="shared" si="20"/>
        <v>0</v>
      </c>
    </row>
    <row r="103" spans="1:9" ht="55.95" hidden="1" customHeight="1" x14ac:dyDescent="0.25">
      <c r="A103" s="650">
        <f>+[6]ระบบการควบคุมฯ!A181</f>
        <v>0</v>
      </c>
      <c r="B103" s="666">
        <f>+[6]ระบบการควบคุมฯ!B181</f>
        <v>0</v>
      </c>
      <c r="C103" s="414">
        <f>+[6]ระบบการควบคุมฯ!C181</f>
        <v>0</v>
      </c>
      <c r="D103" s="651">
        <f>+[2]ระบบการควบคุมฯ!F137</f>
        <v>0</v>
      </c>
      <c r="E103" s="651">
        <f>+[2]ระบบการควบคุมฯ!G137+[2]ระบบการควบคุมฯ!H137</f>
        <v>0</v>
      </c>
      <c r="F103" s="651">
        <f>+[2]ระบบการควบคุมฯ!I137+[2]ระบบการควบคุมฯ!J137</f>
        <v>0</v>
      </c>
      <c r="G103" s="658">
        <f>+[2]ระบบการควบคุมฯ!K137+[2]ระบบการควบคุมฯ!L137</f>
        <v>0</v>
      </c>
      <c r="H103" s="658">
        <f>+D103-E103-F103-G103</f>
        <v>0</v>
      </c>
      <c r="I103" s="656" t="s">
        <v>50</v>
      </c>
    </row>
    <row r="104" spans="1:9" ht="18.600000000000001" x14ac:dyDescent="0.25">
      <c r="A104" s="630">
        <f>+[6]ระบบการควบคุมฯ!A184</f>
        <v>3.6</v>
      </c>
      <c r="B104" s="394" t="str">
        <f>+[6]ระบบการควบคุมฯ!B184</f>
        <v xml:space="preserve">กิจกรรมครูผู้ทรงคุณค่าแห่งแผ่นดิน </v>
      </c>
      <c r="C104" s="394" t="str">
        <f>+[6]ระบบการควบคุมฯ!C184</f>
        <v>20004 66 86190 00000</v>
      </c>
      <c r="D104" s="631">
        <f t="shared" ref="D104:I104" si="21">+D105</f>
        <v>246500</v>
      </c>
      <c r="E104" s="631">
        <f t="shared" si="21"/>
        <v>0</v>
      </c>
      <c r="F104" s="631">
        <f t="shared" si="21"/>
        <v>0</v>
      </c>
      <c r="G104" s="631">
        <f t="shared" si="21"/>
        <v>150166.66</v>
      </c>
      <c r="H104" s="631">
        <f t="shared" si="21"/>
        <v>96333.34</v>
      </c>
      <c r="I104" s="631">
        <f t="shared" si="21"/>
        <v>0</v>
      </c>
    </row>
    <row r="105" spans="1:9" ht="37.200000000000003" x14ac:dyDescent="0.25">
      <c r="A105" s="633">
        <f>+[6]ระบบการควบคุมฯ!A186</f>
        <v>0</v>
      </c>
      <c r="B105" s="655" t="str">
        <f>+[6]ระบบการควบคุมฯ!B186</f>
        <v xml:space="preserve"> งบรายจ่ายอื่น 6711500</v>
      </c>
      <c r="C105" s="409" t="str">
        <f>+[6]ระบบการควบคุมฯ!C186</f>
        <v>20004 31006170 5000023</v>
      </c>
      <c r="D105" s="635">
        <f t="shared" ref="D105:I105" si="22">SUM(D106)</f>
        <v>246500</v>
      </c>
      <c r="E105" s="635">
        <f t="shared" si="22"/>
        <v>0</v>
      </c>
      <c r="F105" s="635">
        <f t="shared" si="22"/>
        <v>0</v>
      </c>
      <c r="G105" s="635">
        <f t="shared" si="22"/>
        <v>150166.66</v>
      </c>
      <c r="H105" s="635">
        <f t="shared" si="22"/>
        <v>96333.34</v>
      </c>
      <c r="I105" s="635">
        <f t="shared" si="22"/>
        <v>0</v>
      </c>
    </row>
    <row r="106" spans="1:9" ht="55.8" x14ac:dyDescent="0.25">
      <c r="A106" s="650" t="str">
        <f>+[6]ระบบการควบคุมฯ!A188</f>
        <v>3.6.1</v>
      </c>
      <c r="B106" s="666" t="str">
        <f>+[6]ระบบการควบคุมฯ!B188</f>
        <v>ค่าตอบแทนการจ้างอัตราจ้างครูผู้ทรงคุณค่าแห่งแผ่นดิน งวดที่ 1 ระยะเวลา 5 เดือน (พฤศจิกายน 2566 – มีนาคม 2567) 170,000 บาท</v>
      </c>
      <c r="C106" s="414" t="str">
        <f>+[6]ระบบการควบคุมฯ!C188</f>
        <v>ศธ 04002/ว5108 ลว.2/11/2023 โอนครั้งที่ 26</v>
      </c>
      <c r="D106" s="651">
        <f>+[6]ระบบการควบคุมฯ!AB188</f>
        <v>246500</v>
      </c>
      <c r="E106" s="651">
        <f>+[6]ระบบการควบคุมฯ!G188+[6]ระบบการควบคุมฯ!H188+[6]ระบบการควบคุมฯ!R188+[6]ระบบการควบคุมฯ!S188</f>
        <v>0</v>
      </c>
      <c r="F106" s="651">
        <f>+[6]ระบบการควบคุมฯ!I188+[6]ระบบการควบคุมฯ!J188</f>
        <v>0</v>
      </c>
      <c r="G106" s="651">
        <f>+[6]ระบบการควบคุมฯ!K188+[6]ระบบการควบคุมฯ!L188+[6]ระบบการควบคุมฯ!V188+[6]ระบบการควบคุมฯ!W188</f>
        <v>150166.66</v>
      </c>
      <c r="H106" s="658">
        <f>+D106-E106-F106-G106</f>
        <v>96333.34</v>
      </c>
      <c r="I106" s="656" t="s">
        <v>14</v>
      </c>
    </row>
    <row r="107" spans="1:9" ht="55.95" hidden="1" customHeight="1" x14ac:dyDescent="0.25">
      <c r="A107" s="650" t="str">
        <f>+[6]ระบบการควบคุมฯ!A189</f>
        <v>3.3.1.1</v>
      </c>
      <c r="B107" s="666" t="str">
        <f>+[6]ระบบการควบคุมฯ!B189</f>
        <v>ค่าตอบแทนการจ้างอัตราจ้างครูผู้ทรงคุณค่าแห่งแผ่นดิน งวดที่ 2 ระยะเวลา 4 เดือน 15 วัน (พฤษภาคม 2567 (15 วัน) – มิถุนายน 2567)  จำนวนเงิน 76,500.-บาท</v>
      </c>
      <c r="C107" s="414" t="str">
        <f>+[6]ระบบการควบคุมฯ!C189</f>
        <v>ศธ 04002/ว1954 ลว.21/5/2024 โอนครั้งที่ 39</v>
      </c>
      <c r="D107" s="647"/>
      <c r="E107" s="647"/>
      <c r="F107" s="647"/>
      <c r="G107" s="673"/>
      <c r="H107" s="673"/>
      <c r="I107" s="674"/>
    </row>
    <row r="108" spans="1:9" ht="55.95" hidden="1" customHeight="1" x14ac:dyDescent="0.25">
      <c r="A108" s="650" t="str">
        <f>+[6]ระบบการควบคุมฯ!A190</f>
        <v>3.3.1.2</v>
      </c>
      <c r="B108" s="666" t="str">
        <f>+[6]ระบบการควบคุมฯ!B190</f>
        <v>ค่าตอบแทนการจ้างอัตราจ้างครูผู้ทรงคุณค่าแห่งแผ่นดิน โอนกลับส่วนกลาง งวดที่ 1-2  23,500 บาท</v>
      </c>
      <c r="C108" s="414" t="str">
        <f>+[6]ระบบการควบคุมฯ!C190</f>
        <v>ศธ 04002/ว2665 ลว.5/7/2023 โอนครั้งที่ 636</v>
      </c>
      <c r="D108" s="647"/>
      <c r="E108" s="647"/>
      <c r="F108" s="647"/>
      <c r="G108" s="673"/>
      <c r="H108" s="673"/>
      <c r="I108" s="674"/>
    </row>
    <row r="109" spans="1:9" ht="37.200000000000003" hidden="1" customHeight="1" x14ac:dyDescent="0.25">
      <c r="A109" s="650" t="str">
        <f>+[6]ระบบการควบคุมฯ!A191</f>
        <v>3.3.1.3</v>
      </c>
      <c r="B109" s="666" t="str">
        <f>+[6]ระบบการควบคุมฯ!B191</f>
        <v>ค่าตอบแทนการจ้างอัตราจ้างครูผู้ทรงคุณค่าแห่งแผ่นดิน งวดที่ 3 ระยะเวลา 3 เดือน (กค  – กันยายน 2566) 102,000 บาท</v>
      </c>
      <c r="C109" s="414" t="str">
        <f>+[6]ระบบการควบคุมฯ!C191</f>
        <v>ศธ 04002/ว2666 ลว.5/7/2023 โอนครั้งที่ 640</v>
      </c>
      <c r="D109" s="647"/>
      <c r="E109" s="647"/>
      <c r="F109" s="647"/>
      <c r="G109" s="673"/>
      <c r="H109" s="673"/>
      <c r="I109" s="674"/>
    </row>
    <row r="110" spans="1:9" ht="55.95" customHeight="1" x14ac:dyDescent="0.25">
      <c r="A110" s="630">
        <f>+[6]ระบบการควบคุมฯ!A194</f>
        <v>3.7</v>
      </c>
      <c r="B110" s="394" t="str">
        <f>+[6]ระบบการควบคุมฯ!B194</f>
        <v>กิจกรรมจัดหาบุคลากรสนับสนุนการปฏิบัติงานให้ราชการ (คืนครูสำหรับเด็กพิการ)</v>
      </c>
      <c r="C110" s="394" t="str">
        <f>+[6]ระบบการควบคุมฯ!C194</f>
        <v>20004 66 00117 00111</v>
      </c>
      <c r="D110" s="631">
        <f t="shared" ref="D110:I110" si="23">+D111</f>
        <v>3356388</v>
      </c>
      <c r="E110" s="631">
        <f t="shared" si="23"/>
        <v>0</v>
      </c>
      <c r="F110" s="631">
        <f t="shared" si="23"/>
        <v>0</v>
      </c>
      <c r="G110" s="631">
        <f t="shared" si="23"/>
        <v>2178901.1799999997</v>
      </c>
      <c r="H110" s="631">
        <f t="shared" si="23"/>
        <v>1177486.82</v>
      </c>
      <c r="I110" s="631">
        <f t="shared" si="23"/>
        <v>0</v>
      </c>
    </row>
    <row r="111" spans="1:9" ht="37.200000000000003" x14ac:dyDescent="0.25">
      <c r="A111" s="633">
        <f>+[6]ระบบการควบคุมฯ!A196</f>
        <v>0</v>
      </c>
      <c r="B111" s="655" t="str">
        <f>+[6]ระบบการควบคุมฯ!B196</f>
        <v xml:space="preserve"> งบรายจ่ายอื่น 6711500</v>
      </c>
      <c r="C111" s="409" t="str">
        <f>+[6]ระบบการควบคุมฯ!C196</f>
        <v>20004 31006170 5000014</v>
      </c>
      <c r="D111" s="635">
        <f>SUM(D112:D116)</f>
        <v>3356388</v>
      </c>
      <c r="E111" s="635">
        <f>SUM(E112:E116)</f>
        <v>0</v>
      </c>
      <c r="F111" s="635">
        <f>SUM(F112:F116)</f>
        <v>0</v>
      </c>
      <c r="G111" s="635">
        <f>SUM(G112:G116)</f>
        <v>2178901.1799999997</v>
      </c>
      <c r="H111" s="635">
        <f>SUM(H112:H116)</f>
        <v>1177486.82</v>
      </c>
      <c r="I111" s="635">
        <f>SUM(I112)</f>
        <v>0</v>
      </c>
    </row>
    <row r="112" spans="1:9" ht="74.400000000000006" x14ac:dyDescent="0.25">
      <c r="A112" s="650" t="str">
        <f>+[6]ระบบการควบคุมฯ!A198</f>
        <v>3.7.1</v>
      </c>
      <c r="B112" s="666" t="str">
        <f>+[6]ระบบการควบคุมฯ!B198</f>
        <v>พี่เลี้ยงเด็กพิการอัตราจ้างชั่วคราวรายเดือน จำนวน 18 อัตรา ครั้งที่ 1 ตุลาคม 66 -เมย 67) ค่าจ้าง1,134,000 บาท ประกันสังคม 56,700 บาท สมทบกองทุนประกันสังคม 216บาท/อัตรา 3,888 บาท</v>
      </c>
      <c r="C112" s="414" t="str">
        <f>+[6]ระบบการควบคุมฯ!C198</f>
        <v>ศธ 04002/ว4997 ลว 25 ตค 66 ครั้งที่ 9</v>
      </c>
      <c r="D112" s="651">
        <f>+[6]ระบบการควบคุมฯ!AB198</f>
        <v>1799388</v>
      </c>
      <c r="E112" s="651">
        <f>+[6]ระบบการควบคุมฯ!G198+[6]ระบบการควบคุมฯ!H198+[6]ระบบการควบคุมฯ!R198+[6]ระบบการควบคุมฯ!S198</f>
        <v>0</v>
      </c>
      <c r="F112" s="651">
        <f>+[6]ระบบการควบคุมฯ!I198+[6]ระบบการควบคุมฯ!J198</f>
        <v>0</v>
      </c>
      <c r="G112" s="651">
        <f>+[6]ระบบการควบคุมฯ!K198+[6]ระบบการควบคุมฯ!L198+[6]ระบบการควบคุมฯ!V198+[6]ระบบการควบคุมฯ!W198</f>
        <v>1276795.1599999999</v>
      </c>
      <c r="H112" s="658">
        <f>+D112-E112-F112-G112</f>
        <v>522592.84000000008</v>
      </c>
      <c r="I112" s="656" t="s">
        <v>14</v>
      </c>
    </row>
    <row r="113" spans="1:9" ht="55.95" hidden="1" customHeight="1" x14ac:dyDescent="0.25">
      <c r="A113" s="650" t="str">
        <f>+[6]ระบบการควบคุมฯ!A199</f>
        <v>3.7.1.1</v>
      </c>
      <c r="B113" s="666" t="str">
        <f>+[6]ระบบการควบคุมฯ!B199</f>
        <v>พี่เลี้ยงเด็กพิการอัตราจ้างชั่วคราวรายเดือน จำนวน 16 อัตรา ครั้งที่ 2 (พค - สค 67) ค่าจ้าง 576,000 ค่าจ้าง  ประกัน 28,800 บาท</v>
      </c>
      <c r="C113" s="414"/>
      <c r="D113" s="651"/>
      <c r="E113" s="651">
        <f>+[6]ระบบการควบคุมฯ!G199+[6]ระบบการควบคุมฯ!H199+[6]ระบบการควบคุมฯ!R199+[6]ระบบการควบคุมฯ!S199</f>
        <v>0</v>
      </c>
      <c r="F113" s="651"/>
      <c r="G113" s="651">
        <f>+[6]ระบบการควบคุมฯ!K199+[6]ระบบการควบคุมฯ!L199+[6]ระบบการควบคุมฯ!V199+[6]ระบบการควบคุมฯ!W199</f>
        <v>0</v>
      </c>
      <c r="H113" s="658"/>
      <c r="I113" s="656"/>
    </row>
    <row r="114" spans="1:9" ht="42" customHeight="1" x14ac:dyDescent="0.25">
      <c r="A114" s="650" t="str">
        <f>+[6]ระบบการควบคุมฯ!A201</f>
        <v>3.7.2</v>
      </c>
      <c r="B114" s="666" t="str">
        <f>+[6]ระบบการควบคุมฯ!B201</f>
        <v>ค่าพี่เลี้ยงเด็กพิการจ้างเหมาบริการ จำนวน 15 อัตรา ครั้งที่ 1  ตุลาคม 66- เมย 2567) อัตราละ 9,000 บาท  945,000</v>
      </c>
      <c r="C114" s="414" t="str">
        <f>+[6]ระบบการควบคุมฯ!C201</f>
        <v>ศธ 04002/ว4997 ลว 25 ตค 66 ครั้งที่ 9</v>
      </c>
      <c r="D114" s="651">
        <f>+[6]ระบบการควบคุมฯ!AB201</f>
        <v>1557000</v>
      </c>
      <c r="E114" s="651">
        <f>+[6]ระบบการควบคุมฯ!G201+[6]ระบบการควบคุมฯ!H201+[6]ระบบการควบคุมฯ!R201+[6]ระบบการควบคุมฯ!S201</f>
        <v>0</v>
      </c>
      <c r="F114" s="651">
        <f>+[6]ระบบการควบคุมฯ!I201+[6]ระบบการควบคุมฯ!J201</f>
        <v>0</v>
      </c>
      <c r="G114" s="651">
        <f>+[6]ระบบการควบคุมฯ!K201+[6]ระบบการควบคุมฯ!L201+[6]ระบบการควบคุมฯ!V201+[6]ระบบการควบคุมฯ!W201</f>
        <v>902106.02</v>
      </c>
      <c r="H114" s="658">
        <f>+D114-E114-F114-G114</f>
        <v>654893.98</v>
      </c>
      <c r="I114" s="656" t="s">
        <v>14</v>
      </c>
    </row>
    <row r="115" spans="1:9" ht="38.25" hidden="1" customHeight="1" x14ac:dyDescent="0.25">
      <c r="A115" s="650" t="str">
        <f>+[6]ระบบการควบคุมฯ!A202</f>
        <v>3.7.2.1</v>
      </c>
      <c r="B115" s="666" t="str">
        <f>+[6]ระบบการควบคุมฯ!B202</f>
        <v>พี่เลี้ยงเด็กพิการจ้างเหมาบริการจำนวน 17 อัตรา ครั้งที่ 2 (พค - สค 2567) อัตราละ 9,000 บาท 612,000 บาท</v>
      </c>
      <c r="C115" s="414"/>
      <c r="D115" s="647"/>
      <c r="E115" s="647"/>
      <c r="F115" s="647"/>
      <c r="G115" s="673"/>
      <c r="H115" s="673"/>
      <c r="I115" s="674"/>
    </row>
    <row r="116" spans="1:9" ht="55.95" hidden="1" customHeight="1" x14ac:dyDescent="0.25">
      <c r="A116" s="650" t="str">
        <f>+[6]ระบบการควบคุมฯ!A203</f>
        <v>3.7.2.2</v>
      </c>
      <c r="B116" s="666" t="str">
        <f>+[6]ระบบการควบคุมฯ!B203</f>
        <v>พี่เลี้ยงเด็กพิการจ้างเหมาบริการจำนวน 15 อัตรา ครั้งที่ 3  กค - กย 2566) อัตราละ 9,000 บาท  405,000 บาท อนุมัติครั้งนี้ 291,191 บาท</v>
      </c>
      <c r="C116" s="414"/>
      <c r="D116" s="647"/>
      <c r="E116" s="647"/>
      <c r="F116" s="647"/>
      <c r="G116" s="673"/>
      <c r="H116" s="673"/>
      <c r="I116" s="674"/>
    </row>
    <row r="117" spans="1:9" ht="37.200000000000003" x14ac:dyDescent="0.25">
      <c r="A117" s="630">
        <f>+[6]ระบบการควบคุมฯ!A205</f>
        <v>3.8</v>
      </c>
      <c r="B117" s="394" t="str">
        <f>+[6]ระบบการควบคุมฯ!B205</f>
        <v>กิจกรรมจัดหาบุคลากรสนับสนุนการปฏิบัติงานให้ราชการ (คืนครูสำหรับผู้จบการศึกษาภาคบังคับ)</v>
      </c>
      <c r="C117" s="394" t="str">
        <f>+[6]ระบบการควบคุมฯ!C205</f>
        <v>20004 66 00117 00114</v>
      </c>
      <c r="D117" s="631">
        <f t="shared" ref="D117:I117" si="24">+D118</f>
        <v>6722580</v>
      </c>
      <c r="E117" s="631">
        <f t="shared" si="24"/>
        <v>0</v>
      </c>
      <c r="F117" s="631">
        <f t="shared" si="24"/>
        <v>0</v>
      </c>
      <c r="G117" s="631">
        <f t="shared" si="24"/>
        <v>4626332.7600000007</v>
      </c>
      <c r="H117" s="631">
        <f t="shared" si="24"/>
        <v>2096247.2399999998</v>
      </c>
      <c r="I117" s="631">
        <f t="shared" si="24"/>
        <v>0</v>
      </c>
    </row>
    <row r="118" spans="1:9" ht="37.200000000000003" x14ac:dyDescent="0.25">
      <c r="A118" s="633">
        <f>+[6]ระบบการควบคุมฯ!A216</f>
        <v>0</v>
      </c>
      <c r="B118" s="655" t="str">
        <f>+[6]ระบบการควบคุมฯ!B216</f>
        <v xml:space="preserve"> งบรายจ่ายอื่น 6711500</v>
      </c>
      <c r="C118" s="409" t="str">
        <f>+[6]ระบบการควบคุมฯ!C216</f>
        <v>20004 31006170 5000017</v>
      </c>
      <c r="D118" s="635">
        <f>SUM(D119:D134)</f>
        <v>6722580</v>
      </c>
      <c r="E118" s="635">
        <f>SUM(E119:E134)</f>
        <v>0</v>
      </c>
      <c r="F118" s="635">
        <f>SUM(F119:F134)</f>
        <v>0</v>
      </c>
      <c r="G118" s="635">
        <f>SUM(G119:G134)</f>
        <v>4626332.7600000007</v>
      </c>
      <c r="H118" s="635">
        <f>SUM(H119:H134)</f>
        <v>2096247.2399999998</v>
      </c>
      <c r="I118" s="635">
        <f>SUM(I119)</f>
        <v>0</v>
      </c>
    </row>
    <row r="119" spans="1:9" ht="55.95" hidden="1" customHeight="1" x14ac:dyDescent="0.25">
      <c r="A119" s="650" t="str">
        <f>+[6]ระบบการควบคุมฯ!A218</f>
        <v>3.8.1</v>
      </c>
      <c r="B119" s="666" t="str">
        <f>+[6]ระบบการควบคุมฯ!B218</f>
        <v>ค่าจ้างบุคลากรปฏิบัติงานในสำนักงานเขตพื้นที่การศึกษาที่ขาดแคลน  จำนวน 4 อัตรา (รายเดิม 2 รวมประกัน/ จ้างเหมาบริการ 2)  ครั้งที่ 1  (ต.ค.66 - มค 67 ) จำนวนเงิน 147,600.-บาท</v>
      </c>
      <c r="C119" s="666" t="str">
        <f>+[6]ระบบการควบคุมฯ!C218</f>
        <v>ศธ 04002/ว4855 ลว.17/ต.ค./2023 โอนครั้งที่ 1</v>
      </c>
      <c r="D119" s="651">
        <f>+[6]ระบบการควบคุมฯ!AB218</f>
        <v>369900</v>
      </c>
      <c r="E119" s="651">
        <f>+[6]ระบบการควบคุมฯ!G218+[6]ระบบการควบคุมฯ!H218+[6]ระบบการควบคุมฯ!R218+[6]ระบบการควบคุมฯ!S218</f>
        <v>0</v>
      </c>
      <c r="F119" s="651">
        <f>+[6]ระบบการควบคุมฯ!I218+[6]ระบบการควบคุมฯ!J218</f>
        <v>0</v>
      </c>
      <c r="G119" s="651">
        <f>+[6]ระบบการควบคุมฯ!K218+[6]ระบบการควบคุมฯ!L218+[6]ระบบการควบคุมฯ!V218+[6]ระบบการควบคุมฯ!W218</f>
        <v>204599.34</v>
      </c>
      <c r="H119" s="658">
        <f t="shared" ref="H119:H132" si="25">+D119-E119-F119-G119</f>
        <v>165300.66</v>
      </c>
      <c r="I119" s="656" t="s">
        <v>14</v>
      </c>
    </row>
    <row r="120" spans="1:9" ht="93" hidden="1" customHeight="1" x14ac:dyDescent="0.25">
      <c r="A120" s="650" t="str">
        <f>+[6]ระบบการควบคุมฯ!A219</f>
        <v>3.8.1.1</v>
      </c>
      <c r="B120" s="666" t="str">
        <f>+[6]ระบบการควบคุมฯ!B219</f>
        <v>ค่าจ้างบุคลากรปฏิบัติงานในสำนักงานเขตพื้นที่การศึกษาที่ขาดแคลน จำนวน 4 อัตรา   ครั้งที่ 2  (กพ - พค 67) จำนวนเงิน 111,600.-บาท</v>
      </c>
      <c r="C120" s="666" t="str">
        <f>+[6]ระบบการควบคุมฯ!C219</f>
        <v>ศธ 04002/ว507 ลว. 5 กพ 67 โอนครั้งที่ 166</v>
      </c>
      <c r="D120" s="651"/>
      <c r="E120" s="651"/>
      <c r="F120" s="651"/>
      <c r="G120" s="658"/>
      <c r="H120" s="658"/>
      <c r="I120" s="656"/>
    </row>
    <row r="121" spans="1:9" ht="55.95" hidden="1" customHeight="1" x14ac:dyDescent="0.25">
      <c r="A121" s="650" t="str">
        <f>+[6]ระบบการควบคุมฯ!A220</f>
        <v>3.8.1.2</v>
      </c>
      <c r="B121" s="666" t="str">
        <f>+[6]ระบบการควบคุมฯ!B220</f>
        <v>ค่าจ้างบุคลากรปฏิบัติงานในสำนักงานเขตพื้นที่การศึกษาที่ขาดแคลน จำนวน 4 อัตรา   ครั้งที่ 3  (มิย - สค 67) จำนวนเงิน 110,700.-บาท</v>
      </c>
      <c r="C121" s="666" t="str">
        <f>+[6]ระบบการควบคุมฯ!C220</f>
        <v>ศธ 04002/ว1830 ลว.9 พค 67 โอนครั้งที่ 9</v>
      </c>
      <c r="D121" s="651"/>
      <c r="E121" s="651"/>
      <c r="F121" s="651"/>
      <c r="G121" s="658"/>
      <c r="H121" s="658"/>
      <c r="I121" s="656"/>
    </row>
    <row r="122" spans="1:9" ht="55.95" hidden="1" customHeight="1" x14ac:dyDescent="0.25">
      <c r="A122" s="650" t="str">
        <f>+[6]ระบบการควบคุมฯ!A221</f>
        <v>3.8.1.3</v>
      </c>
      <c r="B122" s="666">
        <f>+[6]ระบบการควบคุมฯ!B221</f>
        <v>0</v>
      </c>
      <c r="C122" s="666">
        <f>+[6]ระบบการควบคุมฯ!C221</f>
        <v>0</v>
      </c>
      <c r="D122" s="651">
        <f>+[6]ระบบการควบคุมฯ!F221</f>
        <v>0</v>
      </c>
      <c r="E122" s="651">
        <f>+[6]ระบบการควบคุมฯ!G221+[6]ระบบการควบคุมฯ!H221</f>
        <v>0</v>
      </c>
      <c r="F122" s="651">
        <f>+[6]ระบบการควบคุมฯ!I221+[6]ระบบการควบคุมฯ!J221</f>
        <v>0</v>
      </c>
      <c r="G122" s="658">
        <f>+[6]ระบบการควบคุมฯ!K221+[6]ระบบการควบคุมฯ!L221</f>
        <v>0</v>
      </c>
      <c r="H122" s="658">
        <f t="shared" si="25"/>
        <v>0</v>
      </c>
      <c r="I122" s="656" t="s">
        <v>14</v>
      </c>
    </row>
    <row r="123" spans="1:9" ht="55.8" x14ac:dyDescent="0.25">
      <c r="A123" s="650" t="str">
        <f>+[6]ระบบการควบคุมฯ!A223</f>
        <v>3.8.2</v>
      </c>
      <c r="B123" s="666" t="str">
        <f>+[6]ระบบการควบคุมฯ!B223</f>
        <v>ค่าจ้างครูรายเดือนแก้ไขปัญหาสถานศึกษาขาดแคลนครูขั้นวิกฤต ค่าจ้าง 15,000บาท จำนวน 24 อัตรา ครั้งที่ 1(ต.ค.66 - มค 67)จำนวนเงิน 1,512,000.-บาท  รวมประกันสังคม</v>
      </c>
      <c r="C123" s="666" t="str">
        <f>+[6]ระบบการควบคุมฯ!C223</f>
        <v>ศธ 04002/ว4855 ลว.17/ต.ค./2023 โอนครั้งที่ 1</v>
      </c>
      <c r="D123" s="651">
        <f>+[6]ระบบการควบคุมฯ!AB223</f>
        <v>4051500</v>
      </c>
      <c r="E123" s="651">
        <f>+[6]ระบบการควบคุมฯ!G223+[6]ระบบการควบคุมฯ!H223+[6]ระบบการควบคุมฯ!R223+[6]ระบบการควบคุมฯ!S223</f>
        <v>0</v>
      </c>
      <c r="F123" s="651">
        <f>+[6]ระบบการควบคุมฯ!I223+[6]ระบบการควบคุมฯ!J223</f>
        <v>0</v>
      </c>
      <c r="G123" s="651">
        <f>+[6]ระบบการควบคุมฯ!K223+[6]ระบบการควบคุมฯ!L223+[6]ระบบการควบคุมฯ!V223+[6]ระบบการควบคุมฯ!W223</f>
        <v>2851191.33</v>
      </c>
      <c r="H123" s="658">
        <f t="shared" si="25"/>
        <v>1200308.67</v>
      </c>
      <c r="I123" s="656" t="s">
        <v>14</v>
      </c>
    </row>
    <row r="124" spans="1:9" ht="56.25" hidden="1" customHeight="1" x14ac:dyDescent="0.25">
      <c r="A124" s="640" t="str">
        <f>+[6]ระบบการควบคุมฯ!A224</f>
        <v>3.8.2.1</v>
      </c>
      <c r="B124" s="675" t="str">
        <f>+[6]ระบบการควบคุมฯ!B224</f>
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22 จ้างเหมา 2)ครั้งที่ 2  (กพ - พค 67) จำนวนเงิน 1,410,000.-บาท </v>
      </c>
      <c r="C124" s="675" t="str">
        <f>+[6]ระบบการควบคุมฯ!C224</f>
        <v>ศธ 04002/ว507 ลว. 5 กพ 67 โอนครั้งที่ 166</v>
      </c>
      <c r="D124" s="641">
        <f>+[6]ระบบการควบคุมฯ!F226</f>
        <v>0</v>
      </c>
      <c r="E124" s="641">
        <f>+[6]ระบบการควบคุมฯ!G226+[6]ระบบการควบคุมฯ!H226</f>
        <v>0</v>
      </c>
      <c r="F124" s="641">
        <f>+[6]ระบบการควบคุมฯ!I226+[6]ระบบการควบคุมฯ!J226</f>
        <v>0</v>
      </c>
      <c r="G124" s="676">
        <f>+[6]ระบบการควบคุมฯ!K226+[6]ระบบการควบคุมฯ!L226</f>
        <v>0</v>
      </c>
      <c r="H124" s="676">
        <f t="shared" si="25"/>
        <v>0</v>
      </c>
      <c r="I124" s="677" t="s">
        <v>14</v>
      </c>
    </row>
    <row r="125" spans="1:9" ht="74.400000000000006" hidden="1" customHeight="1" x14ac:dyDescent="0.25">
      <c r="A125" s="678" t="str">
        <f>+[6]ระบบการควบคุมฯ!A225</f>
        <v>3.10.2.2</v>
      </c>
      <c r="B125" s="679" t="str">
        <f>+[6]ระบบการควบคุมฯ!B225</f>
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22 จ้างเหมา 2)ครั้งที่ 2  (มิย - สค 67) จำนวนเงิน 1,129,500.-บาท </v>
      </c>
      <c r="C125" s="679" t="str">
        <f>+[6]ระบบการควบคุมฯ!C225</f>
        <v>ศธ 04002/ว1830 ลว.9 พค 67 โอนครั้งที่ 9</v>
      </c>
      <c r="D125" s="680"/>
      <c r="E125" s="680"/>
      <c r="F125" s="680"/>
      <c r="G125" s="681"/>
      <c r="H125" s="681"/>
      <c r="I125" s="682"/>
    </row>
    <row r="126" spans="1:9" ht="74.400000000000006" hidden="1" customHeight="1" x14ac:dyDescent="0.25">
      <c r="A126" s="643" t="str">
        <f>+[6]ระบบการควบคุมฯ!A226</f>
        <v>3.10.2.3</v>
      </c>
      <c r="B126" s="683">
        <f>+[6]ระบบการควบคุมฯ!B226</f>
        <v>0</v>
      </c>
      <c r="C126" s="683">
        <f>+[6]ระบบการควบคุมฯ!C226</f>
        <v>0</v>
      </c>
      <c r="D126" s="644"/>
      <c r="E126" s="644"/>
      <c r="F126" s="644"/>
      <c r="G126" s="684"/>
      <c r="H126" s="684"/>
      <c r="I126" s="685"/>
    </row>
    <row r="127" spans="1:9" ht="55.95" customHeight="1" x14ac:dyDescent="0.25">
      <c r="A127" s="650" t="str">
        <f>+[6]ระบบการควบคุมฯ!A228</f>
        <v>3.8.3</v>
      </c>
      <c r="B127" s="666" t="str">
        <f>+[6]ระบบการควบคุมฯ!B228</f>
        <v>ค่าจ้างนักการภารโรง ค่าจ้าง 9,000.-บาท จำนวน 17 อัตรา (รายเดิมรวมประกันสังคม 16 อัตรา/รายใหม่จ้างเหมา 1 อัตรา ครั้งที่ 1 (ต.ค.66 - มค 67) จำนวนเงิน 642,6000.-บาท</v>
      </c>
      <c r="C127" s="666" t="str">
        <f>+[6]ระบบการควบคุมฯ!C228</f>
        <v>ศธ 04002/ว4855 ลว.17/ต.ค./2023 โอนครั้งที่ 1</v>
      </c>
      <c r="D127" s="651">
        <f>+[6]ระบบการควบคุมฯ!AB228</f>
        <v>1733100</v>
      </c>
      <c r="E127" s="651">
        <f>+[6]ระบบการควบคุมฯ!G228+[6]ระบบการควบคุมฯ!H228+[6]ระบบการควบคุมฯ!R228+[6]ระบบการควบคุมฯ!S228</f>
        <v>0</v>
      </c>
      <c r="F127" s="651">
        <f>+[6]ระบบการควบคุมฯ!I228+[6]ระบบการควบคุมฯ!J228</f>
        <v>0</v>
      </c>
      <c r="G127" s="651">
        <f>+[6]ระบบการควบคุมฯ!K228+[6]ระบบการควบคุมฯ!L228+[6]ระบบการควบคุมฯ!V228+[6]ระบบการควบคุมฯ!W228</f>
        <v>1217702.31</v>
      </c>
      <c r="H127" s="658">
        <f t="shared" si="25"/>
        <v>515397.68999999994</v>
      </c>
      <c r="I127" s="656" t="s">
        <v>14</v>
      </c>
    </row>
    <row r="128" spans="1:9" ht="37.200000000000003" x14ac:dyDescent="0.25">
      <c r="A128" s="650" t="str">
        <f>+[6]ระบบการควบคุมฯ!A229</f>
        <v>3.8.3.1</v>
      </c>
      <c r="B128" s="666" t="str">
        <f>+[6]ระบบการควบคุมฯ!B229</f>
        <v>ค่าจ้างนักการภารโรง ค่าจ้าง 9,000.-บาท จำนวน 17 อัตรา (เดิม 14 จ้างเหมา 3) ครั้งที่ 2  (กพ - พค 67) จำนวนเงิน 612,600.-บาท</v>
      </c>
      <c r="C128" s="666" t="str">
        <f>+[6]ระบบการควบคุมฯ!C229</f>
        <v>ศธ 04002/ว507 ลว. 5 กพ 67 โอนครั้งที่ 166</v>
      </c>
      <c r="D128" s="651">
        <f>+[6]ระบบการควบคุมฯ!F230</f>
        <v>0</v>
      </c>
      <c r="E128" s="651">
        <f>+[6]ระบบการควบคุมฯ!G230+[6]ระบบการควบคุมฯ!H230</f>
        <v>0</v>
      </c>
      <c r="F128" s="651">
        <f>+[6]ระบบการควบคุมฯ!I230+[6]ระบบการควบคุมฯ!J230</f>
        <v>0</v>
      </c>
      <c r="G128" s="658">
        <f>+[6]ระบบการควบคุมฯ!K230+[6]ระบบการควบคุมฯ!L230</f>
        <v>0</v>
      </c>
      <c r="H128" s="658">
        <f t="shared" si="25"/>
        <v>0</v>
      </c>
      <c r="I128" s="656" t="s">
        <v>14</v>
      </c>
    </row>
    <row r="129" spans="1:9" ht="74.400000000000006" hidden="1" customHeight="1" x14ac:dyDescent="0.25">
      <c r="A129" s="650" t="str">
        <f>+[6]ระบบการควบคุมฯ!A230</f>
        <v>3.8.3.2</v>
      </c>
      <c r="B129" s="666" t="str">
        <f>+[6]ระบบการควบคุมฯ!B230</f>
        <v>ค่าจ้างนักการภารโรง ค่าจ้าง 9,000.-บาท จำนวน 17 อัตรา (เดิม 14 จ้างเหมา 3) ครั้งที่ 2  (มิย- สค 67) จำนวนเงิน 477,900.-บาท</v>
      </c>
      <c r="C129" s="666" t="str">
        <f>+[6]ระบบการควบคุมฯ!C230</f>
        <v>ศธ 04002/ว1830 ลว.9 พค 67 โอนครั้งที่ 9</v>
      </c>
      <c r="D129" s="651"/>
      <c r="E129" s="651"/>
      <c r="F129" s="651"/>
      <c r="G129" s="658"/>
      <c r="H129" s="658"/>
      <c r="I129" s="656"/>
    </row>
    <row r="130" spans="1:9" ht="55.95" hidden="1" customHeight="1" x14ac:dyDescent="0.25">
      <c r="A130" s="650" t="str">
        <f>+[6]ระบบการควบคุมฯ!A231</f>
        <v>3.10.3.3</v>
      </c>
      <c r="B130" s="666">
        <f>+[6]ระบบการควบคุมฯ!B231</f>
        <v>0</v>
      </c>
      <c r="C130" s="666">
        <f>+[6]ระบบการควบคุมฯ!C231</f>
        <v>0</v>
      </c>
      <c r="D130" s="651"/>
      <c r="E130" s="651"/>
      <c r="F130" s="651"/>
      <c r="G130" s="658"/>
      <c r="H130" s="658"/>
      <c r="I130" s="656"/>
    </row>
    <row r="131" spans="1:9" ht="55.95" hidden="1" customHeight="1" x14ac:dyDescent="0.25">
      <c r="A131" s="650" t="str">
        <f>+[6]ระบบการควบคุมฯ!A233</f>
        <v>3.10.4</v>
      </c>
      <c r="B131" s="666" t="str">
        <f>+[6]ระบบการควบคุมฯ!B233</f>
        <v>เงินประกันสังคม จ้างครูธุรการ ครั้งที่ 1 (เพิ่มเติม) 7,425บาท /จัดสรร 7200 บาท</v>
      </c>
      <c r="C131" s="666" t="str">
        <f>+[6]ระบบการควบคุมฯ!C233</f>
        <v xml:space="preserve">ศธ 04002/ว4909 ลว.28/ต.ค./2022 โอนครั้งที่ 23 </v>
      </c>
      <c r="D131" s="651">
        <f>+[6]ระบบการควบคุมฯ!F233</f>
        <v>0</v>
      </c>
      <c r="E131" s="651">
        <f>+[6]ระบบการควบคุมฯ!G233+[6]ระบบการควบคุมฯ!H233</f>
        <v>0</v>
      </c>
      <c r="F131" s="651">
        <f>+[6]ระบบการควบคุมฯ!I233+[6]ระบบการควบคุมฯ!J233</f>
        <v>0</v>
      </c>
      <c r="G131" s="658">
        <f>+[6]ระบบการควบคุมฯ!K233+[6]ระบบการควบคุมฯ!L233</f>
        <v>0</v>
      </c>
      <c r="H131" s="658">
        <f t="shared" si="25"/>
        <v>0</v>
      </c>
      <c r="I131" s="656" t="s">
        <v>14</v>
      </c>
    </row>
    <row r="132" spans="1:9" ht="45.75" customHeight="1" x14ac:dyDescent="0.25">
      <c r="A132" s="650" t="str">
        <f>+[6]ระบบการควบคุมฯ!A234</f>
        <v>3.8.4</v>
      </c>
      <c r="B132" s="666" t="str">
        <f>+[6]ระบบการควบคุมฯ!B234</f>
        <v>ค่าจ้างบุคลากรวิทยาศาสตร์และคณิตศาสตร์ ครั้งที่ 1 ระยะเวลา 8 เดือน (ตค 2566-พค 2567)  378,720</v>
      </c>
      <c r="C132" s="666" t="str">
        <f>+[6]ระบบการควบคุมฯ!C234</f>
        <v>ศธ 04002/ว5152 ลว.7/พ.ย./2023 โอนครั้งที่ 37</v>
      </c>
      <c r="D132" s="651">
        <f>+[6]ระบบการควบคุมฯ!AB234</f>
        <v>568080</v>
      </c>
      <c r="E132" s="651">
        <f>+[6]ระบบการควบคุมฯ!G234+[6]ระบบการควบคุมฯ!H234+[6]ระบบการควบคุมฯ!R234+[6]ระบบการควบคุมฯ!S234</f>
        <v>0</v>
      </c>
      <c r="F132" s="651">
        <f>+[6]ระบบการควบคุมฯ!I234+[6]ระบบการควบคุมฯ!J234</f>
        <v>0</v>
      </c>
      <c r="G132" s="651">
        <f>+[6]ระบบการควบคุมฯ!K234+[6]ระบบการควบคุมฯ!L234+[6]ระบบการควบคุมฯ!V234+[6]ระบบการควบคุมฯ!W234</f>
        <v>352839.78</v>
      </c>
      <c r="H132" s="658">
        <f t="shared" si="25"/>
        <v>215240.21999999997</v>
      </c>
      <c r="I132" s="656" t="s">
        <v>14</v>
      </c>
    </row>
    <row r="133" spans="1:9" ht="56.25" hidden="1" customHeight="1" x14ac:dyDescent="0.25">
      <c r="A133" s="646" t="s">
        <v>159</v>
      </c>
      <c r="B133" s="686" t="str">
        <f>+[6]ระบบการควบคุมฯ!B235</f>
        <v xml:space="preserve">ค่าจ้างบุคลากรวิทยาศาสตร์และคณิตศาสตร์ ครั้งที่ 1 ระยะเวลา ครั้งที่ 2  ระยะเวลา 4 เดือน (มิถุนายน 2567 - กันยายน 2567) จำนวนเงิน 189,360.-บาท </v>
      </c>
      <c r="C133" s="686" t="str">
        <f>+[6]ระบบการควบคุมฯ!C235</f>
        <v>ศธ 04002/ว1963 ลว. 23 พค 67 โอนครั้งที่ 45</v>
      </c>
      <c r="D133" s="647"/>
      <c r="E133" s="647"/>
      <c r="F133" s="647"/>
      <c r="G133" s="673"/>
      <c r="H133" s="673"/>
      <c r="I133" s="674"/>
    </row>
    <row r="134" spans="1:9" ht="56.25" hidden="1" customHeight="1" x14ac:dyDescent="0.25">
      <c r="A134" s="643" t="str">
        <f>+[6]ระบบการควบคุมฯ!A236</f>
        <v>3.4.5.1</v>
      </c>
      <c r="B134" s="683">
        <f>+[6]ระบบการควบคุมฯ!B236</f>
        <v>0</v>
      </c>
      <c r="C134" s="683">
        <f>+[6]ระบบการควบคุมฯ!C236</f>
        <v>0</v>
      </c>
      <c r="D134" s="644"/>
      <c r="E134" s="644"/>
      <c r="F134" s="644"/>
      <c r="G134" s="684"/>
      <c r="H134" s="684"/>
      <c r="I134" s="685"/>
    </row>
    <row r="135" spans="1:9" ht="42.75" customHeight="1" x14ac:dyDescent="0.25">
      <c r="A135" s="630">
        <f>+[6]ระบบการควบคุมฯ!A239</f>
        <v>3.9</v>
      </c>
      <c r="B135" s="394" t="str">
        <f>+[6]ระบบการควบคุมฯ!B239</f>
        <v>กิจกรรมจัดหาบุคลากรสนับสนุนการปฏิบัติงานให้ราชการ (กิจกรรมย่อยคืนครูให้นักเรียนสำหรับโรงเรียนปกติ)</v>
      </c>
      <c r="C135" s="394" t="str">
        <f>+[6]ระบบการควบคุมฯ!C239</f>
        <v>20004 66 00117 87195</v>
      </c>
      <c r="D135" s="631">
        <f t="shared" ref="D135:I135" si="26">+D136</f>
        <v>7451200</v>
      </c>
      <c r="E135" s="631">
        <f t="shared" si="26"/>
        <v>0</v>
      </c>
      <c r="F135" s="631">
        <f t="shared" si="26"/>
        <v>0</v>
      </c>
      <c r="G135" s="631">
        <f t="shared" si="26"/>
        <v>5021637.1099999994</v>
      </c>
      <c r="H135" s="631">
        <f t="shared" si="26"/>
        <v>2429562.89</v>
      </c>
      <c r="I135" s="631">
        <f t="shared" si="26"/>
        <v>0</v>
      </c>
    </row>
    <row r="136" spans="1:9" ht="38.25" customHeight="1" x14ac:dyDescent="0.25">
      <c r="A136" s="633">
        <f>+[6]ระบบการควบคุมฯ!A241</f>
        <v>1</v>
      </c>
      <c r="B136" s="687" t="str">
        <f>+[6]ระบบการควบคุมฯ!B241</f>
        <v xml:space="preserve"> งบรายจ่ายอื่น 6711500</v>
      </c>
      <c r="C136" s="409" t="str">
        <f>+[6]ระบบการควบคุมฯ!C241</f>
        <v>20004 31006170 5000024</v>
      </c>
      <c r="D136" s="635">
        <f>SUM(D137:D142)+D143</f>
        <v>7451200</v>
      </c>
      <c r="E136" s="635">
        <f>SUM(E137:E142)+E143</f>
        <v>0</v>
      </c>
      <c r="F136" s="635">
        <f>SUM(F137:F142)+F143</f>
        <v>0</v>
      </c>
      <c r="G136" s="635">
        <f>SUM(G137:G142)+G143</f>
        <v>5021637.1099999994</v>
      </c>
      <c r="H136" s="635">
        <f>SUM(H137:H142)+H143</f>
        <v>2429562.89</v>
      </c>
      <c r="I136" s="635">
        <f>SUM(I137)</f>
        <v>0</v>
      </c>
    </row>
    <row r="137" spans="1:9" ht="74.400000000000006" x14ac:dyDescent="0.25">
      <c r="A137" s="650" t="str">
        <f>+[6]ระบบการควบคุมฯ!A243</f>
        <v>3.9.1</v>
      </c>
      <c r="B137" s="666" t="str">
        <f>+[6]ระบบการควบคุมฯ!B243</f>
        <v xml:space="preserve">ค่าจ้างธุรการโรงเรียนรายเดิมจ้างต่อเนื่อง  อัตราละ 15,000.00 บาท จำนวน 32 อัตรา (รายเดิมมีประกันสังคม 29 อัตรา จ้างเหมาบริการ 3 อัตรา) ครั้งที่ 1  (ต.ค.66 - มค 67) จำนวนเงิน 2,007,000.-บาท </v>
      </c>
      <c r="C137" s="414" t="str">
        <f>+[6]ระบบการควบคุมฯ!C243</f>
        <v>ศธ 04002/ว4855 ลว.17/ต.ค./2023 โอนครั้งที่ 1</v>
      </c>
      <c r="D137" s="651">
        <f>+[6]ระบบการควบคุมฯ!F243+[6]ระบบการควบคุมฯ!Q243-[6]ระบบการควบคุมฯ!M243</f>
        <v>5482500</v>
      </c>
      <c r="E137" s="651">
        <f>+[6]ระบบการควบคุมฯ!G243+[6]ระบบการควบคุมฯ!H243+[6]ระบบการควบคุมฯ!R243+[6]ระบบการควบคุมฯ!S243</f>
        <v>0</v>
      </c>
      <c r="F137" s="651">
        <f>+[6]ระบบการควบคุมฯ!I243+[6]ระบบการควบคุมฯ!J243</f>
        <v>0</v>
      </c>
      <c r="G137" s="651">
        <f>+[6]ระบบการควบคุมฯ!K243+[6]ระบบการควบคุมฯ!L243+[6]ระบบการควบคุมฯ!V243+[6]ระบบการควบคุมฯ!W243</f>
        <v>3792411.3</v>
      </c>
      <c r="H137" s="658">
        <f>+D137-E137-F137-G137</f>
        <v>1690088.7000000002</v>
      </c>
      <c r="I137" s="656" t="s">
        <v>14</v>
      </c>
    </row>
    <row r="138" spans="1:9" ht="55.8" x14ac:dyDescent="0.25">
      <c r="A138" s="640" t="s">
        <v>160</v>
      </c>
      <c r="B138" s="675" t="str">
        <f>+[6]ระบบการควบคุมฯ!B244</f>
        <v xml:space="preserve">ค่าจ้างธุรการโรงเรียนรายเดิมจ้างต่อเนื่อง  ค่าจ้าง 15,000.00 บาท จำนวน 32 อัตรา (รายเดิม 26 จ้างเหมา 6)ครั้งที่ 2  (กพ - พค 67) จำนวนเงิน 1,977,000.-บาท </v>
      </c>
      <c r="C138" s="688" t="str">
        <f>+[6]ระบบการควบคุมฯ!C244</f>
        <v>ศธ 04002/ว507 ลว. 5 กพ 67 โอนครั้งที่ 166</v>
      </c>
      <c r="D138" s="641"/>
      <c r="E138" s="641"/>
      <c r="F138" s="641"/>
      <c r="G138" s="676"/>
      <c r="H138" s="676"/>
      <c r="I138" s="677"/>
    </row>
    <row r="139" spans="1:9" ht="55.95" hidden="1" customHeight="1" x14ac:dyDescent="0.25">
      <c r="A139" s="643" t="str">
        <f>+[6]ระบบการควบคุมฯ!A245</f>
        <v>3.9.3</v>
      </c>
      <c r="B139" s="683" t="str">
        <f>+[6]ระบบการควบคุมฯ!B245</f>
        <v xml:space="preserve">ค่าจ้างธุรการโรงเรียนรายเดิมจ้างต่อเนื่อง  ค่าจ้าง 15,000.00 บาท จำนวน 32 อัตรา(รายเดิม 26 จ้างเหมา 6)ครั้งที่ 3  (พค - สค 67) จำนวนเงิน 1,498,500.-บาท </v>
      </c>
      <c r="C139" s="428" t="str">
        <f>+[6]ระบบการควบคุมฯ!C245</f>
        <v>ศธ 04002/ว1830 ลว.9 พค 67 โอนครั้งที่ 9</v>
      </c>
      <c r="D139" s="644"/>
      <c r="E139" s="644"/>
      <c r="F139" s="644"/>
      <c r="G139" s="684"/>
      <c r="H139" s="684"/>
      <c r="I139" s="685"/>
    </row>
    <row r="140" spans="1:9" ht="55.95" hidden="1" customHeight="1" x14ac:dyDescent="0.25">
      <c r="A140" s="689" t="str">
        <f>+[6]ระบบการควบคุมฯ!A247</f>
        <v>3.9.2</v>
      </c>
      <c r="B140" s="690" t="str">
        <f>+[6]ระบบการควบคุมฯ!B247</f>
        <v>ค่าจ้างเหมาธุรการโรงเรียนรายเดิมจ้างต่อเนื่อง อัตราละ 9,000.-บาท  จำนวน 20 อัตรา ครั้งที่ 1  (ตค 66 -มค 67) จำนวนเงิน  720,000.-บาท</v>
      </c>
      <c r="C140" s="426" t="str">
        <f>+[6]ระบบการควบคุมฯ!C247</f>
        <v>ศธ 04002/ว4855 ลว.17/ต.ค./2023 โอนครั้งที่ 1</v>
      </c>
      <c r="D140" s="691">
        <f>+[6]ระบบการควบคุมฯ!F247+[6]ระบบการควบคุมฯ!Q247-[6]ระบบการควบคุมฯ!M247</f>
        <v>1968700</v>
      </c>
      <c r="E140" s="691">
        <f>+[6]ระบบการควบคุมฯ!G247+[6]ระบบการควบคุมฯ!H247+[6]ระบบการควบคุมฯ!R247+[6]ระบบการควบคุมฯ!S247</f>
        <v>0</v>
      </c>
      <c r="F140" s="691">
        <f>+[6]ระบบการควบคุมฯ!I247+[6]ระบบการควบคุมฯ!J247</f>
        <v>0</v>
      </c>
      <c r="G140" s="691">
        <f>+[6]ระบบการควบคุมฯ!K247+[6]ระบบการควบคุมฯ!L247+[6]ระบบการควบคุมฯ!V247+[6]ระบบการควบคุมฯ!W247</f>
        <v>1229225.81</v>
      </c>
      <c r="H140" s="692">
        <f>+D140-E140-F140-G140</f>
        <v>739474.19</v>
      </c>
      <c r="I140" s="693" t="s">
        <v>14</v>
      </c>
    </row>
    <row r="141" spans="1:9" ht="37.200000000000003" x14ac:dyDescent="0.25">
      <c r="A141" s="678" t="s">
        <v>161</v>
      </c>
      <c r="B141" s="679" t="str">
        <f>+[6]ระบบการควบคุมฯ!B248</f>
        <v>ค่าจ้างเหมาธุรการโรงเรียนรายเดิมจ้างต่อเนื่อง ค่าจ้าง 9,000.-บาท  จำนวน 20 อัตรา (กพ - พค 67) จำนวนเงิน  708,700.-บาท</v>
      </c>
      <c r="C141" s="427" t="str">
        <f>+[6]ระบบการควบคุมฯ!C248</f>
        <v>ศธ 04002/ว507 ลว. 5 กพ 67 โอนครั้งที่ 166</v>
      </c>
      <c r="D141" s="680"/>
      <c r="E141" s="680"/>
      <c r="F141" s="680"/>
      <c r="G141" s="681"/>
      <c r="H141" s="681"/>
      <c r="I141" s="682"/>
    </row>
    <row r="142" spans="1:9" ht="55.8" x14ac:dyDescent="0.25">
      <c r="A142" s="678" t="s">
        <v>162</v>
      </c>
      <c r="B142" s="683" t="str">
        <f>+[6]ระบบการควบคุมฯ!B249</f>
        <v>ค่าจ้างเหมาธุรการโรงเรียนรายเดิมจ้างต่อเนื่อง ค่าจ้าง 9,000.-บาท  จำนวน 20 อัตรา ครั้งที่ 3  (พค - สค 67) จำนวนเงิน  540,000.-บาท</v>
      </c>
      <c r="C142" s="428" t="str">
        <f>+[6]ระบบการควบคุมฯ!C249</f>
        <v>ศธ 04002/ว1830 ลว.9 พค 67 โอนครั้งที่ 9</v>
      </c>
      <c r="D142" s="644"/>
      <c r="E142" s="644"/>
      <c r="F142" s="644"/>
      <c r="G142" s="684"/>
      <c r="H142" s="684"/>
      <c r="I142" s="685"/>
    </row>
    <row r="143" spans="1:9" ht="56.25" hidden="1" customHeight="1" x14ac:dyDescent="0.25">
      <c r="A143" s="694">
        <f>+[6]ระบบการควบคุมฯ!A251</f>
        <v>2</v>
      </c>
      <c r="B143" s="695" t="str">
        <f>+[6]ระบบการควบคุมฯ!B251</f>
        <v xml:space="preserve"> งบรายจ่ายอื่น 6611500</v>
      </c>
      <c r="C143" s="253" t="str">
        <f>+[6]ระบบการควบคุมฯ!C251</f>
        <v>20004 31006100 5000027</v>
      </c>
      <c r="D143" s="696">
        <f>SUM(D144:D145)</f>
        <v>0</v>
      </c>
      <c r="E143" s="696">
        <f>SUM(E144:E145)</f>
        <v>0</v>
      </c>
      <c r="F143" s="696">
        <f>SUM(F144:F145)</f>
        <v>0</v>
      </c>
      <c r="G143" s="696">
        <f>SUM(G144:G145)</f>
        <v>0</v>
      </c>
      <c r="H143" s="696">
        <f>SUM(H144:H145)</f>
        <v>0</v>
      </c>
      <c r="I143" s="697"/>
    </row>
    <row r="144" spans="1:9" ht="37.5" hidden="1" customHeight="1" x14ac:dyDescent="0.25">
      <c r="A144" s="643" t="str">
        <f>+[6]ระบบการควบคุมฯ!A252</f>
        <v>3.11.2.1</v>
      </c>
      <c r="B144" s="683" t="str">
        <f>+[6]ระบบการควบคุมฯ!B252</f>
        <v xml:space="preserve">ค่าใช้จ่ายในการดำเนินการออกข้อสอบ ตำแหน่งครูผู้ช่วย กรณีที่มีความจำเป็นหรือมีเหตุพิเศษ </v>
      </c>
      <c r="C144" s="428" t="str">
        <f>+[6]ระบบการควบคุมฯ!C252</f>
        <v>ศธ 04002/ว3430 ลว. 17 สค 66 โอนครั้งที่ 770</v>
      </c>
      <c r="D144" s="644">
        <f>+[6]ระบบการควบคุมฯ!F252</f>
        <v>0</v>
      </c>
      <c r="E144" s="644">
        <f>+[6]ระบบการควบคุมฯ!G252+[6]ระบบการควบคุมฯ!H252</f>
        <v>0</v>
      </c>
      <c r="F144" s="644">
        <f>+[6]ระบบการควบคุมฯ!I252+[6]ระบบการควบคุมฯ!J252</f>
        <v>0</v>
      </c>
      <c r="G144" s="684">
        <f>+[6]ระบบการควบคุมฯ!K252+[6]ระบบการควบคุมฯ!L252</f>
        <v>0</v>
      </c>
      <c r="H144" s="684">
        <f>+D144-E144-F144-G144</f>
        <v>0</v>
      </c>
      <c r="I144" s="685" t="s">
        <v>100</v>
      </c>
    </row>
    <row r="145" spans="1:9" ht="74.400000000000006" hidden="1" customHeight="1" x14ac:dyDescent="0.25">
      <c r="A145" s="643" t="str">
        <f>+[6]ระบบการควบคุมฯ!A253</f>
        <v>3.11.2.2</v>
      </c>
      <c r="B145" s="683" t="str">
        <f>+[6]ระบบการควบคุมฯ!B253</f>
        <v xml:space="preserve">ค่าใช้จ่ายในการบริหารจัดการเกี่ยวกับการคัดเลือกครูผู้ช่วย รองผู้อำนวยการสถานศึกษา และผู้อำนวยการสถานศึกษา   ปี พ.ศ. 2566               </v>
      </c>
      <c r="C145" s="428" t="str">
        <f>+[6]ระบบการควบคุมฯ!C253</f>
        <v>ศธ 04002/ว3449 ลว. 17 สค 66 โอนครั้งที่ 777</v>
      </c>
      <c r="D145" s="644">
        <f>+[6]ระบบการควบคุมฯ!F253</f>
        <v>0</v>
      </c>
      <c r="E145" s="644">
        <f>+[6]ระบบการควบคุมฯ!G253+[6]ระบบการควบคุมฯ!H253</f>
        <v>0</v>
      </c>
      <c r="F145" s="644">
        <f>+[6]ระบบการควบคุมฯ!I253+[6]ระบบการควบคุมฯ!J253</f>
        <v>0</v>
      </c>
      <c r="G145" s="684">
        <f>+[6]ระบบการควบคุมฯ!K253+[6]ระบบการควบคุมฯ!L253</f>
        <v>0</v>
      </c>
      <c r="H145" s="684">
        <f>+D145-E145-F145-G145</f>
        <v>0</v>
      </c>
      <c r="I145" s="685" t="s">
        <v>100</v>
      </c>
    </row>
    <row r="146" spans="1:9" ht="74.400000000000006" hidden="1" customHeight="1" x14ac:dyDescent="0.25">
      <c r="A146" s="631">
        <f>+[6]ระบบการควบคุมฯ!A255</f>
        <v>3.12</v>
      </c>
      <c r="B146" s="394" t="str">
        <f>+[6]ระบบการควบคุมฯ!B255</f>
        <v xml:space="preserve">กิจกรรมการยกระดับคุณภาพการเรียนรู้ภาษาไทย  </v>
      </c>
      <c r="C146" s="394" t="str">
        <f>+[6]ระบบการควบคุมฯ!C255</f>
        <v>20004 66 96778 00000</v>
      </c>
      <c r="D146" s="631">
        <f t="shared" ref="D146:I146" si="27">+D147</f>
        <v>0</v>
      </c>
      <c r="E146" s="631">
        <f t="shared" si="27"/>
        <v>0</v>
      </c>
      <c r="F146" s="631">
        <f t="shared" si="27"/>
        <v>0</v>
      </c>
      <c r="G146" s="631">
        <f t="shared" si="27"/>
        <v>0</v>
      </c>
      <c r="H146" s="631">
        <f t="shared" si="27"/>
        <v>0</v>
      </c>
      <c r="I146" s="631">
        <f t="shared" si="27"/>
        <v>0</v>
      </c>
    </row>
    <row r="147" spans="1:9" ht="74.400000000000006" hidden="1" customHeight="1" x14ac:dyDescent="0.25">
      <c r="A147" s="633">
        <f>+[6]ระบบการควบคุมฯ!A256</f>
        <v>0</v>
      </c>
      <c r="B147" s="655" t="str">
        <f>+[6]ระบบการควบคุมฯ!B256</f>
        <v xml:space="preserve"> งบรายจ่ายอื่น 6711500</v>
      </c>
      <c r="C147" s="409" t="str">
        <f>+[6]ระบบการควบคุมฯ!C256</f>
        <v>20004 31006100 5000025</v>
      </c>
      <c r="D147" s="635">
        <f t="shared" ref="D147:I147" si="28">SUM(D148)</f>
        <v>0</v>
      </c>
      <c r="E147" s="635">
        <f t="shared" si="28"/>
        <v>0</v>
      </c>
      <c r="F147" s="635">
        <f t="shared" si="28"/>
        <v>0</v>
      </c>
      <c r="G147" s="635">
        <f t="shared" si="28"/>
        <v>0</v>
      </c>
      <c r="H147" s="635">
        <f t="shared" si="28"/>
        <v>0</v>
      </c>
      <c r="I147" s="635">
        <f t="shared" si="28"/>
        <v>0</v>
      </c>
    </row>
    <row r="148" spans="1:9" ht="93" hidden="1" customHeight="1" x14ac:dyDescent="0.25">
      <c r="A148" s="650" t="str">
        <f>+[6]ระบบการควบคุมฯ!A257</f>
        <v>3.12.1</v>
      </c>
      <c r="B148" s="666" t="str">
        <f>+[6]ระบบการควบคุมฯ!B257</f>
        <v xml:space="preserve">ค่าใช้จ่ายในการเดินทางเข้าร่วมโครงการอบรมเชิงปฏิบัติการพัฒนาองค์ความรู้เพื่อเสริมสร้างศักยภาพการจัดการเรียนการสอนด้านการอ่านและการเขียนภาษาไทย ระหว่างวันที่ 20 -23 ตุลาคม 2565 ณ โรงแรมรอยัลริเวอร์ กรุงเทพมหานคร                             </v>
      </c>
      <c r="C148" s="414" t="str">
        <f>+[6]ระบบการควบคุมฯ!C257</f>
        <v>ศธ 04002/ว4953 ลว.31/ต.ค./2022 โอนครั้งที่ 19</v>
      </c>
      <c r="D148" s="651">
        <f>+[6]ระบบการควบคุมฯ!F257</f>
        <v>0</v>
      </c>
      <c r="E148" s="651">
        <f>+[6]ระบบการควบคุมฯ!G257+[6]ระบบการควบคุมฯ!H257</f>
        <v>0</v>
      </c>
      <c r="F148" s="651">
        <f>+[6]ระบบการควบคุมฯ!I257+[6]ระบบการควบคุมฯ!J257</f>
        <v>0</v>
      </c>
      <c r="G148" s="658">
        <f>+[6]ระบบการควบคุมฯ!K257+[6]ระบบการควบคุมฯ!L257</f>
        <v>0</v>
      </c>
      <c r="H148" s="658">
        <f>+D148-E148-F148-G148</f>
        <v>0</v>
      </c>
      <c r="I148" s="656" t="s">
        <v>50</v>
      </c>
    </row>
    <row r="149" spans="1:9" ht="37.200000000000003" hidden="1" customHeight="1" x14ac:dyDescent="0.25">
      <c r="A149" s="429">
        <f>+[4]ระบบการควบคุมฯ!A62</f>
        <v>4</v>
      </c>
      <c r="B149" s="430" t="str">
        <f>+[4]ระบบการควบคุมฯ!B62</f>
        <v xml:space="preserve">โครงการเสริมสร้างระเบียบวินัย คุณธรรมและจริยธรรมและคุณลักษณะอันพึงประสงค์  </v>
      </c>
      <c r="C149" s="431" t="str">
        <f>+[2]ระบบการควบคุมฯ!C136</f>
        <v>20004 31006200</v>
      </c>
      <c r="D149" s="698">
        <f>+D150+D154</f>
        <v>0</v>
      </c>
      <c r="E149" s="698">
        <f>+E150+E154</f>
        <v>0</v>
      </c>
      <c r="F149" s="698">
        <f>+F150+F154</f>
        <v>0</v>
      </c>
      <c r="G149" s="698">
        <f>+G150+G154</f>
        <v>0</v>
      </c>
      <c r="H149" s="698">
        <f>+H150+H154</f>
        <v>0</v>
      </c>
      <c r="I149" s="432"/>
    </row>
    <row r="150" spans="1:9" ht="55.95" hidden="1" customHeight="1" x14ac:dyDescent="0.25">
      <c r="A150" s="433">
        <f>+[2]ระบบการควบคุมฯ!A137</f>
        <v>4.0999999999999996</v>
      </c>
      <c r="B150" s="434" t="str">
        <f>+[2]ระบบการควบคุมฯ!B137</f>
        <v xml:space="preserve">กิจกรรมส่งเสริมกิจกรรมนักเรียนเพื่อเสริมสร้างคุณธรรม จริยธรรม และลักษณะที่พึงประสงค์ </v>
      </c>
      <c r="C150" s="434" t="str">
        <f>+[2]ระบบการควบคุมฯ!C137</f>
        <v>20004 66 5203900000</v>
      </c>
      <c r="D150" s="699">
        <f>+D151</f>
        <v>0</v>
      </c>
      <c r="E150" s="699">
        <f>+E151</f>
        <v>0</v>
      </c>
      <c r="F150" s="699">
        <f>+F151</f>
        <v>0</v>
      </c>
      <c r="G150" s="699">
        <f>+G151</f>
        <v>0</v>
      </c>
      <c r="H150" s="699">
        <f>+H151</f>
        <v>0</v>
      </c>
      <c r="I150" s="700"/>
    </row>
    <row r="151" spans="1:9" ht="74.400000000000006" hidden="1" customHeight="1" x14ac:dyDescent="0.25">
      <c r="A151" s="435"/>
      <c r="B151" s="436" t="str">
        <f>+[2]ระบบการควบคุมฯ!B138</f>
        <v>งบรายจ่ายอื่น 6611500</v>
      </c>
      <c r="C151" s="437" t="str">
        <f>+[2]ระบบการควบคุมฯ!C138</f>
        <v xml:space="preserve">20004 31006200 </v>
      </c>
      <c r="D151" s="701">
        <f>SUM(D152:D153)</f>
        <v>0</v>
      </c>
      <c r="E151" s="701">
        <f>SUM(E152:E153)</f>
        <v>0</v>
      </c>
      <c r="F151" s="701">
        <f>SUM(F152:F153)</f>
        <v>0</v>
      </c>
      <c r="G151" s="701">
        <f>SUM(G152:G153)</f>
        <v>0</v>
      </c>
      <c r="H151" s="701">
        <f>SUM(H152:H153)</f>
        <v>0</v>
      </c>
      <c r="I151" s="438"/>
    </row>
    <row r="152" spans="1:9" ht="93" hidden="1" customHeight="1" x14ac:dyDescent="0.25">
      <c r="A152" s="203" t="str">
        <f>+[2]ระบบการควบคุมฯ!A139</f>
        <v>4.1.1</v>
      </c>
      <c r="B152" s="207" t="str">
        <f>+[6]ระบบการควบคุมฯ!B266</f>
        <v>ค่าใช้จ่ายในการเดินทางสำหรับคณะทำงานและผู้เข้าร่วมการอบรมสัมมนาสภานักเรียน ระดับประเทศ ประจำปี 2566 "สภานักเรียน สพฐ. สานต่อแนวทางที่สร้างสรรค์เรียนรู้อย่างเท่าทัน มุ่งมันประชาธิปไตย"  ระหว่างวันที่ 9 – 14 มกราคม 2566 ณ โรงแรมเดอะพาลาสโซ กรุงเทพมหานคร</v>
      </c>
      <c r="C152" s="207" t="str">
        <f>+[6]ระบบการควบคุมฯ!C266</f>
        <v>ศธ 04002/ว5651 ลว.16/ธ.ค./2565 โอนครั้งที่ 124  รหัสงบป 20004 31006200 5000005</v>
      </c>
      <c r="D152" s="702">
        <f>+[6]ระบบการควบคุมฯ!F266</f>
        <v>0</v>
      </c>
      <c r="E152" s="703">
        <f>+[6]ระบบการควบคุมฯ!G266+[6]ระบบการควบคุมฯ!H266</f>
        <v>0</v>
      </c>
      <c r="F152" s="703">
        <f>+[6]ระบบการควบคุมฯ!I266+[6]ระบบการควบคุมฯ!J266</f>
        <v>0</v>
      </c>
      <c r="G152" s="703">
        <f>+[6]ระบบการควบคุมฯ!K266+[6]ระบบการควบคุมฯ!L266</f>
        <v>0</v>
      </c>
      <c r="H152" s="703">
        <f>+D152-E152-F152-G152</f>
        <v>0</v>
      </c>
      <c r="I152" s="78" t="s">
        <v>78</v>
      </c>
    </row>
    <row r="153" spans="1:9" ht="18.600000000000001" hidden="1" customHeight="1" x14ac:dyDescent="0.25">
      <c r="A153" s="203" t="str">
        <f>+[2]ระบบการควบคุมฯ!A140</f>
        <v>4.1.2</v>
      </c>
      <c r="B153" s="207" t="str">
        <f>+[2]ระบบการควบคุมฯ!B140</f>
        <v xml:space="preserve">สนับสนุนงบประมาณให้กับโรงเรียนที่ได้รับการคัดเลือก เพื่อพัฒนาต่อยอดผลงานอาชีพ   จากการประกวดนวัตกรรมการจัดการเรียนการสอนงานอาชีพและผลิตภัณฑ์ โครงการ    นักธุรกิจน้อย   มีคุณธรรมนำสู่เศรษฐกิจสร้างสรรค์ระดับประเทศ </v>
      </c>
      <c r="C153" s="207" t="str">
        <f>+[2]ระบบการควบคุมฯ!C140</f>
        <v>ศธ 04002/ว2758 ลว.20/ก.ค./2565 โอนครั้งที่ 649</v>
      </c>
      <c r="D153" s="702">
        <f>+[2]ระบบการควบคุมฯ!F140</f>
        <v>0</v>
      </c>
      <c r="E153" s="703">
        <f>+[2]ระบบการควบคุมฯ!G140+[2]ระบบการควบคุมฯ!H140</f>
        <v>0</v>
      </c>
      <c r="F153" s="703">
        <f>+[2]ระบบการควบคุมฯ!I140+[2]ระบบการควบคุมฯ!J140</f>
        <v>0</v>
      </c>
      <c r="G153" s="703">
        <f>+[2]ระบบการควบคุมฯ!K140+[2]ระบบการควบคุมฯ!L140</f>
        <v>0</v>
      </c>
      <c r="H153" s="703">
        <f>+D153-E153-F153-G153</f>
        <v>0</v>
      </c>
      <c r="I153" s="78" t="s">
        <v>60</v>
      </c>
    </row>
    <row r="154" spans="1:9" ht="18.600000000000001" hidden="1" customHeight="1" x14ac:dyDescent="0.25">
      <c r="A154" s="433">
        <f>+[2]ระบบการควบคุมฯ!A142</f>
        <v>4.2</v>
      </c>
      <c r="B154" s="434" t="str">
        <f>+[4]ระบบการควบคุมฯ!B63</f>
        <v xml:space="preserve">กิจกรรมส่งเสริมคุณธรรม จริยธรรมและคุณลักษณะอันพึงประสงค์และค่านิยมของชาติ            </v>
      </c>
      <c r="C154" s="434" t="str">
        <f>+[2]ระบบการควบคุมฯ!C142</f>
        <v>20004 66 86179 00000</v>
      </c>
      <c r="D154" s="699">
        <f t="shared" ref="D154:I154" si="29">+D155</f>
        <v>0</v>
      </c>
      <c r="E154" s="699">
        <f t="shared" si="29"/>
        <v>0</v>
      </c>
      <c r="F154" s="699">
        <f t="shared" si="29"/>
        <v>0</v>
      </c>
      <c r="G154" s="699">
        <f t="shared" si="29"/>
        <v>0</v>
      </c>
      <c r="H154" s="699">
        <f t="shared" si="29"/>
        <v>0</v>
      </c>
      <c r="I154" s="699">
        <f t="shared" ca="1" si="29"/>
        <v>0</v>
      </c>
    </row>
    <row r="155" spans="1:9" ht="37.200000000000003" hidden="1" customHeight="1" x14ac:dyDescent="0.25">
      <c r="A155" s="435"/>
      <c r="B155" s="437" t="str">
        <f>+[4]ระบบการควบคุมฯ!B64</f>
        <v>งบรายจ่ายอื่น 6511500</v>
      </c>
      <c r="C155" s="437" t="str">
        <f>+[2]ระบบการควบคุมฯ!C143</f>
        <v>20004 31006200 5000007</v>
      </c>
      <c r="D155" s="701">
        <f>SUM(D156:D158)</f>
        <v>0</v>
      </c>
      <c r="E155" s="701">
        <f>SUM(E156:E158)</f>
        <v>0</v>
      </c>
      <c r="F155" s="701">
        <f>SUM(F156:F158)</f>
        <v>0</v>
      </c>
      <c r="G155" s="701">
        <f>SUM(G156:G158)</f>
        <v>0</v>
      </c>
      <c r="H155" s="701">
        <f>SUM(H156:H158)</f>
        <v>0</v>
      </c>
      <c r="I155" s="701">
        <f ca="1">+I155</f>
        <v>0</v>
      </c>
    </row>
    <row r="156" spans="1:9" ht="37.200000000000003" hidden="1" customHeight="1" x14ac:dyDescent="0.25">
      <c r="A156" s="203" t="str">
        <f>+[6]ระบบการควบคุมฯ!A271</f>
        <v>4.2.1</v>
      </c>
      <c r="B156" s="207" t="str">
        <f>+[6]ระบบการควบคุมฯ!B271</f>
        <v xml:space="preserve">ค่าใช้จ่ายดำเนินงานโครงการโรงเรียนคุณธรรม สพฐ. เพื่อเป็นค่าใช้จ่ายในการเดินทางเข้าร่วมประชุมปฏิบัติการพัฒนาโรงเรียนในโครงการกองทุนพัฒนาเด็กและเยาวชนในถิ่นทุรกันดาร ตามพระราชดำริ สมเด็จพระกนิษฐาธิราชเจ้ากรมสมเด็จพระเทพรัตนราชสุดาฯ สยามบรมราชกุมารี ระหว่างวันที่ 11 - 13 ธันวาคม 2565 ณ โรงแรมเอเชียแอร์พอร์ต จังหวัดปทุมธานี       </v>
      </c>
      <c r="C156" s="207" t="str">
        <f>+[6]ระบบการควบคุมฯ!C271</f>
        <v>ศธ 04002/ว58 ลว. 9 มค 66 โอนครั้งที่ 176</v>
      </c>
      <c r="D156" s="702">
        <f>+[6]ระบบการควบคุมฯ!F271</f>
        <v>0</v>
      </c>
      <c r="E156" s="703">
        <f>+'[6]ยุทธศาสตร์เสริมสร้าง 31006200'!I37+'[6]ยุทธศาสตร์เสริมสร้าง 31006200'!J37</f>
        <v>0</v>
      </c>
      <c r="F156" s="703">
        <f>+[6]ระบบการควบคุมฯ!I271+[6]ระบบการควบคุมฯ!J271</f>
        <v>0</v>
      </c>
      <c r="G156" s="703">
        <f>+[6]ระบบการควบคุมฯ!K271+[6]ระบบการควบคุมฯ!L271</f>
        <v>0</v>
      </c>
      <c r="H156" s="703">
        <f>+D156-E156-F156-G156</f>
        <v>0</v>
      </c>
      <c r="I156" s="78" t="s">
        <v>80</v>
      </c>
    </row>
    <row r="157" spans="1:9" ht="55.95" hidden="1" customHeight="1" x14ac:dyDescent="0.25">
      <c r="A157" s="203" t="str">
        <f>+[6]ระบบการควบคุมฯ!A272</f>
        <v>4.2.2</v>
      </c>
      <c r="B157" s="207" t="str">
        <f>+[6]ระบบการควบคุมฯ!B272</f>
        <v xml:space="preserve">ค่าใช้จ่ายในการเดินทางเข้าร่วมประชุมปฏิบัติการจัดทำแผนขับเคลื่อนโครงการโรงเรียนคุณธรรม สพฐ. สำหรับทีมเคลื่อนที่เร็ว (Rovig  Team : RT) ประจำปีงบประมาณ พ.ศ. 2566  ระหว่างวันที่ 14 - 16 กรกฎาคม  2566 ณ โรงแรมเอวาน่า กรุงเทพมหานคร </v>
      </c>
      <c r="C157" s="207" t="str">
        <f>+[6]ระบบการควบคุมฯ!C272</f>
        <v>ศธ 04002/ว3099 ลว. 3 สค 66 โอนครั้งที่ 719</v>
      </c>
      <c r="D157" s="702">
        <f>+[6]ระบบการควบคุมฯ!F272</f>
        <v>0</v>
      </c>
      <c r="E157" s="703">
        <f>+'[6]ยุทธศาสตร์เสริมสร้าง 31006200'!I38+'[6]ยุทธศาสตร์เสริมสร้าง 31006200'!J38</f>
        <v>0</v>
      </c>
      <c r="F157" s="703">
        <f>+[6]ระบบการควบคุมฯ!I272+[6]ระบบการควบคุมฯ!J272</f>
        <v>0</v>
      </c>
      <c r="G157" s="703">
        <f>+[6]ระบบการควบคุมฯ!K272+[6]ระบบการควบคุมฯ!L272</f>
        <v>0</v>
      </c>
      <c r="H157" s="703">
        <f>+D157-E157-F157-G157</f>
        <v>0</v>
      </c>
      <c r="I157" s="78" t="s">
        <v>101</v>
      </c>
    </row>
    <row r="158" spans="1:9" ht="74.400000000000006" hidden="1" customHeight="1" x14ac:dyDescent="0.25">
      <c r="A158" s="203" t="str">
        <f>+[2]ระบบการควบคุมฯ!A146</f>
        <v>4.2.3</v>
      </c>
      <c r="B158" s="207" t="str">
        <f>+[2]ระบบการควบคุมฯ!B146</f>
        <v xml:space="preserve">รายการค่าใช้จ่ายดำเนินงานโครงการโรงเรียนคุณธรรม สพฐ. ปีงบประมาณ พ.ศ. 2565 เพื่อขยายผลการพัฒนาสำนักงานเขตพื้นที่การศึกษาคุณธรรม     (องค์กรคุณธรรม) เครือข่าย </v>
      </c>
      <c r="C158" s="207" t="str">
        <f>+[2]ระบบการควบคุมฯ!C146</f>
        <v>ศธ 04002/ว1771 ลว.10/พ.ค./2565 โอนครั้งที่ 433</v>
      </c>
      <c r="D158" s="702">
        <f>+[2]ระบบการควบคุมฯ!F146</f>
        <v>0</v>
      </c>
      <c r="E158" s="703">
        <f>+[2]ระบบการควบคุมฯ!G146+[2]ระบบการควบคุมฯ!H146</f>
        <v>0</v>
      </c>
      <c r="F158" s="703">
        <f>+[2]ระบบการควบคุมฯ!I146+[2]ระบบการควบคุมฯ!J146</f>
        <v>0</v>
      </c>
      <c r="G158" s="703">
        <f>+[2]ระบบการควบคุมฯ!K146+[2]ระบบการควบคุมฯ!L146</f>
        <v>0</v>
      </c>
      <c r="H158" s="703">
        <f>+D158-E158-F158-G158</f>
        <v>0</v>
      </c>
      <c r="I158" s="78" t="s">
        <v>50</v>
      </c>
    </row>
    <row r="159" spans="1:9" ht="18.600000000000001" hidden="1" customHeight="1" x14ac:dyDescent="0.25">
      <c r="A159" s="429">
        <f>+[6]ระบบการควบคุมฯ!A276</f>
        <v>5</v>
      </c>
      <c r="B159" s="430" t="str">
        <f>+[6]ระบบการควบคุมฯ!B276</f>
        <v>โครงการโรงเรียนคุณภาพประจำตำบล</v>
      </c>
      <c r="C159" s="431" t="str">
        <f>+[6]ระบบการควบคุมฯ!C276</f>
        <v>20004 3100B600</v>
      </c>
      <c r="D159" s="698">
        <f t="shared" ref="D159:I159" si="30">+D160+D165+D168</f>
        <v>13820</v>
      </c>
      <c r="E159" s="698">
        <f t="shared" si="30"/>
        <v>0</v>
      </c>
      <c r="F159" s="698">
        <f t="shared" si="30"/>
        <v>0</v>
      </c>
      <c r="G159" s="698">
        <f t="shared" si="30"/>
        <v>12820</v>
      </c>
      <c r="H159" s="698">
        <f t="shared" si="30"/>
        <v>1000</v>
      </c>
      <c r="I159" s="698">
        <f t="shared" si="30"/>
        <v>0</v>
      </c>
    </row>
    <row r="160" spans="1:9" ht="18.600000000000001" hidden="1" customHeight="1" x14ac:dyDescent="0.25">
      <c r="A160" s="433">
        <f>+[6]ระบบการควบคุมฯ!A281</f>
        <v>5.0999999999999996</v>
      </c>
      <c r="B160" s="490" t="str">
        <f>+[6]ระบบการควบคุมฯ!B281</f>
        <v>กิจกรรมโรงเรียนคุณภาพประจำตำบล(1 ตำบล 1 โรงเรียนคุณภาพ)</v>
      </c>
      <c r="C160" s="490" t="str">
        <f>+[6]ระบบการควบคุมฯ!C281</f>
        <v>20004 67 00036 00000</v>
      </c>
      <c r="D160" s="699">
        <f>+D161</f>
        <v>1000</v>
      </c>
      <c r="E160" s="699">
        <f>+E161</f>
        <v>0</v>
      </c>
      <c r="F160" s="699">
        <f>+F161</f>
        <v>0</v>
      </c>
      <c r="G160" s="699">
        <f>+G161</f>
        <v>0</v>
      </c>
      <c r="H160" s="699">
        <f>+H161</f>
        <v>1000</v>
      </c>
      <c r="I160" s="700"/>
    </row>
    <row r="161" spans="1:9" ht="37.200000000000003" customHeight="1" x14ac:dyDescent="0.25">
      <c r="A161" s="201" t="str">
        <f>+[6]ระบบการควบคุมฯ!A282</f>
        <v>5.1.1</v>
      </c>
      <c r="B161" s="254" t="str">
        <f>+[6]ระบบการควบคุมฯ!B282</f>
        <v>งบรายจ่ายอื่น   6711500</v>
      </c>
      <c r="C161" s="254" t="str">
        <f>+[6]ระบบการควบคุมฯ!C282</f>
        <v>20004 3100B600 5000001</v>
      </c>
      <c r="D161" s="704">
        <f>SUM(D162:D164)</f>
        <v>1000</v>
      </c>
      <c r="E161" s="704">
        <f>SUM(E162:E164)</f>
        <v>0</v>
      </c>
      <c r="F161" s="704">
        <f>SUM(F162:F164)</f>
        <v>0</v>
      </c>
      <c r="G161" s="704">
        <f>SUM(G162:G164)</f>
        <v>0</v>
      </c>
      <c r="H161" s="704">
        <f>SUM(H162:H164)</f>
        <v>1000</v>
      </c>
      <c r="I161" s="705"/>
    </row>
    <row r="162" spans="1:9" ht="37.200000000000003" customHeight="1" x14ac:dyDescent="0.25">
      <c r="A162" s="439" t="str">
        <f>+[6]ระบบการควบคุมฯ!A283</f>
        <v>5.1.1.1</v>
      </c>
      <c r="B162" s="440" t="str">
        <f>+[6]ระบบการควบคุมฯ!B283</f>
        <v>ค่าใช้จ่ายดำเนินโครงการโรงเรียนคุณภาพตามนโยบาย “1 อำเภอ 1 โรงเรียนคุณภาพ” ระหว่างวันที่ 29 – 31 มีนาคม 2567 ณ โรงแรมริเวอร์ไซด์ กรุงเทพมหานคร</v>
      </c>
      <c r="C162" s="440" t="str">
        <f>+[6]ระบบการควบคุมฯ!C283</f>
        <v>ศธ 04002/ว1964 ลว.23 พค 67 โอนครั้งที่ 42</v>
      </c>
      <c r="D162" s="706">
        <f>+[6]ระบบการควบคุมฯ!AB283</f>
        <v>1000</v>
      </c>
      <c r="E162" s="706">
        <f>+[6]ระบบการควบคุมฯ!G283+[6]ระบบการควบคุมฯ!H283+[6]ระบบการควบคุมฯ!R283+[6]ระบบการควบคุมฯ!S283</f>
        <v>0</v>
      </c>
      <c r="F162" s="706">
        <f>+[6]ระบบการควบคุมฯ!I283+[6]ระบบการควบคุมฯ!J283</f>
        <v>0</v>
      </c>
      <c r="G162" s="706">
        <f>+[6]ระบบการควบคุมฯ!K283+[6]ระบบการควบคุมฯ!L283+[6]ระบบการควบคุมฯ!V283+[6]ระบบการควบคุมฯ!W283</f>
        <v>0</v>
      </c>
      <c r="H162" s="706">
        <f>+D162-E162-F162-G162</f>
        <v>1000</v>
      </c>
      <c r="I162" s="441" t="s">
        <v>102</v>
      </c>
    </row>
    <row r="163" spans="1:9" ht="18.600000000000001" hidden="1" customHeight="1" x14ac:dyDescent="0.25">
      <c r="A163" s="439"/>
      <c r="B163" s="440"/>
      <c r="C163" s="440"/>
      <c r="D163" s="706">
        <f>+[2]ระบบการควบคุมฯ!F155</f>
        <v>0</v>
      </c>
      <c r="E163" s="706">
        <f>+[2]ระบบการควบคุมฯ!G155+[2]ระบบการควบคุมฯ!H155</f>
        <v>0</v>
      </c>
      <c r="F163" s="706">
        <f>+[2]ระบบการควบคุมฯ!I155+[2]ระบบการควบคุมฯ!J155</f>
        <v>0</v>
      </c>
      <c r="G163" s="706">
        <f>+[2]ระบบการควบคุมฯ!K155+[2]ระบบการควบคุมฯ!L155</f>
        <v>0</v>
      </c>
      <c r="H163" s="706">
        <f>+D163-E163-F163-G163</f>
        <v>0</v>
      </c>
      <c r="I163" s="79"/>
    </row>
    <row r="164" spans="1:9" ht="18.600000000000001" hidden="1" customHeight="1" x14ac:dyDescent="0.25">
      <c r="A164" s="439"/>
      <c r="B164" s="440"/>
      <c r="C164" s="440"/>
      <c r="D164" s="706">
        <f>+[2]ระบบการควบคุมฯ!F156</f>
        <v>0</v>
      </c>
      <c r="E164" s="706">
        <f>+[2]ระบบการควบคุมฯ!G156+[2]ระบบการควบคุมฯ!H156</f>
        <v>0</v>
      </c>
      <c r="F164" s="706">
        <f>+[2]ระบบการควบคุมฯ!I156+[2]ระบบการควบคุมฯ!J156</f>
        <v>0</v>
      </c>
      <c r="G164" s="706">
        <f>+[2]ระบบการควบคุมฯ!K156+[2]ระบบการควบคุมฯ!L156</f>
        <v>0</v>
      </c>
      <c r="H164" s="706">
        <f>+D164-E164-F164-G164</f>
        <v>0</v>
      </c>
      <c r="I164" s="79"/>
    </row>
    <row r="165" spans="1:9" ht="37.200000000000003" hidden="1" customHeight="1" x14ac:dyDescent="0.25">
      <c r="A165" s="442" t="s">
        <v>65</v>
      </c>
      <c r="B165" s="434" t="str">
        <f>+[2]ระบบการควบคุมฯ!B190</f>
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</c>
      <c r="C165" s="434" t="str">
        <f>+[2]ระบบการควบคุมฯ!C190</f>
        <v>20004 66 00079 00000</v>
      </c>
      <c r="D165" s="699">
        <f>+D166</f>
        <v>0</v>
      </c>
      <c r="E165" s="699">
        <f>+E166</f>
        <v>0</v>
      </c>
      <c r="F165" s="699">
        <f>+F166</f>
        <v>0</v>
      </c>
      <c r="G165" s="699">
        <f>+G166</f>
        <v>0</v>
      </c>
      <c r="H165" s="699">
        <f>+H166</f>
        <v>0</v>
      </c>
      <c r="I165" s="700"/>
    </row>
    <row r="166" spans="1:9" ht="18.600000000000001" hidden="1" customHeight="1" x14ac:dyDescent="0.25">
      <c r="A166" s="435"/>
      <c r="B166" s="437" t="str">
        <f>+[2]ระบบการควบคุมฯ!B191</f>
        <v>งบรายจ่ายอื่น   6611500</v>
      </c>
      <c r="C166" s="437" t="str">
        <f>+[2]ระบบการควบคุมฯ!C191</f>
        <v>20004 31006100 5000003</v>
      </c>
      <c r="D166" s="701">
        <f>SUM(D167)</f>
        <v>0</v>
      </c>
      <c r="E166" s="701">
        <f>SUM(E167)</f>
        <v>0</v>
      </c>
      <c r="F166" s="701">
        <f>SUM(F167)</f>
        <v>0</v>
      </c>
      <c r="G166" s="701">
        <f>SUM(G167)</f>
        <v>0</v>
      </c>
      <c r="H166" s="701">
        <f>SUM(H167)</f>
        <v>0</v>
      </c>
      <c r="I166" s="438"/>
    </row>
    <row r="167" spans="1:9" ht="74.400000000000006" hidden="1" x14ac:dyDescent="0.25">
      <c r="A167" s="439" t="s">
        <v>66</v>
      </c>
      <c r="B167" s="440" t="str">
        <f>+[2]ระบบการควบคุมฯ!B192</f>
        <v xml:space="preserve">ค่าใช้จ่ายในการเข้าร่วมประชุมเชิงปฏิบัติการสร้างความเข้าใจการขับเคลื่อนโครงการโรงเรียนคุณภาพตามนโยบาย 8 จุดเน้น ระหว่างวันที่ 9 – 11 กรกฎาคม 2565 ณ โรงแรมสีดา รีสอร์ท นครนายก จังหวัดนครนายก </v>
      </c>
      <c r="C167" s="440" t="str">
        <f>+[2]ระบบการควบคุมฯ!C192</f>
        <v>ศธ 04002/ว3001 ลว.5ส.ค. 2565 โอนครั้งที่ 721</v>
      </c>
      <c r="D167" s="706">
        <f>+[2]ระบบการควบคุมฯ!D192</f>
        <v>0</v>
      </c>
      <c r="E167" s="706">
        <f>+[2]ระบบการควบคุมฯ!G192+[2]ระบบการควบคุมฯ!H192</f>
        <v>0</v>
      </c>
      <c r="F167" s="706">
        <f>+[2]ระบบการควบคุมฯ!I192+[2]ระบบการควบคุมฯ!J192</f>
        <v>0</v>
      </c>
      <c r="G167" s="706">
        <f>+[2]ระบบการควบคุมฯ!K192+[2]ระบบการควบคุมฯ!L192</f>
        <v>0</v>
      </c>
      <c r="H167" s="706">
        <f>+D167-E167-F167-G167</f>
        <v>0</v>
      </c>
      <c r="I167" s="79"/>
    </row>
    <row r="168" spans="1:9" ht="33.75" customHeight="1" x14ac:dyDescent="0.25">
      <c r="A168" s="443">
        <f>+[6]ระบบการควบคุมฯ!A352</f>
        <v>5.3</v>
      </c>
      <c r="B168" s="434" t="str">
        <f>+[6]ระบบการควบคุมฯ!B352</f>
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</c>
      <c r="C168" s="434" t="str">
        <f>+[6]ระบบการควบคุมฯ!C352</f>
        <v>20004 67 00079 00000</v>
      </c>
      <c r="D168" s="707">
        <f>+D169</f>
        <v>12820</v>
      </c>
      <c r="E168" s="707">
        <f>+E169</f>
        <v>0</v>
      </c>
      <c r="F168" s="707">
        <f>+F169</f>
        <v>0</v>
      </c>
      <c r="G168" s="707">
        <f>+G169</f>
        <v>12820</v>
      </c>
      <c r="H168" s="707">
        <f>+H169</f>
        <v>0</v>
      </c>
      <c r="I168" s="444"/>
    </row>
    <row r="169" spans="1:9" ht="18.600000000000001" hidden="1" customHeight="1" x14ac:dyDescent="0.25">
      <c r="A169" s="445" t="str">
        <f>+[6]ระบบการควบคุมฯ!A361</f>
        <v>5.3.2.1</v>
      </c>
      <c r="B169" s="437" t="str">
        <f>+[6]ระบบการควบคุมฯ!B361</f>
        <v>งบรายจ่ายอื่น   6711500</v>
      </c>
      <c r="C169" s="437" t="str">
        <f>+[6]ระบบการควบคุมฯ!C361</f>
        <v>20004 31011670 5000003</v>
      </c>
      <c r="D169" s="708">
        <f>SUM(D170)</f>
        <v>12820</v>
      </c>
      <c r="E169" s="708">
        <f>SUM(E170)</f>
        <v>0</v>
      </c>
      <c r="F169" s="708">
        <f>SUM(F170)</f>
        <v>0</v>
      </c>
      <c r="G169" s="708">
        <f>SUM(G170)</f>
        <v>12820</v>
      </c>
      <c r="H169" s="708">
        <f>SUM(H170)</f>
        <v>0</v>
      </c>
      <c r="I169" s="446"/>
    </row>
    <row r="170" spans="1:9" ht="93" x14ac:dyDescent="0.25">
      <c r="A170" s="439" t="str">
        <f>+[6]ระบบการควบคุมฯ!A362</f>
        <v>5.3.2.1.1</v>
      </c>
      <c r="B170" s="440" t="str">
        <f>+[6]ระบบการควบคุมฯ!B362</f>
        <v xml:space="preserve">ค่าใช้จ่ายในการบริหารจัดการสอบและการพิมพ์แบบทดสอบการประเมินความสามารถด้านการอ่านของผู้เรียน (RT) ชั้นประถมศึกษาปีที่ 1 และการประเมินคุณภาพผู้เรียน (NT) ชั้นประถมศึกษาปีที่ 3 ปีการศึกษา 2566 ของโรงเรียนคุณภาพตามนโยบาย “1 อำเภอ 1 โรงเรียนคุณภาพ” </v>
      </c>
      <c r="C170" s="440" t="str">
        <f>+[6]ระบบการควบคุมฯ!C362</f>
        <v xml:space="preserve">ศธ 04002/ว518 ลว.5 กพ 67 โอนครั้งที่ 167 </v>
      </c>
      <c r="D170" s="706">
        <f>+[6]ระบบการควบคุมฯ!AB362</f>
        <v>12820</v>
      </c>
      <c r="E170" s="706">
        <f>+[6]ระบบการควบคุมฯ!G362+[6]ระบบการควบคุมฯ!H362+[6]ระบบการควบคุมฯ!R362+[6]ระบบการควบคุมฯ!S362</f>
        <v>0</v>
      </c>
      <c r="F170" s="706">
        <f>+[6]ระบบการควบคุมฯ!I362+[6]ระบบการควบคุมฯ!J362</f>
        <v>0</v>
      </c>
      <c r="G170" s="706">
        <f>+[6]ระบบการควบคุมฯ!K362+[6]ระบบการควบคุมฯ!L362+[6]ระบบการควบคุมฯ!V362+[6]ระบบการควบคุมฯ!W362</f>
        <v>12820</v>
      </c>
      <c r="H170" s="706">
        <f>+D170-E170-F170-G170</f>
        <v>0</v>
      </c>
      <c r="I170" s="441" t="s">
        <v>50</v>
      </c>
    </row>
    <row r="171" spans="1:9" ht="18.600000000000001" customHeight="1" x14ac:dyDescent="0.25">
      <c r="A171" s="234" t="str">
        <f>+[2]ระบบการควบคุมฯ!A196</f>
        <v>ค</v>
      </c>
      <c r="B171" s="392" t="str">
        <f>+[2]ระบบการควบคุมฯ!B196</f>
        <v>แผนงานยุทธศาสตร์ : สร้างความเสมอภาคทางการศึกษา</v>
      </c>
      <c r="C171" s="392"/>
      <c r="D171" s="625">
        <f>+D172+D196+D201</f>
        <v>105783495</v>
      </c>
      <c r="E171" s="625">
        <f>+E172+E196+E201</f>
        <v>0</v>
      </c>
      <c r="F171" s="625">
        <f>+F172+F196+F201</f>
        <v>0</v>
      </c>
      <c r="G171" s="625">
        <f>+G172+G196+G201</f>
        <v>105587342</v>
      </c>
      <c r="H171" s="625">
        <f>+H172+H196+H201</f>
        <v>196153</v>
      </c>
      <c r="I171" s="447"/>
    </row>
    <row r="172" spans="1:9" ht="37.200000000000003" x14ac:dyDescent="0.25">
      <c r="A172" s="448">
        <f>+[6]ระบบการควบคุมฯ!A374</f>
        <v>1</v>
      </c>
      <c r="B172" s="430" t="str">
        <f>+[6]ระบบการควบคุมฯ!B374</f>
        <v>โครงการสนับสนุนค่าใช้จ่ายในการจัดการศึกษาตั้งแต่ระดับอนุบาลจนจบการศึกษาขั้นพื้นฐาน</v>
      </c>
      <c r="C172" s="430" t="str">
        <f>+[6]ระบบการควบคุมฯ!C374</f>
        <v>20004 42002270</v>
      </c>
      <c r="D172" s="698">
        <f t="shared" ref="D172:H174" si="31">+D173</f>
        <v>105777895</v>
      </c>
      <c r="E172" s="709">
        <f t="shared" si="31"/>
        <v>0</v>
      </c>
      <c r="F172" s="709">
        <f t="shared" si="31"/>
        <v>0</v>
      </c>
      <c r="G172" s="709">
        <f t="shared" si="31"/>
        <v>105587342</v>
      </c>
      <c r="H172" s="709">
        <f t="shared" si="31"/>
        <v>190553</v>
      </c>
      <c r="I172" s="449"/>
    </row>
    <row r="173" spans="1:9" ht="18.600000000000001" customHeight="1" x14ac:dyDescent="0.25">
      <c r="A173" s="433">
        <f>+[6]ระบบการควบคุมฯ!A376</f>
        <v>1.1000000000000001</v>
      </c>
      <c r="B173" s="490" t="str">
        <f>+[6]ระบบการควบคุมฯ!B376</f>
        <v xml:space="preserve">กิจกรรมการสนับสนุนค่าใช้จ่ายในการจัดการศึกษาขั้นพื้นฐาน </v>
      </c>
      <c r="C173" s="710" t="str">
        <f>+[6]ระบบการควบคุมฯ!C376</f>
        <v>20004 66 5199 300000</v>
      </c>
      <c r="D173" s="699">
        <f t="shared" si="31"/>
        <v>105777895</v>
      </c>
      <c r="E173" s="699">
        <f t="shared" si="31"/>
        <v>0</v>
      </c>
      <c r="F173" s="699">
        <f t="shared" si="31"/>
        <v>0</v>
      </c>
      <c r="G173" s="699">
        <f t="shared" si="31"/>
        <v>105587342</v>
      </c>
      <c r="H173" s="699">
        <f t="shared" si="31"/>
        <v>190553</v>
      </c>
      <c r="I173" s="451"/>
    </row>
    <row r="174" spans="1:9" ht="37.200000000000003" customHeight="1" x14ac:dyDescent="0.25">
      <c r="A174" s="201"/>
      <c r="B174" s="254" t="str">
        <f>+[6]ระบบการควบคุมฯ!B378</f>
        <v xml:space="preserve"> งบเงินอุดหนุน 6711410</v>
      </c>
      <c r="C174" s="233" t="str">
        <f>+[6]ระบบการควบคุมฯ!C378</f>
        <v>20004 42002200</v>
      </c>
      <c r="D174" s="704">
        <f t="shared" si="31"/>
        <v>105777895</v>
      </c>
      <c r="E174" s="704">
        <f t="shared" si="31"/>
        <v>0</v>
      </c>
      <c r="F174" s="704">
        <f t="shared" si="31"/>
        <v>0</v>
      </c>
      <c r="G174" s="704">
        <f t="shared" si="31"/>
        <v>105587342</v>
      </c>
      <c r="H174" s="704">
        <f t="shared" si="31"/>
        <v>190553</v>
      </c>
      <c r="I174" s="202"/>
    </row>
    <row r="175" spans="1:9" ht="18.600000000000001" x14ac:dyDescent="0.25">
      <c r="A175" s="454" t="str">
        <f>+[6]ระบบการควบคุมฯ!A379</f>
        <v>1.1.1</v>
      </c>
      <c r="B175" s="711" t="str">
        <f>+[6]ระบบการควบคุมฯ!B379</f>
        <v xml:space="preserve">เงินอุดหนุนทั่วไป รายการค่าใช้จ่ายในการจัดการศึกษาขั้นพื้นฐาน </v>
      </c>
      <c r="C175" s="712">
        <f>+[6]ระบบการควบคุมฯ!C379</f>
        <v>0</v>
      </c>
      <c r="D175" s="713">
        <f>+D176+D182+D186+D190+D194</f>
        <v>105777895</v>
      </c>
      <c r="E175" s="713">
        <f t="shared" ref="E175:H175" si="32">+E176+E182+E186+E190+E194</f>
        <v>0</v>
      </c>
      <c r="F175" s="713">
        <f t="shared" si="32"/>
        <v>0</v>
      </c>
      <c r="G175" s="713">
        <f t="shared" si="32"/>
        <v>105587342</v>
      </c>
      <c r="H175" s="713">
        <f t="shared" si="32"/>
        <v>190553</v>
      </c>
      <c r="I175" s="455"/>
    </row>
    <row r="176" spans="1:9" ht="37.200000000000003" customHeight="1" x14ac:dyDescent="0.25">
      <c r="A176" s="456" t="str">
        <f>+[6]ระบบการควบคุมฯ!A380</f>
        <v>1.1.1.1</v>
      </c>
      <c r="B176" s="457" t="str">
        <f>+[6]ระบบการควบคุมฯ!B380</f>
        <v>เงินอุดหนุนทั่วไป รายการค่าใช้จ่ายในการจัดการศึกษาขั้นพื้นฐาน ภาคเรียนที่ 1/2567 70%  รหัสเจ้าของบัญชีย่อย 2000400000  จำนวน28,163,200‬.00 บาท</v>
      </c>
      <c r="C176" s="457" t="str">
        <f>+[6]ระบบการควบคุมฯ!C380</f>
        <v>ศธ 04002/ว1018 ลว.8/3/2024โอนครั้งที่ 209</v>
      </c>
      <c r="D176" s="714">
        <f>SUM(D177:D181)</f>
        <v>54553269</v>
      </c>
      <c r="E176" s="714">
        <f t="shared" ref="E176:I176" si="33">SUM(E177:E181)</f>
        <v>0</v>
      </c>
      <c r="F176" s="714">
        <f t="shared" si="33"/>
        <v>0</v>
      </c>
      <c r="G176" s="714">
        <f t="shared" si="33"/>
        <v>54553269</v>
      </c>
      <c r="H176" s="714">
        <f t="shared" si="33"/>
        <v>0</v>
      </c>
      <c r="I176" s="714">
        <f t="shared" si="33"/>
        <v>0</v>
      </c>
    </row>
    <row r="177" spans="1:9" ht="37.200000000000003" x14ac:dyDescent="0.25">
      <c r="A177" s="203" t="str">
        <f>+[6]ระบบการควบคุมฯ!A382</f>
        <v>1)</v>
      </c>
      <c r="B177" s="207" t="str">
        <f>+[6]ระบบการควบคุมฯ!B382</f>
        <v>ค่าหนังสือเรียน รหัสบัญชีย่อย 0022001/10,931,200</v>
      </c>
      <c r="C177" s="207" t="str">
        <f>+[6]ระบบการควบคุมฯ!C382</f>
        <v>20004 42002270 4100040</v>
      </c>
      <c r="D177" s="715">
        <f>+[6]ระบบการควบคุมฯ!F382+[6]ระบบการควบคุมฯ!Q382</f>
        <v>13659259</v>
      </c>
      <c r="E177" s="651">
        <f>+[6]ระบบการควบคุมฯ!G382+[6]ระบบการควบคุมฯ!H382+[6]ระบบการควบคุมฯ!R382+[6]ระบบการควบคุมฯ!S382</f>
        <v>0</v>
      </c>
      <c r="F177" s="716">
        <f>+[6]ระบบการควบคุมฯ!I382+[6]ระบบการควบคุมฯ!J382</f>
        <v>0</v>
      </c>
      <c r="G177" s="651">
        <f>+[6]ระบบการควบคุมฯ!K382+[6]ระบบการควบคุมฯ!L382+[6]ระบบการควบคุมฯ!V382+[6]ระบบการควบคุมฯ!W382</f>
        <v>13659259</v>
      </c>
      <c r="H177" s="716">
        <f>+D177-E177-F177-G177</f>
        <v>0</v>
      </c>
      <c r="I177" s="458" t="s">
        <v>14</v>
      </c>
    </row>
    <row r="178" spans="1:9" ht="37.200000000000003" x14ac:dyDescent="0.25">
      <c r="A178" s="203" t="str">
        <f>+[6]ระบบการควบคุมฯ!A384</f>
        <v>2)</v>
      </c>
      <c r="B178" s="207" t="str">
        <f>+[6]ระบบการควบคุมฯ!B384</f>
        <v>ค่าอุปกรณ์การเรียน รหัสบัญชีย่อย 0022002/3,421,000</v>
      </c>
      <c r="C178" s="207" t="str">
        <f>+[6]ระบบการควบคุมฯ!C384</f>
        <v>20004 42002270 4100117</v>
      </c>
      <c r="D178" s="715">
        <f>+[6]ระบบการควบคุมฯ!F384+[6]ระบบการควบคุมฯ!Q384</f>
        <v>3421000</v>
      </c>
      <c r="E178" s="651">
        <f>+[6]ระบบการควบคุมฯ!G384+[6]ระบบการควบคุมฯ!H384+[6]ระบบการควบคุมฯ!R384+[6]ระบบการควบคุมฯ!S384</f>
        <v>0</v>
      </c>
      <c r="F178" s="716">
        <f>+[6]ระบบการควบคุมฯ!I384+[6]ระบบการควบคุมฯ!J384</f>
        <v>0</v>
      </c>
      <c r="G178" s="651">
        <f>+[6]ระบบการควบคุมฯ!K384+[6]ระบบการควบคุมฯ!L384+[6]ระบบการควบคุมฯ!V384+[6]ระบบการควบคุมฯ!W384</f>
        <v>3421000</v>
      </c>
      <c r="H178" s="716">
        <f t="shared" ref="H178:H181" si="34">+D178-E178-F178-G178</f>
        <v>0</v>
      </c>
      <c r="I178" s="458" t="s">
        <v>14</v>
      </c>
    </row>
    <row r="179" spans="1:9" ht="37.200000000000003" x14ac:dyDescent="0.25">
      <c r="A179" s="203" t="str">
        <f>+[6]ระบบการควบคุมฯ!A385</f>
        <v>3)</v>
      </c>
      <c r="B179" s="207" t="str">
        <f>+[6]ระบบการควบคุมฯ!B385</f>
        <v>ค่าเครื่องแบบนักเรียน รหัสบัญชีย่อย 0022003/6,461,500</v>
      </c>
      <c r="C179" s="207" t="str">
        <f>+[6]ระบบการควบคุมฯ!C385</f>
        <v>20004 42002270 4100194</v>
      </c>
      <c r="D179" s="715">
        <f>+[6]ระบบการควบคุมฯ!F385+[6]ระบบการควบคุมฯ!Q385</f>
        <v>8073575</v>
      </c>
      <c r="E179" s="651">
        <f>+[6]ระบบการควบคุมฯ!G385+[6]ระบบการควบคุมฯ!H385+[6]ระบบการควบคุมฯ!R385+[6]ระบบการควบคุมฯ!S385</f>
        <v>0</v>
      </c>
      <c r="F179" s="716">
        <f>+[6]ระบบการควบคุมฯ!I385+[6]ระบบการควบคุมฯ!J385</f>
        <v>0</v>
      </c>
      <c r="G179" s="651">
        <f>+[6]ระบบการควบคุมฯ!K385+[6]ระบบการควบคุมฯ!L385+[6]ระบบการควบคุมฯ!V385+[6]ระบบการควบคุมฯ!W385</f>
        <v>8073575</v>
      </c>
      <c r="H179" s="716">
        <f t="shared" si="34"/>
        <v>0</v>
      </c>
      <c r="I179" s="458" t="s">
        <v>14</v>
      </c>
    </row>
    <row r="180" spans="1:9" ht="37.200000000000003" customHeight="1" x14ac:dyDescent="0.25">
      <c r="A180" s="203" t="str">
        <f>+[6]ระบบการควบคุมฯ!A387</f>
        <v>4)</v>
      </c>
      <c r="B180" s="207" t="str">
        <f>+[6]ระบบการควบคุมฯ!B387</f>
        <v>ค่ากิจกรรมพัฒนาคุณภาพผู้เรียน รหัสบัญชีย่อย 0022004/2,636,400</v>
      </c>
      <c r="C180" s="207" t="str">
        <f>+[6]ระบบการควบคุมฯ!C387</f>
        <v>20005 42002270 4100271</v>
      </c>
      <c r="D180" s="715">
        <f>+[6]ระบบการควบคุมฯ!F387+[6]ระบบการควบคุมฯ!Q387</f>
        <v>5851827</v>
      </c>
      <c r="E180" s="651">
        <f>+[6]ระบบการควบคุมฯ!G387+[6]ระบบการควบคุมฯ!H387+[6]ระบบการควบคุมฯ!R387+[6]ระบบการควบคุมฯ!S387</f>
        <v>0</v>
      </c>
      <c r="F180" s="716">
        <f>+[6]ระบบการควบคุมฯ!I387+[6]ระบบการควบคุมฯ!J387</f>
        <v>0</v>
      </c>
      <c r="G180" s="651">
        <f>+[6]ระบบการควบคุมฯ!K387+[6]ระบบการควบคุมฯ!L387+[6]ระบบการควบคุมฯ!V387+[6]ระบบการควบคุมฯ!W387</f>
        <v>5851827</v>
      </c>
      <c r="H180" s="716">
        <f t="shared" si="34"/>
        <v>0</v>
      </c>
      <c r="I180" s="458" t="s">
        <v>14</v>
      </c>
    </row>
    <row r="181" spans="1:9" ht="19.5" customHeight="1" x14ac:dyDescent="0.25">
      <c r="A181" s="203" t="str">
        <f>+[6]ระบบการควบคุมฯ!A389</f>
        <v>5)</v>
      </c>
      <c r="B181" s="207" t="str">
        <f>+[6]ระบบการควบคุมฯ!B389</f>
        <v>ค่าจัดการเรียนการสอน รหัสบัญชีย่อย 0022005/4,713,100</v>
      </c>
      <c r="C181" s="207" t="str">
        <f>+[6]ระบบการควบคุมฯ!C389</f>
        <v>20006 42002270 4100348</v>
      </c>
      <c r="D181" s="715">
        <f>+[6]ระบบการควบคุมฯ!F389+[6]ระบบการควบคุมฯ!Q389</f>
        <v>23547608</v>
      </c>
      <c r="E181" s="651">
        <f>+[6]ระบบการควบคุมฯ!G389+[6]ระบบการควบคุมฯ!H389+[6]ระบบการควบคุมฯ!R389+[6]ระบบการควบคุมฯ!S389</f>
        <v>0</v>
      </c>
      <c r="F181" s="716">
        <f>+[6]ระบบการควบคุมฯ!I389+[6]ระบบการควบคุมฯ!J389</f>
        <v>0</v>
      </c>
      <c r="G181" s="651">
        <f>+[6]ระบบการควบคุมฯ!K389+[6]ระบบการควบคุมฯ!L389+[6]ระบบการควบคุมฯ!V389+[6]ระบบการควบคุมฯ!W389</f>
        <v>23547608</v>
      </c>
      <c r="H181" s="716">
        <f t="shared" si="34"/>
        <v>0</v>
      </c>
      <c r="I181" s="458" t="s">
        <v>14</v>
      </c>
    </row>
    <row r="182" spans="1:9" ht="55.8" x14ac:dyDescent="0.25">
      <c r="A182" s="456" t="str">
        <f>+[6]ระบบการควบคุมฯ!A391</f>
        <v>1.1.1.2</v>
      </c>
      <c r="B182" s="457" t="str">
        <f>+[6]ระบบการควบคุมฯ!B391</f>
        <v>เงินอุดหนุนทั่วไป รายการค่าใช้จ่ายในการจัดการศึกษาขั้นพื้นฐาน ภาคเรียนที่ 2/2566 70%  รหัสเจ้าของบัญชีย่อย 2000400000     จำนวน 33,852,460‬.00 บาท</v>
      </c>
      <c r="C182" s="457" t="str">
        <f>+[6]ระบบการควบคุมฯ!C391</f>
        <v>ศธ 04002/ว4832 ลว.25/10/2022 โอนครั้งที่ 23</v>
      </c>
      <c r="D182" s="714">
        <f t="shared" ref="D182:I182" si="35">SUM(D183:D185)</f>
        <v>33852460</v>
      </c>
      <c r="E182" s="714">
        <f t="shared" si="35"/>
        <v>0</v>
      </c>
      <c r="F182" s="714">
        <f t="shared" si="35"/>
        <v>0</v>
      </c>
      <c r="G182" s="714">
        <f t="shared" si="35"/>
        <v>33852240</v>
      </c>
      <c r="H182" s="714">
        <f t="shared" si="35"/>
        <v>220</v>
      </c>
      <c r="I182" s="714">
        <f t="shared" si="35"/>
        <v>0</v>
      </c>
    </row>
    <row r="183" spans="1:9" ht="37.200000000000003" x14ac:dyDescent="0.25">
      <c r="A183" s="203" t="str">
        <f>+[6]ระบบการควบคุมฯ!A392</f>
        <v>1)</v>
      </c>
      <c r="B183" s="204" t="str">
        <f>+[6]ระบบการควบคุมฯ!B392</f>
        <v>ค่าจัดการเรียนการสอน รหัสบัญชีย่อย 0022005/23,667,084</v>
      </c>
      <c r="C183" s="204" t="str">
        <f>+[6]ระบบการควบคุมฯ!C392</f>
        <v>20006 42002270 4100348</v>
      </c>
      <c r="D183" s="702">
        <f>+[6]ระบบการควบคุมฯ!F392</f>
        <v>23667084</v>
      </c>
      <c r="E183" s="703">
        <f>+[6]ระบบการควบคุมฯ!G392+[6]ระบบการควบคุมฯ!H392</f>
        <v>0</v>
      </c>
      <c r="F183" s="703">
        <f>+[6]ระบบการควบคุมฯ!I392+[6]ระบบการควบคุมฯ!J392</f>
        <v>0</v>
      </c>
      <c r="G183" s="703">
        <f>+[6]ระบบการควบคุมฯ!K392+[6]ระบบการควบคุมฯ!L392</f>
        <v>23667084</v>
      </c>
      <c r="H183" s="703">
        <f>+D183-E183-F183-G183</f>
        <v>0</v>
      </c>
      <c r="I183" s="458" t="s">
        <v>14</v>
      </c>
    </row>
    <row r="184" spans="1:9" ht="37.200000000000003" x14ac:dyDescent="0.25">
      <c r="A184" s="203" t="str">
        <f>+[6]ระบบการควบคุมฯ!A393</f>
        <v>2)</v>
      </c>
      <c r="B184" s="204" t="str">
        <f>+[6]ระบบการควบคุมฯ!B393</f>
        <v>ค่าอุปกรณ์การเรียน รหัสบัญชีย่อย 0022002/4,301,870</v>
      </c>
      <c r="C184" s="204" t="str">
        <f>+[6]ระบบการควบคุมฯ!C393</f>
        <v>20004 42002270 4100117</v>
      </c>
      <c r="D184" s="702">
        <f>+[6]ระบบการควบคุมฯ!F393</f>
        <v>4301870</v>
      </c>
      <c r="E184" s="703">
        <f>+[6]ระบบการควบคุมฯ!G393+[6]ระบบการควบคุมฯ!H393</f>
        <v>0</v>
      </c>
      <c r="F184" s="703">
        <f>+[6]ระบบการควบคุมฯ!I393+[6]ระบบการควบคุมฯ!J393</f>
        <v>0</v>
      </c>
      <c r="G184" s="703">
        <f>+[6]ระบบการควบคุมฯ!K393+[6]ระบบการควบคุมฯ!L393</f>
        <v>4301650</v>
      </c>
      <c r="H184" s="703">
        <f>+D184-E184-F184-G184</f>
        <v>220</v>
      </c>
      <c r="I184" s="458" t="s">
        <v>14</v>
      </c>
    </row>
    <row r="185" spans="1:9" ht="37.200000000000003" x14ac:dyDescent="0.25">
      <c r="A185" s="203" t="str">
        <f>+[6]ระบบการควบคุมฯ!A395</f>
        <v>3)</v>
      </c>
      <c r="B185" s="204" t="str">
        <f>+[6]ระบบการควบคุมฯ!B395</f>
        <v>ค่ากิจกรรมพัฒนาคุณภาพผู้เรียน รหัสบัญชีย่อย 0022004/5,883,506</v>
      </c>
      <c r="C185" s="204" t="str">
        <f>+[6]ระบบการควบคุมฯ!C395</f>
        <v>20005 42002270 4100271</v>
      </c>
      <c r="D185" s="702">
        <f>+[6]ระบบการควบคุมฯ!F395</f>
        <v>5883506</v>
      </c>
      <c r="E185" s="703">
        <f>+[6]ระบบการควบคุมฯ!G395+[6]ระบบการควบคุมฯ!H395</f>
        <v>0</v>
      </c>
      <c r="F185" s="703">
        <f>+[6]ระบบการควบคุมฯ!I395+[6]ระบบการควบคุมฯ!J395</f>
        <v>0</v>
      </c>
      <c r="G185" s="703">
        <f>+[6]ระบบการควบคุมฯ!K395+[6]ระบบการควบคุมฯ!L395</f>
        <v>5883506</v>
      </c>
      <c r="H185" s="703">
        <f>+D185-E185-F185-G185</f>
        <v>0</v>
      </c>
      <c r="I185" s="458" t="s">
        <v>14</v>
      </c>
    </row>
    <row r="186" spans="1:9" ht="18.600000000000001" customHeight="1" x14ac:dyDescent="0.25">
      <c r="A186" s="456" t="str">
        <f>+[6]ระบบการควบคุมฯ!A396</f>
        <v>1.1.1.3</v>
      </c>
      <c r="B186" s="457" t="str">
        <f>+[6]ระบบการควบคุมฯ!B396</f>
        <v xml:space="preserve">งบเงินอุดหนุน เงินอุดหนุนทั่วไป ค่าใช้จ่ายในการจัดการศึกษาขั้นพื้นฐาน ภาคเรียน      ที่ 2/2565 (30%) จำนวน 3 รายการ  จำนวนเงิน 13,680,740‬.00  บาท </v>
      </c>
      <c r="C186" s="457" t="str">
        <f>+[6]ระบบการควบคุมฯ!C396</f>
        <v xml:space="preserve">ศธ 04002/ว5681 ลว.20/12/2023 โอนครั้งที่ 99 จำนวน13,680,740‬.00บาท </v>
      </c>
      <c r="D186" s="714">
        <f t="shared" ref="D186:I186" si="36">SUM(D187:D189)</f>
        <v>13680740</v>
      </c>
      <c r="E186" s="714">
        <f t="shared" si="36"/>
        <v>0</v>
      </c>
      <c r="F186" s="714">
        <f t="shared" si="36"/>
        <v>0</v>
      </c>
      <c r="G186" s="714">
        <f t="shared" si="36"/>
        <v>13674220</v>
      </c>
      <c r="H186" s="714">
        <f t="shared" si="36"/>
        <v>6520</v>
      </c>
      <c r="I186" s="714">
        <f t="shared" si="36"/>
        <v>0</v>
      </c>
    </row>
    <row r="187" spans="1:9" ht="18.600000000000001" customHeight="1" x14ac:dyDescent="0.25">
      <c r="A187" s="203" t="str">
        <f>+[6]ระบบการควบคุมฯ!A397</f>
        <v>1)</v>
      </c>
      <c r="B187" s="207" t="str">
        <f>+[6]ระบบการควบคุมฯ!B397</f>
        <v>ค่าอุปกรณ์การเรียน รหัสบัญชีย่อย 0022002/1745120</v>
      </c>
      <c r="C187" s="207" t="str">
        <f>+[6]ระบบการควบคุมฯ!C397</f>
        <v>20004 42002270 4100117</v>
      </c>
      <c r="D187" s="715">
        <f>+[6]ระบบการควบคุมฯ!F397</f>
        <v>1745120</v>
      </c>
      <c r="E187" s="716">
        <f>+[6]ระบบการควบคุมฯ!G397+[6]ระบบการควบคุมฯ!H397</f>
        <v>0</v>
      </c>
      <c r="F187" s="716">
        <f>+[6]ระบบการควบคุมฯ!I397+[6]ระบบการควบคุมฯ!J397</f>
        <v>0</v>
      </c>
      <c r="G187" s="716">
        <f>+[6]ระบบการควบคุมฯ!K397+[6]ระบบการควบคุมฯ!L397</f>
        <v>1738600</v>
      </c>
      <c r="H187" s="716">
        <f>+D187-E187-F187-G187</f>
        <v>6520</v>
      </c>
      <c r="I187" s="458" t="s">
        <v>14</v>
      </c>
    </row>
    <row r="188" spans="1:9" ht="18.600000000000001" customHeight="1" x14ac:dyDescent="0.25">
      <c r="A188" s="203" t="str">
        <f>+[6]ระบบการควบคุมฯ!A399</f>
        <v>2)</v>
      </c>
      <c r="B188" s="207" t="str">
        <f>+[6]ระบบการควบคุมฯ!B399</f>
        <v>ค่ากิจกรรมพัฒนาคุณภาพผู้เรียน รหัสบัญชีย่อย 0022004/2379548</v>
      </c>
      <c r="C188" s="207" t="str">
        <f>+[6]ระบบการควบคุมฯ!C399</f>
        <v>20005 42002270 4100271</v>
      </c>
      <c r="D188" s="715">
        <f>+[6]ระบบการควบคุมฯ!F399</f>
        <v>2379548</v>
      </c>
      <c r="E188" s="716">
        <f>+[6]ระบบการควบคุมฯ!G399+[6]ระบบการควบคุมฯ!H399</f>
        <v>0</v>
      </c>
      <c r="F188" s="716">
        <f>+[6]ระบบการควบคุมฯ!I399+[6]ระบบการควบคุมฯ!J399</f>
        <v>0</v>
      </c>
      <c r="G188" s="716">
        <f>+[6]ระบบการควบคุมฯ!K399+[6]ระบบการควบคุมฯ!L399</f>
        <v>2379548</v>
      </c>
      <c r="H188" s="716">
        <f>+D188-E188-F188-G188</f>
        <v>0</v>
      </c>
      <c r="I188" s="458" t="s">
        <v>14</v>
      </c>
    </row>
    <row r="189" spans="1:9" ht="18.600000000000001" customHeight="1" x14ac:dyDescent="0.25">
      <c r="A189" s="203" t="str">
        <f>+[6]ระบบการควบคุมฯ!A400</f>
        <v>3)</v>
      </c>
      <c r="B189" s="207" t="str">
        <f>+[6]ระบบการควบคุมฯ!B400</f>
        <v>ค่าจัดการเรียนการสอน รหัสบัญชีย่อย 0022005/9556072</v>
      </c>
      <c r="C189" s="207" t="str">
        <f>+[6]ระบบการควบคุมฯ!C400</f>
        <v>20006 42002270 4100348</v>
      </c>
      <c r="D189" s="715">
        <f>+[6]ระบบการควบคุมฯ!F400</f>
        <v>9556072</v>
      </c>
      <c r="E189" s="716">
        <f>+[6]ระบบการควบคุมฯ!G400+[6]ระบบการควบคุมฯ!H400</f>
        <v>0</v>
      </c>
      <c r="F189" s="716">
        <f>+[6]ระบบการควบคุมฯ!I400+[6]ระบบการควบคุมฯ!J400</f>
        <v>0</v>
      </c>
      <c r="G189" s="716">
        <f>+[6]ระบบการควบคุมฯ!K400+[6]ระบบการควบคุมฯ!L400</f>
        <v>9556072</v>
      </c>
      <c r="H189" s="716">
        <f>+D189-E189-F189-G189</f>
        <v>0</v>
      </c>
      <c r="I189" s="458" t="s">
        <v>14</v>
      </c>
    </row>
    <row r="190" spans="1:9" ht="18.600000000000001" customHeight="1" x14ac:dyDescent="0.25">
      <c r="A190" s="456" t="str">
        <f>+[6]ระบบการควบคุมฯ!A419</f>
        <v>1.1.2</v>
      </c>
      <c r="B190" s="457" t="str">
        <f>+[6]ระบบการควบคุมฯ!B419</f>
        <v>เงินอุดหนุนทั่วไป รายการค่าใช้จ่ายในการจัดการศึกษาขั้นพื้นฐาน สำหรับการจัดการศึกษาโดยครอบครัวและสถานประกอบการ  จำนวน 3 รายการ รหัสเจ้าของบัญชีย่อย 2000400000</v>
      </c>
      <c r="C190" s="457" t="str">
        <f>+[6]ระบบการควบคุมฯ!C419</f>
        <v>ศธ 04002/ว55552 ลว.12/12/2022 โอนครั้งที่ 83</v>
      </c>
      <c r="D190" s="714">
        <f t="shared" ref="D190:I190" si="37">SUM(D191:D193)</f>
        <v>3225926</v>
      </c>
      <c r="E190" s="714">
        <f t="shared" si="37"/>
        <v>0</v>
      </c>
      <c r="F190" s="714">
        <f t="shared" si="37"/>
        <v>0</v>
      </c>
      <c r="G190" s="714">
        <f t="shared" si="37"/>
        <v>3049613</v>
      </c>
      <c r="H190" s="714">
        <f t="shared" si="37"/>
        <v>176313</v>
      </c>
      <c r="I190" s="714">
        <f t="shared" si="37"/>
        <v>0</v>
      </c>
    </row>
    <row r="191" spans="1:9" ht="48.6" customHeight="1" x14ac:dyDescent="0.25">
      <c r="A191" s="203" t="str">
        <f>+[6]ระบบการควบคุมฯ!A421</f>
        <v>1)</v>
      </c>
      <c r="B191" s="207" t="str">
        <f>+[6]ระบบการควบคุมฯ!B421</f>
        <v>ค่าอุปกรณ์การเรียน รหัสบัญชีย่อย 0022002</v>
      </c>
      <c r="C191" s="207" t="str">
        <f>+[6]ระบบการควบคุมฯ!C421</f>
        <v>20004 42002270 4100117</v>
      </c>
      <c r="D191" s="715">
        <f>+[6]ระบบการควบคุมฯ!F421</f>
        <v>121020</v>
      </c>
      <c r="E191" s="716">
        <f>+[6]ระบบการควบคุมฯ!G421+[6]ระบบการควบคุมฯ!H421</f>
        <v>0</v>
      </c>
      <c r="F191" s="716">
        <f>+[6]ระบบการควบคุมฯ!I421+[6]ระบบการควบคุมฯ!J421</f>
        <v>0</v>
      </c>
      <c r="G191" s="716">
        <f>+[6]ระบบการควบคุมฯ!K421+[6]ระบบการควบคุมฯ!L421+[6]ระบบการควบคุมฯ!V421+[6]ระบบการควบคุมฯ!W421</f>
        <v>114605</v>
      </c>
      <c r="H191" s="716">
        <f>+D191-E191-F191-G191</f>
        <v>6415</v>
      </c>
      <c r="I191" s="458" t="s">
        <v>14</v>
      </c>
    </row>
    <row r="192" spans="1:9" ht="74.400000000000006" customHeight="1" x14ac:dyDescent="0.25">
      <c r="A192" s="203" t="str">
        <f>+[6]ระบบการควบคุมฯ!A423</f>
        <v>2)</v>
      </c>
      <c r="B192" s="207" t="str">
        <f>+[6]ระบบการควบคุมฯ!B423</f>
        <v>ค่ากิจกรรมพัฒนาคุณภาพผู้เรียน รหัสบัญชีย่อย 0022004</v>
      </c>
      <c r="C192" s="207" t="str">
        <f>+[6]ระบบการควบคุมฯ!C423</f>
        <v>20004 42002270 4100271</v>
      </c>
      <c r="D192" s="715">
        <f>+[6]ระบบการควบคุมฯ!F423</f>
        <v>227329</v>
      </c>
      <c r="E192" s="716">
        <f>+[6]ระบบการควบคุมฯ!G423+[6]ระบบการควบคุมฯ!H423</f>
        <v>0</v>
      </c>
      <c r="F192" s="716">
        <f>+[6]ระบบการควบคุมฯ!I423+[6]ระบบการควบคุมฯ!J423</f>
        <v>0</v>
      </c>
      <c r="G192" s="716">
        <f>+[6]ระบบการควบคุมฯ!K423+[6]ระบบการควบคุมฯ!L423++[6]ระบบการควบคุมฯ!V423+[6]ระบบการควบคุมฯ!W423</f>
        <v>214834</v>
      </c>
      <c r="H192" s="716">
        <f>+D192-E192-F192-G192</f>
        <v>12495</v>
      </c>
      <c r="I192" s="458" t="s">
        <v>14</v>
      </c>
    </row>
    <row r="193" spans="1:9" ht="37.200000000000003" customHeight="1" x14ac:dyDescent="0.25">
      <c r="A193" s="203" t="str">
        <f>+[6]ระบบการควบคุมฯ!A425</f>
        <v>3)</v>
      </c>
      <c r="B193" s="207" t="str">
        <f>+[6]ระบบการควบคุมฯ!B425</f>
        <v>ค่าจัดกิจกรรมการเรียนการสอน รหัสบัญชีย่อย 0022005</v>
      </c>
      <c r="C193" s="207" t="str">
        <f>+[6]ระบบการควบคุมฯ!C425</f>
        <v>20004 42002270 4100348</v>
      </c>
      <c r="D193" s="715">
        <f>+[6]ระบบการควบคุมฯ!F425</f>
        <v>2877577</v>
      </c>
      <c r="E193" s="716">
        <f>+[6]ระบบการควบคุมฯ!G425+[6]ระบบการควบคุมฯ!H425</f>
        <v>0</v>
      </c>
      <c r="F193" s="716">
        <f>+[6]ระบบการควบคุมฯ!I425+[6]ระบบการควบคุมฯ!J425</f>
        <v>0</v>
      </c>
      <c r="G193" s="716">
        <f>+[6]ระบบการควบคุมฯ!K425+[6]ระบบการควบคุมฯ!L425+[6]ระบบการควบคุมฯ!V425+[6]ระบบการควบคุมฯ!W425</f>
        <v>2720174</v>
      </c>
      <c r="H193" s="716">
        <f>+D193-E193-F193-G193</f>
        <v>157403</v>
      </c>
      <c r="I193" s="458" t="s">
        <v>14</v>
      </c>
    </row>
    <row r="194" spans="1:9" ht="37.200000000000003" customHeight="1" x14ac:dyDescent="0.25">
      <c r="A194" s="456" t="str">
        <f>+[6]ระบบการควบคุมฯ!A433</f>
        <v>1.1.3</v>
      </c>
      <c r="B194" s="457" t="str">
        <f>+[6]ระบบการควบคุมฯ!B433</f>
        <v>เงินอุดหนุนทั่วไป รายการค่าใช้จ่ายในการจัดการศึกษาขั้นพื้นฐาน (ปัจจัยพื้นฐานสำหรับนักเรียนยากจน)</v>
      </c>
      <c r="C194" s="457" t="str">
        <f>+[6]ระบบการควบคุมฯ!C433</f>
        <v xml:space="preserve">20004 42002270 4100348  </v>
      </c>
      <c r="D194" s="714">
        <f t="shared" ref="D194:I194" si="38">SUM(D195:D197)</f>
        <v>465500</v>
      </c>
      <c r="E194" s="714">
        <f t="shared" si="38"/>
        <v>0</v>
      </c>
      <c r="F194" s="714">
        <f t="shared" si="38"/>
        <v>0</v>
      </c>
      <c r="G194" s="714">
        <f t="shared" si="38"/>
        <v>458000</v>
      </c>
      <c r="H194" s="714">
        <f t="shared" si="38"/>
        <v>7500</v>
      </c>
      <c r="I194" s="714">
        <f t="shared" si="38"/>
        <v>0</v>
      </c>
    </row>
    <row r="195" spans="1:9" ht="37.200000000000003" customHeight="1" x14ac:dyDescent="0.25">
      <c r="A195" s="203" t="str">
        <f>+[6]ระบบการควบคุมฯ!A435</f>
        <v>1.1.3.1</v>
      </c>
      <c r="B195" s="204" t="str">
        <f>+[6]ระบบการควบคุมฯ!B435</f>
        <v xml:space="preserve">รายการค่าจัดการเรียนการสอน (ปัจจัยพื้นฐานนักเรียนยากจน) รหัสเจ้าของบัญชีย่อย 2000400000 บัญย่อย 0022005 ระดับประถมศึกษา รายละ 500.-บาท จำนวน 514 ราย จำนวนเงิน 257,000.00 บาท ระดับมัธยมศึกษาตอนต้น รายละ 1,500.-บาท จำนวน 139 ราย จำนวนเงิน 208,500.00 บาท </v>
      </c>
      <c r="C195" s="204" t="str">
        <f>+[6]ระบบการควบคุมฯ!C435</f>
        <v>ศธ 04002/ว417 ลว.30/1/2023 โอนครั้งที่ 159</v>
      </c>
      <c r="D195" s="702">
        <f>+[6]ระบบการควบคุมฯ!F435</f>
        <v>465500</v>
      </c>
      <c r="E195" s="703">
        <f>+[6]ระบบการควบคุมฯ!G435+[6]ระบบการควบคุมฯ!H435</f>
        <v>0</v>
      </c>
      <c r="F195" s="703">
        <f>+[6]ระบบการควบคุมฯ!I435+[6]ระบบการควบคุมฯ!J435</f>
        <v>0</v>
      </c>
      <c r="G195" s="703">
        <f>+[6]ระบบการควบคุมฯ!K435+[6]ระบบการควบคุมฯ!L435</f>
        <v>458000</v>
      </c>
      <c r="H195" s="703">
        <f>+D195-E195-F195-G195</f>
        <v>7500</v>
      </c>
      <c r="I195" s="458" t="s">
        <v>14</v>
      </c>
    </row>
    <row r="196" spans="1:9" ht="37.200000000000003" hidden="1" customHeight="1" x14ac:dyDescent="0.25">
      <c r="A196" s="448">
        <f>+[6]ระบบการควบคุมฯ!A460</f>
        <v>2</v>
      </c>
      <c r="B196" s="717" t="str">
        <f>+[6]ระบบการควบคุมฯ!B460</f>
        <v xml:space="preserve">โครงการพัฒนาสื่อและเทคโนโลยีสารสนเทศเพื่อการศึกษา </v>
      </c>
      <c r="C196" s="717" t="str">
        <f>+[6]ระบบการควบคุมฯ!C460</f>
        <v xml:space="preserve">20004 42004700 </v>
      </c>
      <c r="D196" s="698">
        <f t="shared" ref="D196:H197" si="39">+D198</f>
        <v>0</v>
      </c>
      <c r="E196" s="709">
        <f t="shared" si="39"/>
        <v>0</v>
      </c>
      <c r="F196" s="709">
        <f t="shared" si="39"/>
        <v>0</v>
      </c>
      <c r="G196" s="709">
        <f t="shared" si="39"/>
        <v>0</v>
      </c>
      <c r="H196" s="709">
        <f t="shared" si="39"/>
        <v>0</v>
      </c>
      <c r="I196" s="449"/>
    </row>
    <row r="197" spans="1:9" ht="111.6" hidden="1" customHeight="1" x14ac:dyDescent="0.25">
      <c r="A197" s="201"/>
      <c r="B197" s="254" t="str">
        <f>+[6]ระบบการควบคุมฯ!B461</f>
        <v xml:space="preserve"> งบดำเนินงาน 67112xx</v>
      </c>
      <c r="C197" s="233"/>
      <c r="D197" s="704">
        <f t="shared" si="39"/>
        <v>0</v>
      </c>
      <c r="E197" s="704">
        <f t="shared" si="39"/>
        <v>0</v>
      </c>
      <c r="F197" s="704">
        <f t="shared" si="39"/>
        <v>0</v>
      </c>
      <c r="G197" s="704">
        <f t="shared" si="39"/>
        <v>0</v>
      </c>
      <c r="H197" s="704">
        <f t="shared" si="39"/>
        <v>0</v>
      </c>
      <c r="I197" s="202"/>
    </row>
    <row r="198" spans="1:9" ht="18.600000000000001" hidden="1" customHeight="1" x14ac:dyDescent="0.25">
      <c r="A198" s="433">
        <f>+[6]ระบบการควบคุมฯ!A463</f>
        <v>2.1</v>
      </c>
      <c r="B198" s="490" t="str">
        <f>+[6]ระบบการควบคุมฯ!B463</f>
        <v xml:space="preserve">กิจกรรมการส่งเสริมการจัดการศึกษาทางไกล </v>
      </c>
      <c r="C198" s="710" t="str">
        <f>+[6]ระบบการควบคุมฯ!C463</f>
        <v xml:space="preserve">20004 66 86184 00000  </v>
      </c>
      <c r="D198" s="699">
        <f>+D199</f>
        <v>0</v>
      </c>
      <c r="E198" s="718">
        <f t="shared" ref="E198:H199" si="40">+E199</f>
        <v>0</v>
      </c>
      <c r="F198" s="718">
        <f t="shared" si="40"/>
        <v>0</v>
      </c>
      <c r="G198" s="718">
        <f t="shared" si="40"/>
        <v>0</v>
      </c>
      <c r="H198" s="718">
        <f t="shared" si="40"/>
        <v>0</v>
      </c>
      <c r="I198" s="451"/>
    </row>
    <row r="199" spans="1:9" ht="37.200000000000003" hidden="1" customHeight="1" x14ac:dyDescent="0.25">
      <c r="A199" s="704" t="str">
        <f>+[6]ระบบการควบคุมฯ!A464</f>
        <v>2.1.1</v>
      </c>
      <c r="B199" s="254" t="str">
        <f>+[6]ระบบการควบคุมฯ!B464</f>
        <v xml:space="preserve"> งบดำเนินงาน 67112xx</v>
      </c>
      <c r="C199" s="233" t="str">
        <f>+[6]ระบบการควบคุมฯ!C464</f>
        <v xml:space="preserve">20004 42004770 2000000 </v>
      </c>
      <c r="D199" s="704">
        <f>+D200</f>
        <v>0</v>
      </c>
      <c r="E199" s="704">
        <f t="shared" si="40"/>
        <v>0</v>
      </c>
      <c r="F199" s="704">
        <f t="shared" si="40"/>
        <v>0</v>
      </c>
      <c r="G199" s="704">
        <f t="shared" si="40"/>
        <v>0</v>
      </c>
      <c r="H199" s="704">
        <f t="shared" si="40"/>
        <v>0</v>
      </c>
      <c r="I199" s="202"/>
    </row>
    <row r="200" spans="1:9" ht="37.200000000000003" hidden="1" customHeight="1" x14ac:dyDescent="0.25">
      <c r="A200" s="203" t="str">
        <f>+[6]ระบบการควบคุมฯ!A465</f>
        <v>2.1.1.1</v>
      </c>
      <c r="B200" s="204" t="str">
        <f>+[6]ระบบการควบคุมฯ!B465</f>
        <v xml:space="preserve">ค่าใช้จ่ายสำหรับผู้อำนวยการโรงเรียนและครู เข้าร่วมการอบรมผู้บริหาร ครู และบุคลากรทางการศึกษาในการจัดการศึกษาทางไกลผ่านดาวเทียม (DLTV) ระหว่างวันที่ 19 – 20 สิงหาคม 2566 ณ โรงแรมริเวอร์ไซด์ กรุงเทพมหานคร   วัดนิเทศน์ ,แสนจำหน่ายวิทยา, วัดนพรัตนาราม, ศาลาลอย ,วัดจตุพิธวราวาส  แสนชื่นปานนุกูล ,คลอง 11 ศาลาครุ และวัดอดิศร </v>
      </c>
      <c r="C200" s="204" t="str">
        <f>+[6]ระบบการควบคุมฯ!C465</f>
        <v>ศธ 04002/ว3600 ลว.24 ส.ค. 2566 โอนครั้งที่ 805</v>
      </c>
      <c r="D200" s="702">
        <f>+[6]ระบบการควบคุมฯ!F465</f>
        <v>0</v>
      </c>
      <c r="E200" s="703">
        <f>+[6]ระบบการควบคุมฯ!G465+[6]ระบบการควบคุมฯ!H465</f>
        <v>0</v>
      </c>
      <c r="F200" s="703">
        <f>+[6]ระบบการควบคุมฯ!I465+[6]ระบบการควบคุมฯ!J465</f>
        <v>0</v>
      </c>
      <c r="G200" s="703">
        <f>+[6]ระบบการควบคุมฯ!K465+[6]ระบบการควบคุมฯ!L465</f>
        <v>0</v>
      </c>
      <c r="H200" s="703">
        <f>+D200-E200-F200-G200</f>
        <v>0</v>
      </c>
      <c r="I200" s="458" t="s">
        <v>98</v>
      </c>
    </row>
    <row r="201" spans="1:9" ht="55.95" customHeight="1" x14ac:dyDescent="0.25">
      <c r="A201" s="448">
        <f>+[6]ระบบการควบคุมฯ!A484</f>
        <v>3</v>
      </c>
      <c r="B201" s="717" t="str">
        <f>+[6]ระบบการควบคุมฯ!B484</f>
        <v>โครงการสร้างโอกาสและลดความเหลื่อมล้ำทางการศึกษาในระดับพื้นที่</v>
      </c>
      <c r="C201" s="717" t="str">
        <f>+[6]ระบบการควบคุมฯ!C484</f>
        <v>20004 42006700 2000000</v>
      </c>
      <c r="D201" s="698">
        <f>+D202+D206</f>
        <v>5600</v>
      </c>
      <c r="E201" s="698">
        <f t="shared" ref="E201:H201" si="41">+E202+E206</f>
        <v>0</v>
      </c>
      <c r="F201" s="698">
        <f t="shared" si="41"/>
        <v>0</v>
      </c>
      <c r="G201" s="698">
        <f t="shared" si="41"/>
        <v>0</v>
      </c>
      <c r="H201" s="698">
        <f t="shared" si="41"/>
        <v>5600</v>
      </c>
      <c r="I201" s="449"/>
    </row>
    <row r="202" spans="1:9" ht="37.200000000000003" customHeight="1" x14ac:dyDescent="0.25">
      <c r="A202" s="433">
        <f>+[6]ระบบการควบคุมฯ!A485</f>
        <v>3.1</v>
      </c>
      <c r="B202" s="490" t="str">
        <f>+[6]ระบบการควบคุมฯ!B485</f>
        <v xml:space="preserve">กิจกรรมการยกระดับคุณภาพโรงเรียนขยายโอกาส </v>
      </c>
      <c r="C202" s="710" t="str">
        <f>+[6]ระบบการควบคุมฯ!C485</f>
        <v xml:space="preserve">20004 67 00106 00000 </v>
      </c>
      <c r="D202" s="699">
        <f>+D203</f>
        <v>4000</v>
      </c>
      <c r="E202" s="718">
        <f t="shared" ref="E202:H202" si="42">+E203</f>
        <v>0</v>
      </c>
      <c r="F202" s="718">
        <f t="shared" si="42"/>
        <v>0</v>
      </c>
      <c r="G202" s="718">
        <f t="shared" si="42"/>
        <v>0</v>
      </c>
      <c r="H202" s="718">
        <f t="shared" si="42"/>
        <v>4000</v>
      </c>
      <c r="I202" s="451"/>
    </row>
    <row r="203" spans="1:9" ht="18.600000000000001" customHeight="1" x14ac:dyDescent="0.25">
      <c r="A203" s="201"/>
      <c r="B203" s="254" t="str">
        <f>+[6]ระบบการควบคุมฯ!B486</f>
        <v xml:space="preserve"> งบดำเนินงาน 67112xx</v>
      </c>
      <c r="C203" s="233" t="str">
        <f>+[6]ระบบการควบคุมฯ!C486</f>
        <v>20004 42006770 2000000</v>
      </c>
      <c r="D203" s="704">
        <f>SUM(D204:D205)</f>
        <v>4000</v>
      </c>
      <c r="E203" s="704">
        <f t="shared" ref="E203:H203" si="43">SUM(E204:E205)</f>
        <v>0</v>
      </c>
      <c r="F203" s="704">
        <f t="shared" si="43"/>
        <v>0</v>
      </c>
      <c r="G203" s="704">
        <f t="shared" si="43"/>
        <v>0</v>
      </c>
      <c r="H203" s="704">
        <f t="shared" si="43"/>
        <v>4000</v>
      </c>
      <c r="I203" s="202"/>
    </row>
    <row r="204" spans="1:9" ht="18.600000000000001" customHeight="1" x14ac:dyDescent="0.25">
      <c r="A204" s="702" t="str">
        <f>+[6]ระบบการควบคุมฯ!A488</f>
        <v>3.1.1.1</v>
      </c>
      <c r="B204" s="204" t="str">
        <f>+[6]ระบบการควบคุมฯ!B488</f>
        <v xml:space="preserve">ค่าใช้จ่ายเข้าอบรมเชิงปฏิบัติการพัฒนาศักยภาพจัดการเรียนรู้ในการส่งเสริมสมรรถนะและความฉลาดรู้ของผู้เรียน ตามแนวทางการประเมินระดับนานาชาติ (PISA) ระหว่างวันที่ 28 -30 เมษายน 2567  ณ โรงแรมเอวาน่า กรุงเทพมหานคร   </v>
      </c>
      <c r="C204" s="204" t="str">
        <f>+[6]ระบบการควบคุมฯ!C488</f>
        <v>ศธ 04002/ว2048 ลว.24 พค 67 โอนครั้งที่ 53</v>
      </c>
      <c r="D204" s="702">
        <f>+[6]ระบบการควบคุมฯ!AB488</f>
        <v>4000</v>
      </c>
      <c r="E204" s="703">
        <f>+[6]ระบบการควบคุมฯ!G488+[6]ระบบการควบคุมฯ!H488+[6]ระบบการควบคุมฯ!R488+[6]ระบบการควบคุมฯ!S488</f>
        <v>0</v>
      </c>
      <c r="F204" s="703">
        <f>+[6]ระบบการควบคุมฯ!I488+[6]ระบบการควบคุมฯ!J488</f>
        <v>0</v>
      </c>
      <c r="G204" s="703">
        <f>+[6]ระบบการควบคุมฯ!K488+[6]ระบบการควบคุมฯ!L488+[6]ระบบการควบคุมฯ!V488+[6]ระบบการควบคุมฯ!W488</f>
        <v>0</v>
      </c>
      <c r="H204" s="703">
        <f>+D204-E204-F204-G204</f>
        <v>4000</v>
      </c>
      <c r="I204" s="458" t="s">
        <v>180</v>
      </c>
    </row>
    <row r="205" spans="1:9" ht="18.600000000000001" customHeight="1" x14ac:dyDescent="0.25">
      <c r="A205" s="203" t="s">
        <v>89</v>
      </c>
      <c r="B205" s="204" t="str">
        <f>+[6]ระบบการควบคุมฯ!B491</f>
        <v>ค่าใช้จ่ายการเดินทางเข้าร่วมประชุมเชิงปฏิบัติการพัฒนาบุคลากรด้านระบบสารสนเทศ เพื่อการส่งเสริมการจัดการศึกษา วางแผนและสนับสนุนการบริหารงบประมาณปีการศึกษา 2567 ระหว่างวันที่ 20-24 พฤษภาคม 2567 ณ โรงแรมริเวอร์ไซต์ กรุงเทพมหานคร</v>
      </c>
      <c r="C205" s="204" t="str">
        <f>+[6]ระบบการควบคุมฯ!C491</f>
        <v>ศธ 04002/ว2091 ลว.28 พค 67 โอนครั้งที่ 60</v>
      </c>
      <c r="D205" s="702">
        <f>+[6]ระบบการควบคุมฯ!F491</f>
        <v>0</v>
      </c>
      <c r="E205" s="703">
        <f>+[6]ระบบการควบคุมฯ!G491+[6]ระบบการควบคุมฯ!H491</f>
        <v>0</v>
      </c>
      <c r="F205" s="703">
        <f>+[6]ระบบการควบคุมฯ!I491+[6]ระบบการควบคุมฯ!J491</f>
        <v>0</v>
      </c>
      <c r="G205" s="703">
        <f>+[6]ระบบการควบคุมฯ!K491+[6]ระบบการควบคุมฯ!L491</f>
        <v>0</v>
      </c>
      <c r="H205" s="703">
        <f>+D205-E205-F205-G205</f>
        <v>0</v>
      </c>
      <c r="I205" s="199" t="s">
        <v>81</v>
      </c>
    </row>
    <row r="206" spans="1:9" ht="18.600000000000001" customHeight="1" x14ac:dyDescent="0.25">
      <c r="A206" s="433">
        <f>+[6]ระบบการควบคุมฯ!A489</f>
        <v>4</v>
      </c>
      <c r="B206" s="490" t="str">
        <f>+[6]ระบบการควบคุมฯ!B489</f>
        <v>กิจกรรมพัฒนาการจัดการศึกษาโรงเรียนที่ตั้งในพื้นที่ลักษณะพิเศษ</v>
      </c>
      <c r="C206" s="710" t="str">
        <f>+[6]ระบบการควบคุมฯ!C489</f>
        <v>20004 67 00017 00000</v>
      </c>
      <c r="D206" s="699">
        <f>+D207</f>
        <v>1600</v>
      </c>
      <c r="E206" s="718">
        <f>+E207</f>
        <v>0</v>
      </c>
      <c r="F206" s="718">
        <f>+F207</f>
        <v>0</v>
      </c>
      <c r="G206" s="718">
        <f>+G207</f>
        <v>0</v>
      </c>
      <c r="H206" s="718">
        <f>+H207</f>
        <v>1600</v>
      </c>
      <c r="I206" s="451"/>
    </row>
    <row r="207" spans="1:9" ht="18.600000000000001" x14ac:dyDescent="0.25">
      <c r="A207" s="201"/>
      <c r="B207" s="254" t="str">
        <f>+[6]ระบบการควบคุมฯ!B490</f>
        <v xml:space="preserve"> งบดำเนินงาน 67112xx</v>
      </c>
      <c r="C207" s="233" t="str">
        <f>+[6]ระบบการควบคุมฯ!C490</f>
        <v xml:space="preserve">20004 42006700 2000000 </v>
      </c>
      <c r="D207" s="704">
        <f>SUM(D208:D209)</f>
        <v>1600</v>
      </c>
      <c r="E207" s="704">
        <f>SUM(E208:E209)</f>
        <v>0</v>
      </c>
      <c r="F207" s="704">
        <f>SUM(F208:F209)</f>
        <v>0</v>
      </c>
      <c r="G207" s="704">
        <f>SUM(G208:G209)</f>
        <v>0</v>
      </c>
      <c r="H207" s="704">
        <f>SUM(H208:H209)</f>
        <v>1600</v>
      </c>
      <c r="I207" s="202"/>
    </row>
    <row r="208" spans="1:9" ht="93" x14ac:dyDescent="0.25">
      <c r="A208" s="203">
        <f>+[6]ระบบการควบคุมฯ!A491</f>
        <v>4.0999999999999996</v>
      </c>
      <c r="B208" s="719" t="str">
        <f>+[6]ระบบการควบคุมฯ!B491</f>
        <v>ค่าใช้จ่ายการเดินทางเข้าร่วมประชุมเชิงปฏิบัติการพัฒนาบุคลากรด้านระบบสารสนเทศ เพื่อการส่งเสริมการจัดการศึกษา วางแผนและสนับสนุนการบริหารงบประมาณปีการศึกษา 2567 ระหว่างวันที่ 20-24 พฤษภาคม 2567 ณ โรงแรมริเวอร์ไซต์ กรุงเทพมหานคร</v>
      </c>
      <c r="C208" s="204" t="str">
        <f>+[6]ระบบการควบคุมฯ!C491</f>
        <v>ศธ 04002/ว2091 ลว.28 พค 67 โอนครั้งที่ 60</v>
      </c>
      <c r="D208" s="702">
        <f>+[6]ระบบการควบคุมฯ!AB491</f>
        <v>1600</v>
      </c>
      <c r="E208" s="703">
        <f>+[6]ระบบการควบคุมฯ!G491+[6]ระบบการควบคุมฯ!H491+[6]ระบบการควบคุมฯ!R491+[6]ระบบการควบคุมฯ!S491</f>
        <v>0</v>
      </c>
      <c r="F208" s="703">
        <f>+[6]ระบบการควบคุมฯ!I492+[6]ระบบการควบคุมฯ!J492</f>
        <v>0</v>
      </c>
      <c r="G208" s="703">
        <f>+[6]ระบบการควบคุมฯ!K491+[6]ระบบการควบคุมฯ!L491+[6]ระบบการควบคุมฯ!V491+[6]ระบบการควบคุมฯ!W491</f>
        <v>0</v>
      </c>
      <c r="H208" s="703">
        <f>+D208-E208-F208-G208</f>
        <v>1600</v>
      </c>
      <c r="I208" s="720" t="s">
        <v>181</v>
      </c>
    </row>
    <row r="209" spans="1:9" ht="39" hidden="1" customHeight="1" x14ac:dyDescent="0.25">
      <c r="A209" s="203"/>
      <c r="B209" s="204"/>
      <c r="C209" s="204"/>
      <c r="D209" s="702"/>
      <c r="E209" s="703"/>
      <c r="F209" s="703"/>
      <c r="G209" s="703"/>
      <c r="H209" s="703"/>
      <c r="I209" s="458"/>
    </row>
    <row r="210" spans="1:9" ht="37.200000000000003" x14ac:dyDescent="0.25">
      <c r="A210" s="234" t="str">
        <f>+[4]ระบบการควบคุมฯ!A152</f>
        <v>ง</v>
      </c>
      <c r="B210" s="235" t="str">
        <f>+[4]ระบบการควบคุมฯ!B152</f>
        <v>แผนงานพื้นฐานด้านการพัฒนาและเสริมสร้างศักยภาพทรัพยากรมนุษย์</v>
      </c>
      <c r="C210" s="235"/>
      <c r="D210" s="625">
        <f>+D211+D221</f>
        <v>3007871</v>
      </c>
      <c r="E210" s="625">
        <f>+E211+E221</f>
        <v>955093</v>
      </c>
      <c r="F210" s="625">
        <f>+F211+F221</f>
        <v>0</v>
      </c>
      <c r="G210" s="625">
        <f>+G211+G221</f>
        <v>1241975.5999999999</v>
      </c>
      <c r="H210" s="625">
        <f>+H211+H221</f>
        <v>810802.4</v>
      </c>
      <c r="I210" s="447"/>
    </row>
    <row r="211" spans="1:9" ht="18.75" hidden="1" customHeight="1" x14ac:dyDescent="0.25">
      <c r="A211" s="429">
        <f>+[4]ระบบการควบคุมฯ!A153</f>
        <v>1</v>
      </c>
      <c r="B211" s="717" t="str">
        <f>+[6]ระบบการควบคุมฯ!B497</f>
        <v xml:space="preserve">ผลผลิตผู้จบการศึกษาก่อนประถมศึกษา </v>
      </c>
      <c r="C211" s="721" t="str">
        <f>+[6]ระบบการควบคุมฯ!C499</f>
        <v>20004 35000100 2000000</v>
      </c>
      <c r="D211" s="698">
        <f>+D212</f>
        <v>10000</v>
      </c>
      <c r="E211" s="698">
        <f t="shared" ref="E211:H212" si="44">+E212</f>
        <v>0</v>
      </c>
      <c r="F211" s="698">
        <f t="shared" si="44"/>
        <v>0</v>
      </c>
      <c r="G211" s="698">
        <f t="shared" si="44"/>
        <v>0</v>
      </c>
      <c r="H211" s="698">
        <f t="shared" si="44"/>
        <v>10000</v>
      </c>
      <c r="I211" s="698"/>
    </row>
    <row r="212" spans="1:9" ht="18.600000000000001" x14ac:dyDescent="0.25">
      <c r="A212" s="201"/>
      <c r="B212" s="254" t="str">
        <f>+[6]ระบบการควบคุมฯ!B496</f>
        <v xml:space="preserve"> งบดำเนินงาน 67112xx</v>
      </c>
      <c r="C212" s="233"/>
      <c r="D212" s="704">
        <f>+D213</f>
        <v>10000</v>
      </c>
      <c r="E212" s="704">
        <f t="shared" si="44"/>
        <v>0</v>
      </c>
      <c r="F212" s="704">
        <f t="shared" si="44"/>
        <v>0</v>
      </c>
      <c r="G212" s="704">
        <f t="shared" si="44"/>
        <v>0</v>
      </c>
      <c r="H212" s="704">
        <f t="shared" si="44"/>
        <v>10000</v>
      </c>
      <c r="I212" s="202"/>
    </row>
    <row r="213" spans="1:9" ht="37.5" customHeight="1" x14ac:dyDescent="0.25">
      <c r="A213" s="459">
        <f>+[6]ระบบการควบคุมฯ!A542</f>
        <v>1</v>
      </c>
      <c r="B213" s="722" t="str">
        <f>+[6]ระบบการควบคุมฯ!B542</f>
        <v>งบสพฐ.</v>
      </c>
      <c r="C213" s="723"/>
      <c r="D213" s="724">
        <f>+D214+D217</f>
        <v>10000</v>
      </c>
      <c r="E213" s="724">
        <f>+E214+E217</f>
        <v>0</v>
      </c>
      <c r="F213" s="724">
        <f>+F214+F217</f>
        <v>0</v>
      </c>
      <c r="G213" s="724">
        <f>+G214+G217</f>
        <v>0</v>
      </c>
      <c r="H213" s="724">
        <f>+H214+H217</f>
        <v>10000</v>
      </c>
      <c r="I213" s="460"/>
    </row>
    <row r="214" spans="1:9" ht="18.600000000000001" x14ac:dyDescent="0.25">
      <c r="A214" s="433">
        <f>+[6]ระบบการควบคุมฯ!A503</f>
        <v>1.1000000000000001</v>
      </c>
      <c r="B214" s="434" t="str">
        <f>+[6]ระบบการควบคุมฯ!B503</f>
        <v xml:space="preserve">กิจกรรมการจัดการศึกษาก่อนประถมศึกษา  </v>
      </c>
      <c r="C214" s="450" t="str">
        <f>+[6]ระบบการควบคุมฯ!C503</f>
        <v>20004 66 05162 00000</v>
      </c>
      <c r="D214" s="699">
        <f>+D216</f>
        <v>0</v>
      </c>
      <c r="E214" s="699">
        <f>+E216</f>
        <v>0</v>
      </c>
      <c r="F214" s="699">
        <f>+F216</f>
        <v>0</v>
      </c>
      <c r="G214" s="699">
        <f>+G216</f>
        <v>0</v>
      </c>
      <c r="H214" s="699">
        <f>+H216</f>
        <v>0</v>
      </c>
      <c r="I214" s="451"/>
    </row>
    <row r="215" spans="1:9" ht="75" hidden="1" customHeight="1" x14ac:dyDescent="0.25">
      <c r="A215" s="201"/>
      <c r="B215" s="452" t="str">
        <f>+[6]ระบบการควบคุมฯ!B505</f>
        <v xml:space="preserve"> งบดำเนินงาน 67112xx</v>
      </c>
      <c r="C215" s="453">
        <f>+[6]ระบบการควบคุมฯ!C579</f>
        <v>0</v>
      </c>
      <c r="D215" s="704">
        <f>+D216</f>
        <v>0</v>
      </c>
      <c r="E215" s="704">
        <f t="shared" ref="E215:H218" si="45">+E216</f>
        <v>0</v>
      </c>
      <c r="F215" s="704">
        <f t="shared" si="45"/>
        <v>0</v>
      </c>
      <c r="G215" s="704">
        <f t="shared" si="45"/>
        <v>0</v>
      </c>
      <c r="H215" s="704">
        <f t="shared" si="45"/>
        <v>0</v>
      </c>
      <c r="I215" s="202"/>
    </row>
    <row r="216" spans="1:9" ht="18.600000000000001" hidden="1" x14ac:dyDescent="0.25">
      <c r="A216" s="461"/>
      <c r="B216" s="462"/>
      <c r="C216" s="462">
        <f>+[6]ระบบการควบคุมฯ!C543</f>
        <v>0</v>
      </c>
      <c r="D216" s="716">
        <f>+[6]ระบบการควบคุมฯ!F543</f>
        <v>0</v>
      </c>
      <c r="E216" s="716">
        <f>+[6]ระบบการควบคุมฯ!G543+[6]ระบบการควบคุมฯ!H543</f>
        <v>0</v>
      </c>
      <c r="F216" s="716">
        <f>+[6]ระบบการควบคุมฯ!I543+[6]ระบบการควบคุมฯ!J543</f>
        <v>0</v>
      </c>
      <c r="G216" s="716">
        <f>+[6]ระบบการควบคุมฯ!K543+[6]ระบบการควบคุมฯ!L543</f>
        <v>0</v>
      </c>
      <c r="H216" s="716">
        <f>+D216-E216-F216-G216</f>
        <v>0</v>
      </c>
      <c r="I216" s="199"/>
    </row>
    <row r="217" spans="1:9" ht="37.200000000000003" x14ac:dyDescent="0.25">
      <c r="A217" s="433">
        <f>+[6]ระบบการควบคุมฯ!A581</f>
        <v>1.2</v>
      </c>
      <c r="B217" s="434" t="str">
        <f>+[6]ระบบการควบคุมฯ!B581</f>
        <v xml:space="preserve">กิจกรรมการยกระดับคุณภาพการศึกษาตามแนวทางโครงการบ้านนักวิทยาศาสตร์น้อย  ประเทศไทย </v>
      </c>
      <c r="C217" s="450" t="str">
        <f>+[6]ระบบการควบคุมฯ!C581</f>
        <v>20004 66 00080  00000</v>
      </c>
      <c r="D217" s="699">
        <f>+D218</f>
        <v>10000</v>
      </c>
      <c r="E217" s="699">
        <f t="shared" si="45"/>
        <v>0</v>
      </c>
      <c r="F217" s="699">
        <f t="shared" si="45"/>
        <v>0</v>
      </c>
      <c r="G217" s="699">
        <f t="shared" si="45"/>
        <v>0</v>
      </c>
      <c r="H217" s="699">
        <f t="shared" si="45"/>
        <v>10000</v>
      </c>
      <c r="I217" s="451"/>
    </row>
    <row r="218" spans="1:9" ht="37.5" customHeight="1" x14ac:dyDescent="0.25">
      <c r="A218" s="201"/>
      <c r="B218" s="452" t="str">
        <f>+[6]ระบบการควบคุมฯ!B582</f>
        <v xml:space="preserve"> งบดำเนินงาน 67112xx</v>
      </c>
      <c r="C218" s="453" t="str">
        <f>+[6]ระบบการควบคุมฯ!C582</f>
        <v>20004 35000170 200000</v>
      </c>
      <c r="D218" s="704">
        <f>+D219</f>
        <v>10000</v>
      </c>
      <c r="E218" s="704">
        <f t="shared" si="45"/>
        <v>0</v>
      </c>
      <c r="F218" s="704">
        <f t="shared" si="45"/>
        <v>0</v>
      </c>
      <c r="G218" s="704">
        <f t="shared" si="45"/>
        <v>0</v>
      </c>
      <c r="H218" s="704">
        <f t="shared" si="45"/>
        <v>10000</v>
      </c>
      <c r="I218" s="202"/>
    </row>
    <row r="219" spans="1:9" ht="37.5" customHeight="1" x14ac:dyDescent="0.25">
      <c r="A219" s="439" t="str">
        <f>+[6]ระบบการควบคุมฯ!A583</f>
        <v>1.2.1</v>
      </c>
      <c r="B219" s="440" t="str">
        <f>+[6]ระบบการควบคุมฯ!B583</f>
        <v>ค่าใช้จ่ายในการนิเทศ ติดตาม และประเมินผล 5,000 บาท เพื่อขอรับตราพระราชทาน “บ้านนักวิทยาศาสตร์น้อย ประเทศไทย” ระดับปฐมวัย โครงการบ้านนักวิทยาศาสตร์น้อย ประเทศไทย ระดับปฐมวัยและระดับประถมศึกษา  5,000 บาท</v>
      </c>
      <c r="C219" s="440" t="str">
        <f>+[6]ระบบการควบคุมฯ!C583</f>
        <v>ที่ ศธ04002/ว5680 ลว 20 ธค 66 ครั้งที่ 100</v>
      </c>
      <c r="D219" s="725">
        <f>+[6]ระบบการควบคุมฯ!D583</f>
        <v>10000</v>
      </c>
      <c r="E219" s="726">
        <f>+[6]ระบบการควบคุมฯ!G583+[6]ระบบการควบคุมฯ!H583+[6]ระบบการควบคุมฯ!R583+[6]ระบบการควบคุมฯ!S583</f>
        <v>0</v>
      </c>
      <c r="F219" s="726">
        <f>+[6]ระบบการควบคุมฯ!I583+[6]ระบบการควบคุมฯ!J583</f>
        <v>0</v>
      </c>
      <c r="G219" s="726">
        <f>+[6]ระบบการควบคุมฯ!K583+[6]ระบบการควบคุมฯ!L583+[6]ระบบการควบคุมฯ!V583+[6]ระบบการควบคุมฯ!W583</f>
        <v>0</v>
      </c>
      <c r="H219" s="726">
        <f>+D219-E219-F219-G219</f>
        <v>10000</v>
      </c>
      <c r="I219" s="463" t="s">
        <v>166</v>
      </c>
    </row>
    <row r="220" spans="1:9" ht="37.5" hidden="1" customHeight="1" x14ac:dyDescent="0.25">
      <c r="A220" s="464"/>
      <c r="B220" s="465"/>
      <c r="C220" s="465"/>
      <c r="D220" s="727"/>
      <c r="E220" s="703">
        <f>+[4]ระบบการควบคุมฯ!G250+[4]ระบบการควบคุมฯ!H250</f>
        <v>0</v>
      </c>
      <c r="F220" s="703">
        <f>+[4]ระบบการควบคุมฯ!I250+[4]ระบบการควบคุมฯ!J250</f>
        <v>0</v>
      </c>
      <c r="G220" s="703"/>
      <c r="H220" s="703">
        <f>+D220-E220-F220-G220</f>
        <v>0</v>
      </c>
      <c r="I220" s="80"/>
    </row>
    <row r="221" spans="1:9" ht="56.25" hidden="1" customHeight="1" x14ac:dyDescent="0.25">
      <c r="A221" s="429">
        <f>+[4]ระบบการควบคุมฯ!A220</f>
        <v>2</v>
      </c>
      <c r="B221" s="430" t="str">
        <f>+[4]ระบบการควบคุมฯ!B220</f>
        <v xml:space="preserve">ผลผลิตผู้จบการศึกษาภาคบังคับ  </v>
      </c>
      <c r="C221" s="430" t="str">
        <f>+[6]ระบบการควบคุมฯ!C591</f>
        <v>20004 35000200 2000000</v>
      </c>
      <c r="D221" s="698">
        <f>+D222+D233+D236+D242+D246+D254+D276+D281+D284+D290+D295+D299+D314+D322</f>
        <v>2997871</v>
      </c>
      <c r="E221" s="698">
        <f t="shared" ref="E221:H221" si="46">+E222+E233+E236+E242+E246+E254+E276+E281+E284+E290+E295+E299+E314+E322</f>
        <v>955093</v>
      </c>
      <c r="F221" s="698">
        <f t="shared" si="46"/>
        <v>0</v>
      </c>
      <c r="G221" s="698">
        <f t="shared" si="46"/>
        <v>1241975.5999999999</v>
      </c>
      <c r="H221" s="698">
        <f t="shared" si="46"/>
        <v>800802.4</v>
      </c>
      <c r="I221" s="449"/>
    </row>
    <row r="222" spans="1:9" ht="37.5" hidden="1" customHeight="1" x14ac:dyDescent="0.25">
      <c r="A222" s="433">
        <f>+[6]ระบบการควบคุมฯ!A595</f>
        <v>2.1</v>
      </c>
      <c r="B222" s="434" t="str">
        <f>+[4]ระบบการควบคุมฯ!B222</f>
        <v>กิจกรรมการจัดการศึกษาประถมศึกษาสำหรับโรงเรียนปกติ</v>
      </c>
      <c r="C222" s="434" t="str">
        <f>+[6]ระบบการควบคุมฯ!C596</f>
        <v>20005 67 05164 00000</v>
      </c>
      <c r="D222" s="699">
        <f>+D223</f>
        <v>1260097</v>
      </c>
      <c r="E222" s="699">
        <f>+E223</f>
        <v>955093</v>
      </c>
      <c r="F222" s="699">
        <f>+F223</f>
        <v>0</v>
      </c>
      <c r="G222" s="699">
        <f>+G223</f>
        <v>220000</v>
      </c>
      <c r="H222" s="699">
        <f>+H223</f>
        <v>85004</v>
      </c>
      <c r="I222" s="451"/>
    </row>
    <row r="223" spans="1:9" ht="37.5" hidden="1" customHeight="1" x14ac:dyDescent="0.25">
      <c r="A223" s="201"/>
      <c r="B223" s="452" t="str">
        <f>+[6]ระบบการควบคุมฯ!B597</f>
        <v xml:space="preserve"> งบดำเนินงาน 67112xx </v>
      </c>
      <c r="C223" s="453" t="str">
        <f>+C221</f>
        <v>20004 35000200 2000000</v>
      </c>
      <c r="D223" s="704">
        <f>SUM(D224:D228)</f>
        <v>1260097</v>
      </c>
      <c r="E223" s="704">
        <f t="shared" ref="E223:H223" si="47">SUM(E224:E228)</f>
        <v>955093</v>
      </c>
      <c r="F223" s="704">
        <f t="shared" si="47"/>
        <v>0</v>
      </c>
      <c r="G223" s="704">
        <f t="shared" si="47"/>
        <v>220000</v>
      </c>
      <c r="H223" s="704">
        <f t="shared" si="47"/>
        <v>85004</v>
      </c>
      <c r="I223" s="202"/>
    </row>
    <row r="224" spans="1:9" ht="37.5" hidden="1" customHeight="1" x14ac:dyDescent="0.25">
      <c r="A224" s="203" t="str">
        <f>+[6]ระบบการควบคุมฯ!A655</f>
        <v>2.1.4.1</v>
      </c>
      <c r="B224" s="204" t="str">
        <f>+[6]ระบบการควบคุมฯ!B655</f>
        <v>ค่าตอบแทนวิทยากร ภาค 2/2566  จำนวน 304,000 บาทร่วมใจ 48,000/ร่วมจิตประสาท 48,000/รวมราษฎร์สามัคคี 96,000/เจริญดีวิทยา 64,000/ราษฎร์สงเคราะห์วิทยา 48,000</v>
      </c>
      <c r="C224" s="204" t="str">
        <f>+[6]ระบบการควบคุมฯ!C655</f>
        <v>ศธ 04002/ว195 ลว 15 มค 67 โอนครั้งที่ 134</v>
      </c>
      <c r="D224" s="702">
        <f>+[6]ระบบการควบคุมฯ!F655</f>
        <v>304000</v>
      </c>
      <c r="E224" s="703">
        <f>+[6]ระบบการควบคุมฯ!G655+[6]ระบบการควบคุมฯ!H655+[6]ระบบการควบคุมฯ!R655+[6]ระบบการควบคุมฯ!S655</f>
        <v>0</v>
      </c>
      <c r="F224" s="703">
        <f>+[6]ระบบการควบคุมฯ!I655+[6]ระบบการควบคุมฯ!J655</f>
        <v>0</v>
      </c>
      <c r="G224" s="703">
        <f>+[6]ระบบการควบคุมฯ!K655+[6]ระบบการควบคุมฯ!L655+[6]ระบบการควบคุมฯ!V655+[6]ระบบการควบคุมฯ!W655</f>
        <v>220000</v>
      </c>
      <c r="H224" s="703">
        <f t="shared" ref="H224:H232" si="48">+D224-E224-F224-G224</f>
        <v>84000</v>
      </c>
      <c r="I224" s="199" t="s">
        <v>103</v>
      </c>
    </row>
    <row r="225" spans="1:9" ht="56.25" hidden="1" customHeight="1" x14ac:dyDescent="0.25">
      <c r="A225" s="203" t="str">
        <f>+[6]ระบบการควบคุมฯ!A659</f>
        <v>2.1.4.2</v>
      </c>
      <c r="B225" s="204" t="str">
        <f>+[6]ระบบการควบคุมฯ!B659</f>
        <v xml:space="preserve">ค่าพาหนะในการเดินทางเข้าร่วมการประชุมคณะกรรมการพิจารณาคำขอรับการจัดสรรงบประมาณรายจ่าย ประจำปีงบประมาณ พ.ศ. 2567 งบดำเนินงาน รายการค่าปรับปรุงซ่อมแซมระบบไฟฟ้า ประปา ของสพฐ. ครั้งที่ 1/2567 ในวันที่ 21 มีนาคม 2567  </v>
      </c>
      <c r="C225" s="204" t="str">
        <f>+[6]ระบบการควบคุมฯ!C659</f>
        <v>ศธ 04002/ว1333 ลว 26 มีค 67 โอนครั้งที่ 239</v>
      </c>
      <c r="D225" s="702">
        <f>+[6]ระบบการควบคุมฯ!F659</f>
        <v>1000</v>
      </c>
      <c r="E225" s="703">
        <f>+[6]ระบบการควบคุมฯ!G659+[6]ระบบการควบคุมฯ!H659+[6]ระบบการควบคุมฯ!R659+[6]ระบบการควบคุมฯ!S659</f>
        <v>0</v>
      </c>
      <c r="F225" s="703">
        <f>+[6]ระบบการควบคุมฯ!I659+[6]ระบบการควบคุมฯ!J659</f>
        <v>0</v>
      </c>
      <c r="G225" s="703">
        <f>+[6]ระบบการควบคุมฯ!K659+[6]ระบบการควบคุมฯ!L659+[6]ระบบการควบคุมฯ!V659+[6]ระบบการควบคุมฯ!W659</f>
        <v>0</v>
      </c>
      <c r="H225" s="703">
        <f t="shared" si="48"/>
        <v>1000</v>
      </c>
      <c r="I225" s="199" t="s">
        <v>15</v>
      </c>
    </row>
    <row r="226" spans="1:9" ht="37.5" hidden="1" customHeight="1" x14ac:dyDescent="0.25">
      <c r="A226" s="203" t="str">
        <f>+[6]ระบบการควบคุมฯ!A665</f>
        <v>2)</v>
      </c>
      <c r="B226" s="207"/>
      <c r="C226" s="207"/>
      <c r="D226" s="715">
        <f>+[6]ระบบการควบคุมฯ!F665</f>
        <v>0</v>
      </c>
      <c r="E226" s="716">
        <f>+[6]ระบบการควบคุมฯ!G665+[6]ระบบการควบคุมฯ!H665</f>
        <v>0</v>
      </c>
      <c r="F226" s="716">
        <f>+[6]ระบบการควบคุมฯ!I665+[6]ระบบการควบคุมฯ!J665</f>
        <v>0</v>
      </c>
      <c r="G226" s="716">
        <f>+[6]ระบบการควบคุมฯ!K665+[6]ระบบการควบคุมฯ!L665</f>
        <v>0</v>
      </c>
      <c r="H226" s="716">
        <f t="shared" si="48"/>
        <v>0</v>
      </c>
      <c r="I226" s="208" t="s">
        <v>50</v>
      </c>
    </row>
    <row r="227" spans="1:9" ht="56.25" hidden="1" customHeight="1" x14ac:dyDescent="0.25">
      <c r="A227" s="210" t="str">
        <f>+[6]ระบบการควบคุมฯ!A656</f>
        <v>3.2)</v>
      </c>
      <c r="B227" s="467"/>
      <c r="C227" s="467"/>
      <c r="D227" s="728">
        <f>+[6]ระบบการควบคุมฯ!F656</f>
        <v>0</v>
      </c>
      <c r="E227" s="729">
        <f>+[6]ระบบการควบคุมฯ!G656+[6]ระบบการควบคุมฯ!H656</f>
        <v>0</v>
      </c>
      <c r="F227" s="729">
        <f>+[6]ระบบการควบคุมฯ!I656+[6]ระบบการควบคุมฯ!J656</f>
        <v>0</v>
      </c>
      <c r="G227" s="729">
        <f>+[6]ระบบการควบคุมฯ!K656+[6]ระบบการควบคุมฯ!L656</f>
        <v>0</v>
      </c>
      <c r="H227" s="729">
        <f t="shared" si="48"/>
        <v>0</v>
      </c>
      <c r="I227" s="468"/>
    </row>
    <row r="228" spans="1:9" ht="18.75" hidden="1" customHeight="1" x14ac:dyDescent="0.25">
      <c r="A228" s="469" t="str">
        <f>+[6]ระบบการควบคุมฯ!A670</f>
        <v>2.1.5</v>
      </c>
      <c r="B228" s="470" t="str">
        <f>+[6]ระบบการควบคุมฯ!B670</f>
        <v>ค่าปรับปรุงซ่อมแซมระบบไฟฟ้า ประปา</v>
      </c>
      <c r="C228" s="470" t="str">
        <f>+[6]ระบบการควบคุมฯ!C670</f>
        <v>ศธ 04002/ว1353 ลว 28 มีค 67 โอนครั้งที่ 242</v>
      </c>
      <c r="D228" s="730">
        <f>SUM(D229:D232)</f>
        <v>955097</v>
      </c>
      <c r="E228" s="730">
        <f t="shared" ref="E228:H228" si="49">SUM(E229:E232)</f>
        <v>955093</v>
      </c>
      <c r="F228" s="730">
        <f t="shared" si="49"/>
        <v>0</v>
      </c>
      <c r="G228" s="730">
        <f t="shared" si="49"/>
        <v>0</v>
      </c>
      <c r="H228" s="730">
        <f t="shared" si="49"/>
        <v>4</v>
      </c>
      <c r="I228" s="471" t="s">
        <v>14</v>
      </c>
    </row>
    <row r="229" spans="1:9" ht="18.75" hidden="1" customHeight="1" x14ac:dyDescent="0.25">
      <c r="A229" s="205" t="str">
        <f>+[6]ระบบการควบคุมฯ!A671</f>
        <v>1)</v>
      </c>
      <c r="B229" s="467" t="str">
        <f>+[6]ระบบการควบคุมฯ!B671</f>
        <v xml:space="preserve">โรงเรียนวัดจุฬาจินดาราม </v>
      </c>
      <c r="C229" s="467" t="str">
        <f>+[6]ระบบการควบคุมฯ!C670</f>
        <v>ศธ 04002/ว1353 ลว 28 มีค 67 โอนครั้งที่ 242</v>
      </c>
      <c r="D229" s="728">
        <f>+[6]ระบบการควบคุมฯ!F671</f>
        <v>104485</v>
      </c>
      <c r="E229" s="703">
        <f>+[6]ระบบการควบคุมฯ!G671+[6]ระบบการควบคุมฯ!H671+[6]ระบบการควบคุมฯ!R671+[6]ระบบการควบคุมฯ!S671</f>
        <v>104481</v>
      </c>
      <c r="F229" s="729">
        <f>+[6]ระบบการควบคุมฯ!I671+[6]ระบบการควบคุมฯ!J671</f>
        <v>0</v>
      </c>
      <c r="G229" s="703">
        <f>+[6]ระบบการควบคุมฯ!K671+[6]ระบบการควบคุมฯ!L671+[6]ระบบการควบคุมฯ!V671+[6]ระบบการควบคุมฯ!W671</f>
        <v>0</v>
      </c>
      <c r="H229" s="729">
        <f t="shared" si="48"/>
        <v>4</v>
      </c>
      <c r="I229" s="468"/>
    </row>
    <row r="230" spans="1:9" ht="18.75" hidden="1" customHeight="1" x14ac:dyDescent="0.25">
      <c r="A230" s="205" t="str">
        <f>+[6]ระบบการควบคุมฯ!A673</f>
        <v>2)</v>
      </c>
      <c r="B230" s="467" t="str">
        <f>+[6]ระบบการควบคุมฯ!B673</f>
        <v xml:space="preserve">โรงเรียนแสนจำหน่ายวิทยา </v>
      </c>
      <c r="C230" s="467" t="str">
        <f>+C228</f>
        <v>ศธ 04002/ว1353 ลว 28 มีค 67 โอนครั้งที่ 242</v>
      </c>
      <c r="D230" s="728">
        <f>+[6]ระบบการควบคุมฯ!F673</f>
        <v>392159</v>
      </c>
      <c r="E230" s="703">
        <f>+[6]ระบบการควบคุมฯ!G673+[6]ระบบการควบคุมฯ!H673+[6]ระบบการควบคุมฯ!R673+[6]ระบบการควบคุมฯ!S673</f>
        <v>392159</v>
      </c>
      <c r="F230" s="729">
        <f>+[6]ระบบการควบคุมฯ!I673+[6]ระบบการควบคุมฯ!J673</f>
        <v>0</v>
      </c>
      <c r="G230" s="703">
        <f>+[6]ระบบการควบคุมฯ!K673+[6]ระบบการควบคุมฯ!L673+[6]ระบบการควบคุมฯ!V673+[6]ระบบการควบคุมฯ!W673</f>
        <v>0</v>
      </c>
      <c r="H230" s="729">
        <f t="shared" si="48"/>
        <v>0</v>
      </c>
      <c r="I230" s="468"/>
    </row>
    <row r="231" spans="1:9" ht="18.75" hidden="1" customHeight="1" x14ac:dyDescent="0.25">
      <c r="A231" s="205" t="str">
        <f>+[6]ระบบการควบคุมฯ!A675</f>
        <v>3)</v>
      </c>
      <c r="B231" s="467" t="str">
        <f>+[6]ระบบการควบคุมฯ!B675</f>
        <v xml:space="preserve"> โรงเรียนวัดจตุพิธวราวาส </v>
      </c>
      <c r="C231" s="467" t="str">
        <f>+C228</f>
        <v>ศธ 04002/ว1353 ลว 28 มีค 67 โอนครั้งที่ 242</v>
      </c>
      <c r="D231" s="728">
        <f>+[6]ระบบการควบคุมฯ!F675</f>
        <v>198400</v>
      </c>
      <c r="E231" s="703">
        <f>+[6]ระบบการควบคุมฯ!G675+[6]ระบบการควบคุมฯ!H675+[6]ระบบการควบคุมฯ!R675+[6]ระบบการควบคุมฯ!S675</f>
        <v>198400</v>
      </c>
      <c r="F231" s="729">
        <f>+[6]ระบบการควบคุมฯ!I675+[6]ระบบการควบคุมฯ!J675</f>
        <v>0</v>
      </c>
      <c r="G231" s="703">
        <f>+[6]ระบบการควบคุมฯ!K675+[6]ระบบการควบคุมฯ!L675+[6]ระบบการควบคุมฯ!V675+[6]ระบบการควบคุมฯ!W675</f>
        <v>0</v>
      </c>
      <c r="H231" s="729">
        <f t="shared" si="48"/>
        <v>0</v>
      </c>
      <c r="I231" s="468"/>
    </row>
    <row r="232" spans="1:9" ht="18.75" hidden="1" customHeight="1" x14ac:dyDescent="0.25">
      <c r="A232" s="205" t="str">
        <f>+[6]ระบบการควบคุมฯ!A677</f>
        <v>4)</v>
      </c>
      <c r="B232" s="467" t="str">
        <f>+[6]ระบบการควบคุมฯ!B677</f>
        <v>โรงเรียนชุมชนประชานิกรณ์อำนวยเวท์</v>
      </c>
      <c r="C232" s="467" t="str">
        <f>+C228</f>
        <v>ศธ 04002/ว1353 ลว 28 มีค 67 โอนครั้งที่ 242</v>
      </c>
      <c r="D232" s="728">
        <f>+[6]ระบบการควบคุมฯ!F677</f>
        <v>260053</v>
      </c>
      <c r="E232" s="703">
        <f>+[6]ระบบการควบคุมฯ!G677+[6]ระบบการควบคุมฯ!H677+[6]ระบบการควบคุมฯ!R677+[6]ระบบการควบคุมฯ!S677</f>
        <v>260053</v>
      </c>
      <c r="F232" s="729">
        <f>+[6]ระบบการควบคุมฯ!I677+[6]ระบบการควบคุมฯ!J677</f>
        <v>0</v>
      </c>
      <c r="G232" s="703">
        <f>+[6]ระบบการควบคุมฯ!K677+[6]ระบบการควบคุมฯ!L677+[6]ระบบการควบคุมฯ!V677+[6]ระบบการควบคุมฯ!W677</f>
        <v>0</v>
      </c>
      <c r="H232" s="729">
        <f t="shared" si="48"/>
        <v>0</v>
      </c>
      <c r="I232" s="468"/>
    </row>
    <row r="233" spans="1:9" ht="18.75" hidden="1" customHeight="1" x14ac:dyDescent="0.25">
      <c r="A233" s="433" t="str">
        <f>+[6]ระบบการควบคุมฯ!A832</f>
        <v>2.1.1</v>
      </c>
      <c r="B233" s="434" t="str">
        <f>+[6]ระบบการควบคุมฯ!B832</f>
        <v xml:space="preserve">กิจกรรมรองการบริหารจัดการในเขตพื้นที่การศึกษาประถมศึกษาโดยใช้พื้นที่เป็นฐาน (Area-base) </v>
      </c>
      <c r="C233" s="434" t="str">
        <f>+[6]ระบบการควบคุมฯ!C832</f>
        <v>20004 67 05164 00034</v>
      </c>
      <c r="D233" s="699">
        <f>+D234</f>
        <v>0</v>
      </c>
      <c r="E233" s="699">
        <f>+E234</f>
        <v>0</v>
      </c>
      <c r="F233" s="699">
        <f>+F234</f>
        <v>0</v>
      </c>
      <c r="G233" s="699">
        <f>+G234</f>
        <v>0</v>
      </c>
      <c r="H233" s="699">
        <f>+H234</f>
        <v>0</v>
      </c>
      <c r="I233" s="451"/>
    </row>
    <row r="234" spans="1:9" ht="18.75" hidden="1" customHeight="1" x14ac:dyDescent="0.25">
      <c r="A234" s="201"/>
      <c r="B234" s="452" t="str">
        <f>+[6]ระบบการควบคุมฯ!B833</f>
        <v xml:space="preserve"> งบดำเนินงาน 67112xx </v>
      </c>
      <c r="C234" s="453" t="str">
        <f>+[6]ระบบการควบคุมฯ!C833</f>
        <v>20004 35000200 2000000</v>
      </c>
      <c r="D234" s="704">
        <f>SUM(D235)</f>
        <v>0</v>
      </c>
      <c r="E234" s="704">
        <f>SUM(E235)</f>
        <v>0</v>
      </c>
      <c r="F234" s="704">
        <f>SUM(F235)</f>
        <v>0</v>
      </c>
      <c r="G234" s="704">
        <f>SUM(G235)</f>
        <v>0</v>
      </c>
      <c r="H234" s="704">
        <f>SUM(H235)</f>
        <v>0</v>
      </c>
      <c r="I234" s="202"/>
    </row>
    <row r="235" spans="1:9" ht="18.75" hidden="1" customHeight="1" x14ac:dyDescent="0.25">
      <c r="A235" s="203" t="str">
        <f>+[6]ระบบการควบคุมฯ!A834</f>
        <v>2.1.1.1</v>
      </c>
      <c r="B235" s="207" t="str">
        <f>+[6]ระบบการควบคุมฯ!B834</f>
        <v>ค่าใช้จ่ายในการออกบูทนิทรรศการ “สร้างภูมิคุ้มกันด้วยวิทยาศาสตร์และ CODING”      ระหว่างวันที่ 24 – 27 กุมภาพันธ์ 2566 ณ ลานกิจกรรม ชั้น G Avenue Zone A (ใต้ลาน Skywalk) MBK Center</v>
      </c>
      <c r="C235" s="207" t="str">
        <f>+[6]ระบบการควบคุมฯ!C834</f>
        <v>ศธ 04002/ว743 ลว 28 กพ 66 โอนครั้งที่ 343</v>
      </c>
      <c r="D235" s="715">
        <f>+[6]ระบบการควบคุมฯ!F834</f>
        <v>0</v>
      </c>
      <c r="E235" s="716">
        <f>+[6]ระบบการควบคุมฯ!G834+[6]ระบบการควบคุมฯ!H834</f>
        <v>0</v>
      </c>
      <c r="F235" s="716">
        <f>+[6]ระบบการควบคุมฯ!I834+[6]ระบบการควบคุมฯ!J834</f>
        <v>0</v>
      </c>
      <c r="G235" s="716">
        <f>+[6]ระบบการควบคุมฯ!K834+[6]ระบบการควบคุมฯ!L834</f>
        <v>0</v>
      </c>
      <c r="H235" s="716">
        <f>+D235-E235-F235-G235</f>
        <v>0</v>
      </c>
      <c r="I235" s="208" t="s">
        <v>104</v>
      </c>
    </row>
    <row r="236" spans="1:9" ht="18.75" hidden="1" customHeight="1" x14ac:dyDescent="0.25">
      <c r="A236" s="433" t="str">
        <f>+[6]ระบบการควบคุมฯ!A837</f>
        <v>2.1.1</v>
      </c>
      <c r="B236" s="434" t="str">
        <f>+[6]ระบบการควบคุมฯ!B837</f>
        <v xml:space="preserve">กิจกรรมรองเทคโนโลยีดิจิทัลเพื่อการศึกษาขั้นพื้นฐาน </v>
      </c>
      <c r="C236" s="434" t="str">
        <f>+[6]ระบบการควบคุมฯ!C837</f>
        <v>20004 67 05164 00063</v>
      </c>
      <c r="D236" s="699">
        <f t="shared" ref="D236:I236" si="50">+D237</f>
        <v>15000</v>
      </c>
      <c r="E236" s="699">
        <f t="shared" si="50"/>
        <v>0</v>
      </c>
      <c r="F236" s="699">
        <f t="shared" si="50"/>
        <v>0</v>
      </c>
      <c r="G236" s="699">
        <f t="shared" si="50"/>
        <v>0</v>
      </c>
      <c r="H236" s="699">
        <f t="shared" si="50"/>
        <v>15000</v>
      </c>
      <c r="I236" s="699">
        <f t="shared" si="50"/>
        <v>0</v>
      </c>
    </row>
    <row r="237" spans="1:9" ht="18.75" hidden="1" customHeight="1" x14ac:dyDescent="0.25">
      <c r="A237" s="201"/>
      <c r="B237" s="254" t="str">
        <f>+[6]ระบบการควบคุมฯ!B838</f>
        <v xml:space="preserve"> งบดำเนินงาน 67112xx</v>
      </c>
      <c r="C237" s="254" t="str">
        <f>+[6]ระบบการควบคุมฯ!C838</f>
        <v>20004 35000200 2000000</v>
      </c>
      <c r="D237" s="704">
        <f>SUM(D238:D241)</f>
        <v>15000</v>
      </c>
      <c r="E237" s="704">
        <f>SUM(E238:E241)</f>
        <v>0</v>
      </c>
      <c r="F237" s="704">
        <f>SUM(F238:F241)</f>
        <v>0</v>
      </c>
      <c r="G237" s="704">
        <f>SUM(G238:G241)</f>
        <v>0</v>
      </c>
      <c r="H237" s="704">
        <f>SUM(H238:H241)</f>
        <v>15000</v>
      </c>
      <c r="I237" s="704"/>
    </row>
    <row r="238" spans="1:9" ht="18.75" hidden="1" customHeight="1" x14ac:dyDescent="0.25">
      <c r="A238" s="203" t="str">
        <f>+[6]ระบบการควบคุมฯ!A839</f>
        <v>2.1.1.1</v>
      </c>
      <c r="B238" s="414" t="str">
        <f>+[6]ระบบการควบคุมฯ!B839</f>
        <v xml:space="preserve">ค่าใช้จ่ายในการดำเนินการกิจกรรมที่ 3 การพัฒนา ส่งเสริม สนับสนุน และขับเคลื่อนการใช้เทคโนโลยีดิจิทัลในการจัดการเรียนรู้ในการขับเคลื่อนระบบคลังสื่อเทคโนโลยีดิจิทัล ระดับการศึกษาขั้นพื้นฐาน (OBEC Content Center) </v>
      </c>
      <c r="C238" s="731" t="str">
        <f>+[6]ระบบการควบคุมฯ!C839</f>
        <v>ศธ 04002/ว1003 ลว 7 มีค 67โอนครั้งที่ 207</v>
      </c>
      <c r="D238" s="731">
        <f>+[6]ระบบการควบคุมฯ!F839</f>
        <v>15000</v>
      </c>
      <c r="E238" s="703">
        <f>+[6]ระบบการควบคุมฯ!G839+[6]ระบบการควบคุมฯ!H839+[6]ระบบการควบคุมฯ!R839+[6]ระบบการควบคุมฯ!S839</f>
        <v>0</v>
      </c>
      <c r="F238" s="731">
        <f>+[6]ระบบการควบคุมฯ!I839+[6]ระบบการควบคุมฯ!J839</f>
        <v>0</v>
      </c>
      <c r="G238" s="703">
        <f>+[6]ระบบการควบคุมฯ!K839+[6]ระบบการควบคุมฯ!L839+[6]ระบบการควบคุมฯ!V839+[6]ระบบการควบคุมฯ!W839</f>
        <v>0</v>
      </c>
      <c r="H238" s="731">
        <f>+D238-E238-F238-G238</f>
        <v>15000</v>
      </c>
      <c r="I238" s="81" t="s">
        <v>82</v>
      </c>
    </row>
    <row r="239" spans="1:9" ht="18.75" hidden="1" customHeight="1" x14ac:dyDescent="0.25">
      <c r="A239" s="203"/>
      <c r="B239" s="414"/>
      <c r="C239" s="731"/>
      <c r="D239" s="731">
        <f>+[6]ระบบการควบคุมฯ!F840</f>
        <v>0</v>
      </c>
      <c r="E239" s="731">
        <f>+[6]ระบบการควบคุมฯ!G840+[6]ระบบการควบคุมฯ!H840</f>
        <v>0</v>
      </c>
      <c r="F239" s="731">
        <f>+[6]ระบบการควบคุมฯ!I840+[6]ระบบการควบคุมฯ!J840</f>
        <v>0</v>
      </c>
      <c r="G239" s="731">
        <f>+[6]ระบบการควบคุมฯ!K840+[6]ระบบการควบคุมฯ!L840</f>
        <v>0</v>
      </c>
      <c r="H239" s="731">
        <f>+D239-E239-F239-G239</f>
        <v>0</v>
      </c>
      <c r="I239" s="81" t="s">
        <v>82</v>
      </c>
    </row>
    <row r="240" spans="1:9" ht="18.75" hidden="1" customHeight="1" x14ac:dyDescent="0.25">
      <c r="A240" s="203"/>
      <c r="B240" s="414"/>
      <c r="C240" s="731"/>
      <c r="D240" s="731">
        <f>+[6]ระบบการควบคุมฯ!F841</f>
        <v>0</v>
      </c>
      <c r="E240" s="731">
        <f>+[6]ระบบการควบคุมฯ!G841+[6]ระบบการควบคุมฯ!H841</f>
        <v>0</v>
      </c>
      <c r="F240" s="731">
        <f>+[6]ระบบการควบคุมฯ!I841+[6]ระบบการควบคุมฯ!J841</f>
        <v>0</v>
      </c>
      <c r="G240" s="731">
        <f>+[6]ระบบการควบคุมฯ!K841+[6]ระบบการควบคุมฯ!L841</f>
        <v>0</v>
      </c>
      <c r="H240" s="731">
        <f>+D240-E240-F240-G240</f>
        <v>0</v>
      </c>
      <c r="I240" s="78" t="s">
        <v>50</v>
      </c>
    </row>
    <row r="241" spans="1:9" ht="55.8" hidden="1" x14ac:dyDescent="0.55000000000000004">
      <c r="A241" s="203">
        <f>+[6]ระบบการควบคุมฯ!A842</f>
        <v>0</v>
      </c>
      <c r="B241" s="414">
        <f>+[6]ระบบการควบคุมฯ!B842</f>
        <v>0</v>
      </c>
      <c r="C241" s="731">
        <f>+[6]ระบบการควบคุมฯ!C842</f>
        <v>0</v>
      </c>
      <c r="D241" s="731">
        <f>+[6]ระบบการควบคุมฯ!F842</f>
        <v>0</v>
      </c>
      <c r="E241" s="731">
        <f>+[6]ระบบการควบคุมฯ!G842+[6]ระบบการควบคุมฯ!H842</f>
        <v>0</v>
      </c>
      <c r="F241" s="731">
        <f>+[6]ระบบการควบคุมฯ!I842+[6]ระบบการควบคุมฯ!J842</f>
        <v>0</v>
      </c>
      <c r="G241" s="731">
        <f>+[6]ระบบการควบคุมฯ!K842+[6]ระบบการควบคุมฯ!L842</f>
        <v>0</v>
      </c>
      <c r="H241" s="731">
        <f>+D241-E241-F241-G241</f>
        <v>0</v>
      </c>
      <c r="I241" s="473" t="s">
        <v>69</v>
      </c>
    </row>
    <row r="242" spans="1:9" ht="39" customHeight="1" x14ac:dyDescent="0.25">
      <c r="A242" s="433" t="str">
        <f>+[6]ระบบการควบคุมฯ!A848</f>
        <v>2.1.3</v>
      </c>
      <c r="B242" s="490" t="str">
        <f>+[6]ระบบการควบคุมฯ!B848</f>
        <v xml:space="preserve">กิจกรรมรองพัฒนาระบบการวัดและประเมินผลส่งเสริมเครือข่ายความร่วมมือในการประเมินคุณภาพการศึกษาขั้นพื้นฐาน  </v>
      </c>
      <c r="C242" s="490" t="str">
        <f>+[6]ระบบการควบคุมฯ!C848</f>
        <v>20004 66 05164 36263</v>
      </c>
      <c r="D242" s="699">
        <f>+D243</f>
        <v>0</v>
      </c>
      <c r="E242" s="699">
        <f t="shared" ref="E242:I243" si="51">+E243</f>
        <v>0</v>
      </c>
      <c r="F242" s="699">
        <f t="shared" si="51"/>
        <v>0</v>
      </c>
      <c r="G242" s="699">
        <f t="shared" si="51"/>
        <v>0</v>
      </c>
      <c r="H242" s="699">
        <f t="shared" si="51"/>
        <v>0</v>
      </c>
      <c r="I242" s="732" t="str">
        <f t="shared" si="51"/>
        <v>กลุ่มส่งเสริมการจัดการศึกษา</v>
      </c>
    </row>
    <row r="243" spans="1:9" ht="59.25" customHeight="1" x14ac:dyDescent="0.25">
      <c r="A243" s="201"/>
      <c r="B243" s="452" t="str">
        <f>+[6]ระบบการควบคุมฯ!B849</f>
        <v xml:space="preserve"> งบดำเนินงาน 66112xx </v>
      </c>
      <c r="C243" s="452" t="str">
        <f>+[6]ระบบการควบคุมฯ!C849</f>
        <v>20004 35000200 2000000</v>
      </c>
      <c r="D243" s="704">
        <f>SUM(D244:D245)</f>
        <v>0</v>
      </c>
      <c r="E243" s="704">
        <f>SUM(E244:E245)</f>
        <v>0</v>
      </c>
      <c r="F243" s="704">
        <f>SUM(F244:F245)</f>
        <v>0</v>
      </c>
      <c r="G243" s="704">
        <f>SUM(G244:G245)</f>
        <v>0</v>
      </c>
      <c r="H243" s="704">
        <f>SUM(H244:H245)</f>
        <v>0</v>
      </c>
      <c r="I243" s="733" t="str">
        <f t="shared" si="51"/>
        <v>กลุ่มส่งเสริมการจัดการศึกษา</v>
      </c>
    </row>
    <row r="244" spans="1:9" ht="18.75" hidden="1" customHeight="1" x14ac:dyDescent="0.25">
      <c r="A244" s="203"/>
      <c r="B244" s="472"/>
      <c r="C244" s="734"/>
      <c r="D244" s="734">
        <f>+[6]ระบบการควบคุมฯ!F850</f>
        <v>0</v>
      </c>
      <c r="E244" s="734">
        <f>+[6]ระบบการควบคุมฯ!G850+[6]ระบบการควบคุมฯ!H850</f>
        <v>0</v>
      </c>
      <c r="F244" s="734">
        <f>+[6]ระบบการควบคุมฯ!I850+[6]ระบบการควบคุมฯ!J850</f>
        <v>0</v>
      </c>
      <c r="G244" s="734">
        <f>+[6]ระบบการควบคุมฯ!K850+[6]ระบบการควบคุมฯ!L850</f>
        <v>0</v>
      </c>
      <c r="H244" s="734">
        <f>+D244-E244-F244-G244</f>
        <v>0</v>
      </c>
      <c r="I244" s="78" t="s">
        <v>12</v>
      </c>
    </row>
    <row r="245" spans="1:9" ht="18.75" hidden="1" customHeight="1" x14ac:dyDescent="0.25">
      <c r="A245" s="203"/>
      <c r="B245" s="472"/>
      <c r="C245" s="734"/>
      <c r="D245" s="734">
        <f>+[6]ระบบการควบคุมฯ!F851</f>
        <v>0</v>
      </c>
      <c r="E245" s="734">
        <f>+[6]ระบบการควบคุมฯ!G851+[6]ระบบการควบคุมฯ!H851</f>
        <v>0</v>
      </c>
      <c r="F245" s="734">
        <f>+[6]ระบบการควบคุมฯ!I851+[6]ระบบการควบคุมฯ!J851</f>
        <v>0</v>
      </c>
      <c r="G245" s="734">
        <f>+[6]ระบบการควบคุมฯ!K851+[6]ระบบการควบคุมฯ!L851</f>
        <v>0</v>
      </c>
      <c r="H245" s="734">
        <f>+D245-E245-F245-G245</f>
        <v>0</v>
      </c>
      <c r="I245" s="78" t="s">
        <v>12</v>
      </c>
    </row>
    <row r="246" spans="1:9" ht="18.75" hidden="1" customHeight="1" x14ac:dyDescent="0.25">
      <c r="A246" s="433" t="str">
        <f>+[6]ระบบการควบคุมฯ!A852</f>
        <v>2.1.2</v>
      </c>
      <c r="B246" s="434" t="str">
        <f>+[6]ระบบการควบคุมฯ!B852</f>
        <v xml:space="preserve">กิจกรรมรองการสนับสนุนการศึกษาภาคบังคับ  </v>
      </c>
      <c r="C246" s="434" t="str">
        <f>+[6]ระบบการควบคุมฯ!C852</f>
        <v>20004 66 05164 05272</v>
      </c>
      <c r="D246" s="699">
        <f>+D247</f>
        <v>1567234</v>
      </c>
      <c r="E246" s="699">
        <f>+E247</f>
        <v>0</v>
      </c>
      <c r="F246" s="699">
        <f>+F247</f>
        <v>0</v>
      </c>
      <c r="G246" s="699">
        <f>+G247</f>
        <v>927186.4</v>
      </c>
      <c r="H246" s="699">
        <f>+H247</f>
        <v>640047.6</v>
      </c>
      <c r="I246" s="451"/>
    </row>
    <row r="247" spans="1:9" ht="18.75" customHeight="1" x14ac:dyDescent="0.25">
      <c r="A247" s="735">
        <f>+[6]ระบบการควบคุมฯ!A854</f>
        <v>0</v>
      </c>
      <c r="B247" s="452" t="str">
        <f>+[6]ระบบการควบคุมฯ!B854</f>
        <v xml:space="preserve"> งบดำเนินงาน 67112xx </v>
      </c>
      <c r="C247" s="452" t="str">
        <f>+[6]ระบบการควบคุมฯ!C854</f>
        <v>20004 35000270 2000000</v>
      </c>
      <c r="D247" s="704">
        <f>SUM(D248:D253)</f>
        <v>1567234</v>
      </c>
      <c r="E247" s="704">
        <f>SUM(E248:E253)</f>
        <v>0</v>
      </c>
      <c r="F247" s="704">
        <f>SUM(F248:F253)</f>
        <v>0</v>
      </c>
      <c r="G247" s="704">
        <f>SUM(G248:G253)</f>
        <v>927186.4</v>
      </c>
      <c r="H247" s="704">
        <f>SUM(H248:H253)</f>
        <v>640047.6</v>
      </c>
      <c r="I247" s="202"/>
    </row>
    <row r="248" spans="1:9" ht="18.75" customHeight="1" x14ac:dyDescent="0.25">
      <c r="A248" s="203" t="str">
        <f>+[6]ระบบการควบคุมฯ!A856</f>
        <v>2.1.2.1</v>
      </c>
      <c r="B248" s="207" t="str">
        <f>+[6]ระบบการควบคุมฯ!B856</f>
        <v xml:space="preserve">ค่าใช้จ่ายในการเดินทางเข้าร่วมโครงการอบรมเสริมสร้างความรู้ด้านการบริหารงานการคลัง และสร้างความตระหนักในการป้องกันการทุจริตของหน่วยงาน ในสังกัดสำนักงานคณะกรรมการการศึกษาขั้นพื้นฐาน ระหว่างวันที่ 25 - 26 ธันวาคม 2566 ณ โรงแรมดิ ไอเดิล โฮเท็ล แอนด์ เรสซิเดนซ์ จังหวัดปทุมธานี </v>
      </c>
      <c r="C248" s="207" t="str">
        <f>+[6]ระบบการควบคุมฯ!C856</f>
        <v>ศธ 04002/ว5700 ลว 21 ธค 66 โอนครั้งที่ 103</v>
      </c>
      <c r="D248" s="702">
        <f>+[6]ระบบการควบคุมฯ!F856</f>
        <v>1000</v>
      </c>
      <c r="E248" s="703">
        <f>+[6]ระบบการควบคุมฯ!G856+[6]ระบบการควบคุมฯ!H856+[6]ระบบการควบคุมฯ!R856+[6]ระบบการควบคุมฯ!S856</f>
        <v>0</v>
      </c>
      <c r="F248" s="703">
        <f>+[6]ระบบการควบคุมฯ!I856+[6]ระบบการควบคุมฯ!J856</f>
        <v>0</v>
      </c>
      <c r="G248" s="703">
        <f>+[6]ระบบการควบคุมฯ!K856+[6]ระบบการควบคุมฯ!L856+[6]ระบบการควบคุมฯ!V856+[6]ระบบการควบคุมฯ!W856</f>
        <v>1000</v>
      </c>
      <c r="H248" s="703">
        <f>+D248-E248-F248-G248</f>
        <v>0</v>
      </c>
      <c r="I248" s="199" t="s">
        <v>14</v>
      </c>
    </row>
    <row r="249" spans="1:9" ht="37.5" customHeight="1" x14ac:dyDescent="0.25">
      <c r="A249" s="215" t="str">
        <f>+[6]ระบบการควบคุมฯ!A857</f>
        <v>2.1.2.2</v>
      </c>
      <c r="B249" s="474" t="str">
        <f>+[6]ระบบการควบคุมฯ!B857</f>
        <v xml:space="preserve">เงินสมทบกองทุนเงินทดแทน ประจำปี พ.ศ. 2567 (มกราคม - ธันวาคม 2567)                             </v>
      </c>
      <c r="C249" s="474" t="str">
        <f>+[6]ระบบการควบคุมฯ!C857</f>
        <v>ศธ 04002/ว35 ลว 4 มค 67 โอนครั้งที่ 117</v>
      </c>
      <c r="D249" s="715">
        <f>+[6]ระบบการควบคุมฯ!F857</f>
        <v>23184</v>
      </c>
      <c r="E249" s="703">
        <f>+[6]ระบบการควบคุมฯ!G857+[6]ระบบการควบคุมฯ!H857+[6]ระบบการควบคุมฯ!R857+[6]ระบบการควบคุมฯ!S857</f>
        <v>0</v>
      </c>
      <c r="F249" s="716">
        <f>+[6]ระบบการควบคุมฯ!I857+[6]ระบบการควบคุมฯ!J857</f>
        <v>0</v>
      </c>
      <c r="G249" s="703">
        <f>+[6]ระบบการควบคุมฯ!K857+[6]ระบบการควบคุมฯ!L857+[6]ระบบการควบคุมฯ!V857+[6]ระบบการควบคุมฯ!W857</f>
        <v>3422</v>
      </c>
      <c r="H249" s="716">
        <f>+D249-E249-F249-G249</f>
        <v>19762</v>
      </c>
      <c r="I249" s="208" t="s">
        <v>14</v>
      </c>
    </row>
    <row r="250" spans="1:9" ht="18.75" customHeight="1" x14ac:dyDescent="0.25">
      <c r="A250" s="205" t="str">
        <f>+[6]ระบบการควบคุมฯ!A858</f>
        <v>2.1.2.3</v>
      </c>
      <c r="B250" s="466" t="str">
        <f>+[6]ระบบการควบคุมฯ!B858</f>
        <v>ค่าเช่าใช้บริการสัญญาณอินเทอร์เน็ต 6 เดือน (ตุลาคม 2566 – มีนาคม 2567)   1,208,700.-บาท</v>
      </c>
      <c r="C250" s="466" t="str">
        <f>+[6]ระบบการควบคุมฯ!C858</f>
        <v>ศธ 04002/ว277ลว 18 มค 66 โอนครั้งที่ 142</v>
      </c>
      <c r="D250" s="702">
        <f>+[6]ระบบการควบคุมฯ!AB858</f>
        <v>1543050</v>
      </c>
      <c r="E250" s="703">
        <f>+[6]ระบบการควบคุมฯ!G858+[6]ระบบการควบคุมฯ!H858+[6]ระบบการควบคุมฯ!R858+[6]ระบบการควบคุมฯ!S858</f>
        <v>0</v>
      </c>
      <c r="F250" s="703">
        <f>+[6]ระบบการควบคุมฯ!I858+[6]ระบบการควบคุมฯ!J858</f>
        <v>0</v>
      </c>
      <c r="G250" s="703">
        <f>+[6]ระบบการควบคุมฯ!K858+[6]ระบบการควบคุมฯ!L858+[6]ระบบการควบคุมฯ!V858+[6]ระบบการควบคุมฯ!W858</f>
        <v>922764.4</v>
      </c>
      <c r="H250" s="703">
        <f>+D250-E250-F250-G250</f>
        <v>620285.6</v>
      </c>
      <c r="I250" s="199" t="s">
        <v>14</v>
      </c>
    </row>
    <row r="251" spans="1:9" ht="75" hidden="1" customHeight="1" x14ac:dyDescent="0.25">
      <c r="A251" s="205" t="str">
        <f>+[6]ระบบการควบคุมฯ!A861</f>
        <v>2.1.4</v>
      </c>
      <c r="B251" s="466" t="str">
        <f>+[6]ระบบการควบคุมฯ!B861</f>
        <v>ค่าใช้จ่ายในการดำเนินงานและค่าใช้จ่ายในการประชุม อ.ก.ค.ศ. เขตพื้นที่การศึกษา</v>
      </c>
      <c r="C251" s="466" t="str">
        <f>+[6]ระบบการควบคุมฯ!C861</f>
        <v>ศธ 04002/ว4484 ลว 28 กย 66 โอนครั้งที่ 897</v>
      </c>
      <c r="D251" s="702">
        <f>+[6]ระบบการควบคุมฯ!F861</f>
        <v>0</v>
      </c>
      <c r="E251" s="703">
        <f>+[6]ระบบการควบคุมฯ!G861+[6]ระบบการควบคุมฯ!H861</f>
        <v>0</v>
      </c>
      <c r="F251" s="703">
        <f>+[6]ระบบการควบคุมฯ!I861+[6]ระบบการควบคุมฯ!J861</f>
        <v>0</v>
      </c>
      <c r="G251" s="703">
        <f>+[6]ระบบการควบคุมฯ!K861+[6]ระบบการควบคุมฯ!L861</f>
        <v>0</v>
      </c>
      <c r="H251" s="703">
        <f>+D251-E251-F251-G251</f>
        <v>0</v>
      </c>
      <c r="I251" s="199" t="s">
        <v>17</v>
      </c>
    </row>
    <row r="252" spans="1:9" ht="93.75" hidden="1" customHeight="1" x14ac:dyDescent="0.25">
      <c r="A252" s="203"/>
      <c r="B252" s="207"/>
      <c r="C252" s="207"/>
      <c r="D252" s="715"/>
      <c r="E252" s="716"/>
      <c r="F252" s="716"/>
      <c r="G252" s="716"/>
      <c r="H252" s="716"/>
      <c r="I252" s="208"/>
    </row>
    <row r="253" spans="1:9" ht="56.25" hidden="1" customHeight="1" x14ac:dyDescent="0.25">
      <c r="A253" s="203"/>
      <c r="B253" s="207"/>
      <c r="C253" s="207"/>
      <c r="D253" s="715"/>
      <c r="E253" s="716"/>
      <c r="F253" s="716"/>
      <c r="G253" s="716"/>
      <c r="H253" s="716"/>
      <c r="I253" s="208"/>
    </row>
    <row r="254" spans="1:9" ht="37.5" customHeight="1" x14ac:dyDescent="0.25">
      <c r="A254" s="433" t="str">
        <f>+[6]ระบบการควบคุมฯ!A886</f>
        <v>2.1.3</v>
      </c>
      <c r="B254" s="490" t="str">
        <f>+[6]ระบบการควบคุมฯ!B886</f>
        <v xml:space="preserve">กิจกรรมรองการพัฒนาประสิทธิภาพการบริหารจัดการ </v>
      </c>
      <c r="C254" s="490" t="str">
        <f>+[6]ระบบการควบคุมฯ!C887</f>
        <v>20004 67 05164 06317</v>
      </c>
      <c r="D254" s="699">
        <f>+D255</f>
        <v>1400</v>
      </c>
      <c r="E254" s="699">
        <f>+E255</f>
        <v>0</v>
      </c>
      <c r="F254" s="699">
        <f>+F255</f>
        <v>0</v>
      </c>
      <c r="G254" s="699">
        <f>+G255</f>
        <v>1170</v>
      </c>
      <c r="H254" s="699">
        <f>+H255</f>
        <v>230</v>
      </c>
      <c r="I254" s="451"/>
    </row>
    <row r="255" spans="1:9" ht="18.75" customHeight="1" x14ac:dyDescent="0.25">
      <c r="A255" s="735">
        <f>+[6]ระบบการควบคุมฯ!A888</f>
        <v>0</v>
      </c>
      <c r="B255" s="254" t="str">
        <f>+[6]ระบบการควบคุมฯ!B888</f>
        <v xml:space="preserve"> งบดำเนินงาน 67112xx </v>
      </c>
      <c r="C255" s="254" t="str">
        <f>+[6]ระบบการควบคุมฯ!C889</f>
        <v>20004 35000200 2000000</v>
      </c>
      <c r="D255" s="704">
        <f>SUM(D256:D261)</f>
        <v>1400</v>
      </c>
      <c r="E255" s="704">
        <f>SUM(E256:E261)</f>
        <v>0</v>
      </c>
      <c r="F255" s="704">
        <f>SUM(F256:F261)</f>
        <v>0</v>
      </c>
      <c r="G255" s="704">
        <f>SUM(G256:G261)</f>
        <v>1170</v>
      </c>
      <c r="H255" s="704">
        <f>SUM(H256:H261)</f>
        <v>230</v>
      </c>
      <c r="I255" s="202"/>
    </row>
    <row r="256" spans="1:9" ht="75" customHeight="1" x14ac:dyDescent="0.25">
      <c r="A256" s="203" t="str">
        <f>+[6]ระบบการควบคุมฯ!A890</f>
        <v>2.1.3.1</v>
      </c>
      <c r="B256" s="204" t="str">
        <f>+[6]ระบบการควบคุมฯ!B890</f>
        <v xml:space="preserve">ค่าใช้จ่ายในการเดินทางเข้าร่วมการประชุมเชิงปฏิบัติการเพื่อซักซ้อมความเข้าใจการดำเนินการจัดซื้อจัดจ้างพัสดุแทนโรงเรียนขนาดเล็ก ตามคำสั่งมอบอำนาจสำนักงานคณะกรรมการการศึกษาขั้นพื้นฐาน ระหว่างวันที่ 24 - 25 พฤศจิกายน 2566 ณ โรงแรมบางกอกพาเลส กรุงเทพมหานคร </v>
      </c>
      <c r="C256" s="204" t="str">
        <f>+[6]ระบบการควบคุมฯ!C890</f>
        <v>ศธ 04002/ว5407 ลว 27 พย 66 โอนครั้งที่ 66</v>
      </c>
      <c r="D256" s="702">
        <f>+[6]ระบบการควบคุมฯ!F890</f>
        <v>1400</v>
      </c>
      <c r="E256" s="703">
        <f>+[6]ระบบการควบคุมฯ!G890+[6]ระบบการควบคุมฯ!H890+[6]ระบบการควบคุมฯ!R890+[6]ระบบการควบคุมฯ!S890</f>
        <v>0</v>
      </c>
      <c r="F256" s="703">
        <f>+[6]ระบบการควบคุมฯ!I890+[6]ระบบการควบคุมฯ!J890</f>
        <v>0</v>
      </c>
      <c r="G256" s="703">
        <f>+[6]ระบบการควบคุมฯ!K890+[6]ระบบการควบคุมฯ!L890+[6]ระบบการควบคุมฯ!V890+[6]ระบบการควบคุมฯ!W890</f>
        <v>1170</v>
      </c>
      <c r="H256" s="703">
        <f>+D256-E256-F256-G256</f>
        <v>230</v>
      </c>
      <c r="I256" s="199" t="s">
        <v>14</v>
      </c>
    </row>
    <row r="257" spans="1:9" ht="18.75" hidden="1" customHeight="1" x14ac:dyDescent="0.25">
      <c r="A257" s="215"/>
      <c r="B257" s="474"/>
      <c r="C257" s="474"/>
      <c r="D257" s="715"/>
      <c r="E257" s="716"/>
      <c r="F257" s="716"/>
      <c r="G257" s="716"/>
      <c r="H257" s="716"/>
      <c r="I257" s="208"/>
    </row>
    <row r="258" spans="1:9" ht="37.5" hidden="1" customHeight="1" x14ac:dyDescent="0.25">
      <c r="A258" s="203"/>
      <c r="B258" s="207"/>
      <c r="C258" s="207"/>
      <c r="D258" s="715"/>
      <c r="E258" s="716">
        <f>+'[2]ประถม มัธยมต้น'!I1544+'[2]ประถม มัธยมต้น'!J1544</f>
        <v>0</v>
      </c>
      <c r="F258" s="716">
        <f>+'[2]ประถม มัธยมต้น'!K1544+'[2]ประถม มัธยมต้น'!L1544</f>
        <v>0</v>
      </c>
      <c r="G258" s="716">
        <f>+'[2]ประถม มัธยมต้น'!M1544+'[2]ประถม มัธยมต้น'!N1544</f>
        <v>0</v>
      </c>
      <c r="H258" s="716">
        <f t="shared" ref="H258:H275" si="52">+D258-E258-F258-G258</f>
        <v>0</v>
      </c>
      <c r="I258" s="475"/>
    </row>
    <row r="259" spans="1:9" ht="18.75" hidden="1" customHeight="1" x14ac:dyDescent="0.25">
      <c r="A259" s="203"/>
      <c r="B259" s="207"/>
      <c r="C259" s="204"/>
      <c r="D259" s="736">
        <f>+[2]ระบบการควบคุมฯ!D394</f>
        <v>0</v>
      </c>
      <c r="E259" s="736">
        <f>+[2]ระบบการควบคุมฯ!G394+[2]ระบบการควบคุมฯ!H394</f>
        <v>0</v>
      </c>
      <c r="F259" s="736">
        <f>+[2]ระบบการควบคุมฯ!I394+[2]ระบบการควบคุมฯ!J394</f>
        <v>0</v>
      </c>
      <c r="G259" s="736">
        <f>+[2]ระบบการควบคุมฯ!K394+[2]ระบบการควบคุมฯ!L394</f>
        <v>0</v>
      </c>
      <c r="H259" s="716">
        <f t="shared" si="52"/>
        <v>0</v>
      </c>
      <c r="I259" s="80"/>
    </row>
    <row r="260" spans="1:9" ht="56.25" hidden="1" customHeight="1" x14ac:dyDescent="0.25">
      <c r="A260" s="203"/>
      <c r="B260" s="207"/>
      <c r="C260" s="204"/>
      <c r="D260" s="736">
        <f>+[2]ระบบการควบคุมฯ!F397</f>
        <v>0</v>
      </c>
      <c r="E260" s="736">
        <f>+[2]ระบบการควบคุมฯ!G397+[2]ระบบการควบคุมฯ!H397</f>
        <v>0</v>
      </c>
      <c r="F260" s="736">
        <f>+[2]ระบบการควบคุมฯ!I397+[2]ระบบการควบคุมฯ!J397</f>
        <v>0</v>
      </c>
      <c r="G260" s="736">
        <f>+[2]ระบบการควบคุมฯ!K397+[2]ระบบการควบคุมฯ!L397</f>
        <v>0</v>
      </c>
      <c r="H260" s="716">
        <f t="shared" si="52"/>
        <v>0</v>
      </c>
      <c r="I260" s="80"/>
    </row>
    <row r="261" spans="1:9" ht="56.25" hidden="1" customHeight="1" x14ac:dyDescent="0.25">
      <c r="A261" s="205"/>
      <c r="B261" s="476"/>
      <c r="C261" s="209"/>
      <c r="D261" s="737">
        <f>+[2]ระบบการควบคุมฯ!F398</f>
        <v>0</v>
      </c>
      <c r="E261" s="737">
        <f>+[2]ระบบการควบคุมฯ!G396+[2]ระบบการควบคุมฯ!H396</f>
        <v>0</v>
      </c>
      <c r="F261" s="737">
        <f>+[2]ระบบการควบคุมฯ!I396+[2]ระบบการควบคุมฯ!J396</f>
        <v>0</v>
      </c>
      <c r="G261" s="737">
        <f>+[2]ระบบการควบคุมฯ!K398+[2]ระบบการควบคุมฯ!L398</f>
        <v>0</v>
      </c>
      <c r="H261" s="738">
        <f t="shared" si="52"/>
        <v>0</v>
      </c>
      <c r="I261" s="477"/>
    </row>
    <row r="262" spans="1:9" ht="56.25" hidden="1" customHeight="1" x14ac:dyDescent="0.25">
      <c r="A262" s="478"/>
      <c r="B262" s="479"/>
      <c r="C262" s="480"/>
      <c r="D262" s="739">
        <f>+[2]ระบบการควบคุมฯ!F399</f>
        <v>0</v>
      </c>
      <c r="E262" s="739">
        <f>+[2]ระบบการควบคุมฯ!G397+[2]ระบบการควบคุมฯ!H397</f>
        <v>0</v>
      </c>
      <c r="F262" s="739">
        <f>+[2]ระบบการควบคุมฯ!I397+[2]ระบบการควบคุมฯ!J397</f>
        <v>0</v>
      </c>
      <c r="G262" s="739">
        <f>+[2]ระบบการควบคุมฯ!K399+[2]ระบบการควบคุมฯ!L399</f>
        <v>0</v>
      </c>
      <c r="H262" s="740">
        <f t="shared" si="52"/>
        <v>0</v>
      </c>
      <c r="I262" s="481"/>
    </row>
    <row r="263" spans="1:9" ht="18.75" hidden="1" customHeight="1" x14ac:dyDescent="0.25">
      <c r="A263" s="478"/>
      <c r="B263" s="479"/>
      <c r="C263" s="480"/>
      <c r="D263" s="739">
        <f>+[2]ระบบการควบคุมฯ!F400</f>
        <v>0</v>
      </c>
      <c r="E263" s="739">
        <f>+[2]ระบบการควบคุมฯ!G398+[2]ระบบการควบคุมฯ!H398</f>
        <v>0</v>
      </c>
      <c r="F263" s="739">
        <f>+[2]ระบบการควบคุมฯ!I398+[2]ระบบการควบคุมฯ!J398</f>
        <v>0</v>
      </c>
      <c r="G263" s="739">
        <f>+[2]ระบบการควบคุมฯ!K400+[2]ระบบการควบคุมฯ!L400</f>
        <v>0</v>
      </c>
      <c r="H263" s="740">
        <f t="shared" si="52"/>
        <v>0</v>
      </c>
      <c r="I263" s="482"/>
    </row>
    <row r="264" spans="1:9" ht="37.5" hidden="1" customHeight="1" x14ac:dyDescent="0.25">
      <c r="A264" s="478"/>
      <c r="B264" s="479"/>
      <c r="C264" s="480"/>
      <c r="D264" s="739">
        <f>+[2]ระบบการควบคุมฯ!F401</f>
        <v>0</v>
      </c>
      <c r="E264" s="739">
        <f>+[2]ระบบการควบคุมฯ!G399+[2]ระบบการควบคุมฯ!H399</f>
        <v>0</v>
      </c>
      <c r="F264" s="739">
        <f>+[2]ระบบการควบคุมฯ!I399+[2]ระบบการควบคุมฯ!J399</f>
        <v>0</v>
      </c>
      <c r="G264" s="739">
        <f>+[2]ระบบการควบคุมฯ!K401+[2]ระบบการควบคุมฯ!L401</f>
        <v>0</v>
      </c>
      <c r="H264" s="740">
        <f t="shared" si="52"/>
        <v>0</v>
      </c>
      <c r="I264" s="482"/>
    </row>
    <row r="265" spans="1:9" ht="18.75" hidden="1" customHeight="1" x14ac:dyDescent="0.25">
      <c r="A265" s="478"/>
      <c r="B265" s="479"/>
      <c r="C265" s="480"/>
      <c r="D265" s="739">
        <f>+[2]ระบบการควบคุมฯ!F402</f>
        <v>0</v>
      </c>
      <c r="E265" s="739">
        <f>+[2]ระบบการควบคุมฯ!G400+[2]ระบบการควบคุมฯ!H400</f>
        <v>0</v>
      </c>
      <c r="F265" s="739">
        <f>+[2]ระบบการควบคุมฯ!I400+[2]ระบบการควบคุมฯ!J400</f>
        <v>0</v>
      </c>
      <c r="G265" s="739">
        <f>+[2]ระบบการควบคุมฯ!K402+[2]ระบบการควบคุมฯ!L402</f>
        <v>0</v>
      </c>
      <c r="H265" s="740">
        <f t="shared" si="52"/>
        <v>0</v>
      </c>
      <c r="I265" s="482"/>
    </row>
    <row r="266" spans="1:9" ht="56.25" hidden="1" customHeight="1" x14ac:dyDescent="0.25">
      <c r="A266" s="478"/>
      <c r="B266" s="479"/>
      <c r="C266" s="480"/>
      <c r="D266" s="739">
        <f>+[2]ระบบการควบคุมฯ!F403</f>
        <v>0</v>
      </c>
      <c r="E266" s="739">
        <f>+[2]ระบบการควบคุมฯ!G401+[2]ระบบการควบคุมฯ!H401</f>
        <v>0</v>
      </c>
      <c r="F266" s="739">
        <f>+[2]ระบบการควบคุมฯ!I401+[2]ระบบการควบคุมฯ!J401</f>
        <v>0</v>
      </c>
      <c r="G266" s="739">
        <f>+[2]ระบบการควบคุมฯ!K403+[2]ระบบการควบคุมฯ!L403</f>
        <v>0</v>
      </c>
      <c r="H266" s="740">
        <f t="shared" si="52"/>
        <v>0</v>
      </c>
      <c r="I266" s="481"/>
    </row>
    <row r="267" spans="1:9" ht="56.25" hidden="1" customHeight="1" x14ac:dyDescent="0.25">
      <c r="A267" s="478"/>
      <c r="B267" s="479"/>
      <c r="C267" s="480"/>
      <c r="D267" s="739">
        <f>+[2]ระบบการควบคุมฯ!F404</f>
        <v>0</v>
      </c>
      <c r="E267" s="739">
        <f>+[2]ระบบการควบคุมฯ!G402+[2]ระบบการควบคุมฯ!H402</f>
        <v>0</v>
      </c>
      <c r="F267" s="739">
        <f>+[2]ระบบการควบคุมฯ!I402+[2]ระบบการควบคุมฯ!J402</f>
        <v>0</v>
      </c>
      <c r="G267" s="739">
        <f>+[2]ระบบการควบคุมฯ!K404+[2]ระบบการควบคุมฯ!L404</f>
        <v>0</v>
      </c>
      <c r="H267" s="740">
        <f t="shared" si="52"/>
        <v>0</v>
      </c>
      <c r="I267" s="481"/>
    </row>
    <row r="268" spans="1:9" ht="75" hidden="1" customHeight="1" x14ac:dyDescent="0.25">
      <c r="A268" s="478"/>
      <c r="B268" s="467"/>
      <c r="C268" s="214"/>
      <c r="D268" s="741">
        <f>+[2]ระบบการควบคุมฯ!F405</f>
        <v>0</v>
      </c>
      <c r="E268" s="741">
        <f>+[2]ระบบการควบคุมฯ!G403+[2]ระบบการควบคุมฯ!H403</f>
        <v>0</v>
      </c>
      <c r="F268" s="741">
        <f>+[2]ระบบการควบคุมฯ!I403+[2]ระบบการควบคุมฯ!J403</f>
        <v>0</v>
      </c>
      <c r="G268" s="741">
        <f>+[2]ระบบการควบคุมฯ!K405+[2]ระบบการควบคุมฯ!L405</f>
        <v>0</v>
      </c>
      <c r="H268" s="729">
        <f t="shared" si="52"/>
        <v>0</v>
      </c>
      <c r="I268" s="468"/>
    </row>
    <row r="269" spans="1:9" ht="37.5" hidden="1" customHeight="1" x14ac:dyDescent="0.25">
      <c r="A269" s="478"/>
      <c r="B269" s="467"/>
      <c r="C269" s="214"/>
      <c r="D269" s="741">
        <f>+[2]ระบบการควบคุมฯ!F406</f>
        <v>0</v>
      </c>
      <c r="E269" s="741">
        <f>+[2]ระบบการควบคุมฯ!G404+[2]ระบบการควบคุมฯ!H404</f>
        <v>0</v>
      </c>
      <c r="F269" s="741">
        <f>+[2]ระบบการควบคุมฯ!I404+[2]ระบบการควบคุมฯ!J404</f>
        <v>0</v>
      </c>
      <c r="G269" s="741">
        <f>+[2]ระบบการควบคุมฯ!K406+[2]ระบบการควบคุมฯ!L406</f>
        <v>0</v>
      </c>
      <c r="H269" s="729">
        <f t="shared" si="52"/>
        <v>0</v>
      </c>
      <c r="I269" s="468"/>
    </row>
    <row r="270" spans="1:9" ht="18.75" hidden="1" customHeight="1" x14ac:dyDescent="0.25">
      <c r="A270" s="478"/>
      <c r="B270" s="467"/>
      <c r="C270" s="214"/>
      <c r="D270" s="741">
        <f>+[2]ระบบการควบคุมฯ!F407</f>
        <v>0</v>
      </c>
      <c r="E270" s="741">
        <f>+[2]ระบบการควบคุมฯ!G405+[2]ระบบการควบคุมฯ!H405</f>
        <v>0</v>
      </c>
      <c r="F270" s="741">
        <f>+[2]ระบบการควบคุมฯ!I405+[2]ระบบการควบคุมฯ!J405</f>
        <v>0</v>
      </c>
      <c r="G270" s="741">
        <f>+[2]ระบบการควบคุมฯ!K407+[2]ระบบการควบคุมฯ!L407</f>
        <v>0</v>
      </c>
      <c r="H270" s="729">
        <f t="shared" si="52"/>
        <v>0</v>
      </c>
      <c r="I270" s="468"/>
    </row>
    <row r="271" spans="1:9" ht="56.25" hidden="1" customHeight="1" x14ac:dyDescent="0.25">
      <c r="A271" s="203"/>
      <c r="B271" s="207"/>
      <c r="C271" s="204"/>
      <c r="D271" s="736">
        <f>+[2]ระบบการควบคุมฯ!F408</f>
        <v>0</v>
      </c>
      <c r="E271" s="736">
        <f>+[2]ระบบการควบคุมฯ!G399+[2]ระบบการควบคุมฯ!H399</f>
        <v>0</v>
      </c>
      <c r="F271" s="736">
        <f>+[2]ระบบการควบคุมฯ!I399+[2]ระบบการควบคุมฯ!J399</f>
        <v>0</v>
      </c>
      <c r="G271" s="736">
        <f>+[2]ระบบการควบคุมฯ!K408+[2]ระบบการควบคุมฯ!L408</f>
        <v>0</v>
      </c>
      <c r="H271" s="716">
        <f t="shared" si="52"/>
        <v>0</v>
      </c>
      <c r="I271" s="199"/>
    </row>
    <row r="272" spans="1:9" ht="75" hidden="1" customHeight="1" x14ac:dyDescent="0.25">
      <c r="A272" s="203"/>
      <c r="B272" s="207"/>
      <c r="C272" s="204"/>
      <c r="D272" s="736">
        <f>+[2]ระบบการควบคุมฯ!F409</f>
        <v>0</v>
      </c>
      <c r="E272" s="736">
        <f>+[2]ระบบการควบคุมฯ!G400+[2]ระบบการควบคุมฯ!H400</f>
        <v>0</v>
      </c>
      <c r="F272" s="736">
        <f>+[2]ระบบการควบคุมฯ!I400+[2]ระบบการควบคุมฯ!J400</f>
        <v>0</v>
      </c>
      <c r="G272" s="736">
        <f>+[2]ระบบการควบคุมฯ!K409+[2]ระบบการควบคุมฯ!L409</f>
        <v>0</v>
      </c>
      <c r="H272" s="716">
        <f t="shared" si="52"/>
        <v>0</v>
      </c>
      <c r="I272" s="199"/>
    </row>
    <row r="273" spans="1:9" ht="37.5" hidden="1" customHeight="1" x14ac:dyDescent="0.25">
      <c r="A273" s="203"/>
      <c r="B273" s="472"/>
      <c r="C273" s="204"/>
      <c r="D273" s="736">
        <f>+[2]ระบบการควบคุมฯ!F410</f>
        <v>0</v>
      </c>
      <c r="E273" s="736">
        <f>+[2]ระบบการควบคุมฯ!G401+[2]ระบบการควบคุมฯ!H401</f>
        <v>0</v>
      </c>
      <c r="F273" s="736">
        <f>+[2]ระบบการควบคุมฯ!I401+[2]ระบบการควบคุมฯ!J401</f>
        <v>0</v>
      </c>
      <c r="G273" s="736">
        <f>+[2]ระบบการควบคุมฯ!K410+[2]ระบบการควบคุมฯ!L410</f>
        <v>0</v>
      </c>
      <c r="H273" s="716">
        <f t="shared" si="52"/>
        <v>0</v>
      </c>
      <c r="I273" s="199"/>
    </row>
    <row r="274" spans="1:9" ht="18.600000000000001" hidden="1" x14ac:dyDescent="0.25">
      <c r="A274" s="203"/>
      <c r="B274" s="472"/>
      <c r="C274" s="204"/>
      <c r="D274" s="736">
        <f>+[2]ระบบการควบคุมฯ!F411</f>
        <v>0</v>
      </c>
      <c r="E274" s="736">
        <f>+[2]ระบบการควบคุมฯ!G402+[2]ระบบการควบคุมฯ!H402</f>
        <v>0</v>
      </c>
      <c r="F274" s="736">
        <f>+[2]ระบบการควบคุมฯ!I402+[2]ระบบการควบคุมฯ!J402</f>
        <v>0</v>
      </c>
      <c r="G274" s="736">
        <f>+[2]ระบบการควบคุมฯ!K411+[2]ระบบการควบคุมฯ!L411</f>
        <v>0</v>
      </c>
      <c r="H274" s="716">
        <f t="shared" si="52"/>
        <v>0</v>
      </c>
      <c r="I274" s="199"/>
    </row>
    <row r="275" spans="1:9" ht="36" hidden="1" customHeight="1" x14ac:dyDescent="0.25">
      <c r="A275" s="203"/>
      <c r="B275" s="472"/>
      <c r="C275" s="204"/>
      <c r="D275" s="736">
        <f>+[2]ระบบการควบคุมฯ!F412</f>
        <v>0</v>
      </c>
      <c r="E275" s="736">
        <f>+[2]ระบบการควบคุมฯ!G403+[2]ระบบการควบคุมฯ!H403</f>
        <v>0</v>
      </c>
      <c r="F275" s="736">
        <f>+[2]ระบบการควบคุมฯ!I403+[2]ระบบการควบคุมฯ!J403</f>
        <v>0</v>
      </c>
      <c r="G275" s="736">
        <f>+[2]ระบบการควบคุมฯ!K412+[2]ระบบการควบคุมฯ!L412</f>
        <v>0</v>
      </c>
      <c r="H275" s="716">
        <f t="shared" si="52"/>
        <v>0</v>
      </c>
      <c r="I275" s="199"/>
    </row>
    <row r="276" spans="1:9" ht="56.25" customHeight="1" x14ac:dyDescent="0.25">
      <c r="A276" s="443" t="str">
        <f>+[6]ระบบการควบคุมฯ!A894</f>
        <v>2.1.4</v>
      </c>
      <c r="B276" s="434" t="str">
        <f>+[6]ระบบการควบคุมฯ!B894</f>
        <v>กิจกรรมรองพัฒนาหลักสูตรและกระบวนการเรียนรู้ที่หลากหลายให้เอื้อต่อการเรียนรู้ตลอดชีวิต</v>
      </c>
      <c r="C276" s="434" t="str">
        <f>+[6]ระบบการควบคุมฯ!C895</f>
        <v>20004 67 05164 52034</v>
      </c>
      <c r="D276" s="699">
        <f>+D277</f>
        <v>30000</v>
      </c>
      <c r="E276" s="718">
        <f>+E277</f>
        <v>0</v>
      </c>
      <c r="F276" s="718">
        <f>+F277</f>
        <v>0</v>
      </c>
      <c r="G276" s="718">
        <f>+G277</f>
        <v>30000</v>
      </c>
      <c r="H276" s="718">
        <f>+H277</f>
        <v>0</v>
      </c>
      <c r="I276" s="451"/>
    </row>
    <row r="277" spans="1:9" ht="18.600000000000001" x14ac:dyDescent="0.25">
      <c r="A277" s="735">
        <f>+[6]ระบบการควบคุมฯ!A896</f>
        <v>0</v>
      </c>
      <c r="B277" s="452" t="str">
        <f>+[6]ระบบการควบคุมฯ!B896</f>
        <v xml:space="preserve"> งบดำเนินงาน 67112xx </v>
      </c>
      <c r="C277" s="453" t="str">
        <f>+[6]ระบบการควบคุมฯ!C897</f>
        <v>20004 35000200 0000000</v>
      </c>
      <c r="D277" s="704">
        <f>SUM(D278:D280)</f>
        <v>30000</v>
      </c>
      <c r="E277" s="704">
        <f>SUM(E278:E280)</f>
        <v>0</v>
      </c>
      <c r="F277" s="704">
        <f>SUM(F278:F280)</f>
        <v>0</v>
      </c>
      <c r="G277" s="704">
        <f>SUM(G278:G280)</f>
        <v>30000</v>
      </c>
      <c r="H277" s="704">
        <f>SUM(H278:H280)</f>
        <v>0</v>
      </c>
      <c r="I277" s="202"/>
    </row>
    <row r="278" spans="1:9" ht="37.200000000000003" x14ac:dyDescent="0.25">
      <c r="A278" s="736" t="str">
        <f>+[6]ระบบการควบคุมฯ!A898</f>
        <v>2.1.4.1</v>
      </c>
      <c r="B278" s="472" t="str">
        <f>+[6]ระบบการควบคุมฯ!B898</f>
        <v xml:space="preserve">ค่าใช้จ่ายในการจัดการแข่งขันงานศิลปหัตถกรรมนักเรียน ครั้งที่ 71 ปีการศึกษา 2566 </v>
      </c>
      <c r="C278" s="472" t="str">
        <f>+[6]ระบบการควบคุมฯ!C898</f>
        <v>ที่ ศธ 04002/ว    /9 กพ 67  ครั้งที่ 165</v>
      </c>
      <c r="D278" s="742">
        <f>+[6]ระบบการควบคุมฯ!F898</f>
        <v>30000</v>
      </c>
      <c r="E278" s="703">
        <f>+[6]ระบบการควบคุมฯ!G898+[6]ระบบการควบคุมฯ!H898+[6]ระบบการควบคุมฯ!R898+[6]ระบบการควบคุมฯ!S898</f>
        <v>0</v>
      </c>
      <c r="F278" s="715">
        <f>+[6]ระบบการควบคุมฯ!I898+[6]ระบบการควบคุมฯ!J898</f>
        <v>0</v>
      </c>
      <c r="G278" s="703">
        <f>+[6]ระบบการควบคุมฯ!K898+[6]ระบบการควบคุมฯ!L898+[6]ระบบการควบคุมฯ!V898+[6]ระบบการควบคุมฯ!W898</f>
        <v>30000</v>
      </c>
      <c r="H278" s="715">
        <f>+D278-E278-F278-G278</f>
        <v>0</v>
      </c>
      <c r="I278" s="199" t="s">
        <v>12</v>
      </c>
    </row>
    <row r="279" spans="1:9" ht="75" hidden="1" customHeight="1" x14ac:dyDescent="0.25">
      <c r="A279" s="736" t="str">
        <f>+[6]ระบบการควบคุมฯ!A899</f>
        <v>2.1.4.2</v>
      </c>
      <c r="B279" s="472" t="str">
        <f>+[6]ระบบการควบคุมฯ!B899</f>
        <v xml:space="preserve">ค่าใช้จ่ายในการเดินทางเข้าร่วมอบรมเชิงปฏิบัติการเพื่อพัฒนาศักยภาพการจัดการเรียนการสอนด้านการอ่านและการเขียนภาษาไทย สำหรับครูผู้สอนภาษาไทย ชั้นประถมศึกษาปีที่ 3 - 4  รุ่นที่ 2 ระหว่างวันที่ 18 – 21 เมษายน 2566 ณ โรงแรมพาลาสโซ กรุงเทพมหานคร </v>
      </c>
      <c r="C279" s="472" t="str">
        <f>+[6]ระบบการควบคุมฯ!C899</f>
        <v>ศธ04002/ว1387 ลว. 5 เมย 66 โอนครั้งที่ 456</v>
      </c>
      <c r="D279" s="715">
        <f>+[6]ระบบการควบคุมฯ!F899</f>
        <v>0</v>
      </c>
      <c r="E279" s="715">
        <f>+[6]ระบบการควบคุมฯ!G899+[6]ระบบการควบคุมฯ!H899</f>
        <v>0</v>
      </c>
      <c r="F279" s="715">
        <f>+[6]ระบบการควบคุมฯ!I899+[6]ระบบการควบคุมฯ!J899</f>
        <v>0</v>
      </c>
      <c r="G279" s="715">
        <f>+[6]ระบบการควบคุมฯ!K899+[6]ระบบการควบคุมฯ!L899</f>
        <v>0</v>
      </c>
      <c r="H279" s="715">
        <f>+D279-E279-F279-G279</f>
        <v>0</v>
      </c>
      <c r="I279" s="199" t="s">
        <v>77</v>
      </c>
    </row>
    <row r="280" spans="1:9" ht="55.8" hidden="1" x14ac:dyDescent="0.25">
      <c r="A280" s="736" t="str">
        <f>+[6]ระบบการควบคุมฯ!A900</f>
        <v>2.1.4.3</v>
      </c>
      <c r="B280" s="472" t="str">
        <f>+[6]ระบบการควบคุมฯ!B900</f>
        <v>ค่าจัดซื้อหนังสือพระราชนิพนธ์ จำนวน 3  เรื่อง</v>
      </c>
      <c r="C280" s="472" t="str">
        <f>+[6]ระบบการควบคุมฯ!C900</f>
        <v>ศธ04002/ว2953 ลว. 18 กค 66 โอนครั้งที่ 689 งบ  61055 บาท</v>
      </c>
      <c r="D280" s="715">
        <f>+[6]ระบบการควบคุมฯ!F900</f>
        <v>0</v>
      </c>
      <c r="E280" s="715">
        <f>+[6]ระบบการควบคุมฯ!G900+[6]ระบบการควบคุมฯ!H900</f>
        <v>0</v>
      </c>
      <c r="F280" s="715">
        <f>+[6]ระบบการควบคุมฯ!I900+[6]ระบบการควบคุมฯ!J900</f>
        <v>0</v>
      </c>
      <c r="G280" s="715">
        <f>+[6]ระบบการควบคุมฯ!K900+[6]ระบบการควบคุมฯ!L900</f>
        <v>0</v>
      </c>
      <c r="H280" s="715">
        <f>+D280-E280-F280-G280</f>
        <v>0</v>
      </c>
      <c r="I280" s="199" t="s">
        <v>77</v>
      </c>
    </row>
    <row r="281" spans="1:9" ht="93" hidden="1" customHeight="1" x14ac:dyDescent="0.25">
      <c r="A281" s="443">
        <f>+[6]ระบบการควบคุมฯ!A902</f>
        <v>2.2000000000000002</v>
      </c>
      <c r="B281" s="483" t="str">
        <f>+[6]ระบบการควบคุมฯ!B902</f>
        <v xml:space="preserve">กิจกรรมการจัดการศึกษามัธยมศึกษาตอนต้นสำหรับโรงเรียนปกติ  </v>
      </c>
      <c r="C281" s="443" t="str">
        <f>+[6]ระบบการควบคุมฯ!C902</f>
        <v>20004 67 0516500000</v>
      </c>
      <c r="D281" s="699">
        <f>+D282</f>
        <v>0</v>
      </c>
      <c r="E281" s="718">
        <f>+E282</f>
        <v>0</v>
      </c>
      <c r="F281" s="718">
        <f>+F282</f>
        <v>0</v>
      </c>
      <c r="G281" s="718">
        <f>+G282</f>
        <v>0</v>
      </c>
      <c r="H281" s="718">
        <f>+H282</f>
        <v>0</v>
      </c>
      <c r="I281" s="451"/>
    </row>
    <row r="282" spans="1:9" ht="18.75" hidden="1" customHeight="1" x14ac:dyDescent="0.25">
      <c r="A282" s="735">
        <f>+[6]ระบบการควบคุมฯ!A903</f>
        <v>0</v>
      </c>
      <c r="B282" s="743" t="str">
        <f>+[6]ระบบการควบคุมฯ!B903</f>
        <v xml:space="preserve"> งบดำเนินงาน 67112xx</v>
      </c>
      <c r="C282" s="735" t="str">
        <f>+[6]ระบบการควบคุมฯ!C903</f>
        <v>20004 35000270 2000000</v>
      </c>
      <c r="D282" s="704">
        <f>SUM(D283)</f>
        <v>0</v>
      </c>
      <c r="E282" s="704">
        <f>SUM(E283)</f>
        <v>0</v>
      </c>
      <c r="F282" s="704">
        <f>SUM(F283)</f>
        <v>0</v>
      </c>
      <c r="G282" s="704">
        <f>SUM(G283)</f>
        <v>0</v>
      </c>
      <c r="H282" s="704">
        <f>SUM(H283)</f>
        <v>0</v>
      </c>
      <c r="I282" s="202"/>
    </row>
    <row r="283" spans="1:9" ht="18.75" hidden="1" customHeight="1" x14ac:dyDescent="0.25">
      <c r="A283" s="736"/>
      <c r="B283" s="484"/>
      <c r="C283" s="472"/>
      <c r="D283" s="742">
        <f>+[6]ระบบการควบคุมฯ!F903</f>
        <v>0</v>
      </c>
      <c r="E283" s="715">
        <f>+[6]ระบบการควบคุมฯ!G903+[6]ระบบการควบคุมฯ!H903</f>
        <v>0</v>
      </c>
      <c r="F283" s="715">
        <f>+[6]ระบบการควบคุมฯ!I903+[6]ระบบการควบคุมฯ!J903</f>
        <v>0</v>
      </c>
      <c r="G283" s="715">
        <f>+[6]ระบบการควบคุมฯ!K903+[6]ระบบการควบคุมฯ!L903</f>
        <v>0</v>
      </c>
      <c r="H283" s="715">
        <f>+D283-E283-F283-G283</f>
        <v>0</v>
      </c>
      <c r="I283" s="199" t="s">
        <v>77</v>
      </c>
    </row>
    <row r="284" spans="1:9" ht="18.75" customHeight="1" x14ac:dyDescent="0.25">
      <c r="A284" s="443" t="str">
        <f>+[6]ระบบการควบคุมฯ!A978</f>
        <v>2.2.1</v>
      </c>
      <c r="B284" s="483" t="str">
        <f>+[6]ระบบการควบคุมฯ!B978</f>
        <v>กิจกรรมรองสนับสนุนเสริมสร้างความเข้มแข็งในการพัฒนาครูอย่างมีประสิทธิภาพ</v>
      </c>
      <c r="C284" s="443" t="str">
        <f>+[6]ระบบการควบคุมฯ!C978</f>
        <v>20004 66 05165 51999</v>
      </c>
      <c r="D284" s="699">
        <f>+D285</f>
        <v>39400</v>
      </c>
      <c r="E284" s="718">
        <f>+E285</f>
        <v>0</v>
      </c>
      <c r="F284" s="718">
        <f>+F285</f>
        <v>0</v>
      </c>
      <c r="G284" s="718">
        <f>+G285</f>
        <v>1400</v>
      </c>
      <c r="H284" s="718">
        <f>+H285</f>
        <v>38000</v>
      </c>
      <c r="I284" s="451"/>
    </row>
    <row r="285" spans="1:9" ht="18.600000000000001" x14ac:dyDescent="0.25">
      <c r="A285" s="735">
        <f>+[6]ระบบการควบคุมฯ!A980</f>
        <v>0</v>
      </c>
      <c r="B285" s="743" t="str">
        <f>+[6]ระบบการควบคุมฯ!B980</f>
        <v xml:space="preserve"> งบดำเนินงาน 67112xx </v>
      </c>
      <c r="C285" s="735" t="str">
        <f>+[6]ระบบการควบคุมฯ!C980</f>
        <v>20004 35000270 2000000</v>
      </c>
      <c r="D285" s="704">
        <f>SUM(D286:D289)</f>
        <v>39400</v>
      </c>
      <c r="E285" s="704">
        <f t="shared" ref="E285:H285" si="53">SUM(E286:E289)</f>
        <v>0</v>
      </c>
      <c r="F285" s="704">
        <f t="shared" si="53"/>
        <v>0</v>
      </c>
      <c r="G285" s="704">
        <f t="shared" si="53"/>
        <v>1400</v>
      </c>
      <c r="H285" s="704">
        <f t="shared" si="53"/>
        <v>38000</v>
      </c>
      <c r="I285" s="202"/>
    </row>
    <row r="286" spans="1:9" ht="74.400000000000006" x14ac:dyDescent="0.25">
      <c r="A286" s="736" t="str">
        <f>+[6]ระบบการควบคุมฯ!A982</f>
        <v>2.2.1.1</v>
      </c>
      <c r="B286" s="472" t="str">
        <f>+[6]ระบบการควบคุมฯ!B982</f>
        <v>ค่าใช้จ่ายในการเดินทางเข้าร่วมประชุมปฏิบัติการวางแผนขับเคลื่อนนโยบายสู่การนิเทศการศึกษา ประจำปีงบประมาณ พ.ศ. 2567  ระหว่างวันที่ 25 – 27 มกราคม 2567 ณ โรงแรมริเวอร์ไซด์ กรุงเทพมหานคร</v>
      </c>
      <c r="C286" s="472" t="str">
        <f>+[6]ระบบการควบคุมฯ!C982</f>
        <v>ศธ04002/ว457 ลว. 1 กพ 67 โอนครั้งที่ 161 (1/2)</v>
      </c>
      <c r="D286" s="742">
        <f>+[6]ระบบการควบคุมฯ!D982</f>
        <v>700</v>
      </c>
      <c r="E286" s="715">
        <f>+[6]ระบบการควบคุมฯ!G982+[6]ระบบการควบคุมฯ!H982</f>
        <v>0</v>
      </c>
      <c r="F286" s="715">
        <f>+[6]ระบบการควบคุมฯ!I982+[6]ระบบการควบคุมฯ!J982</f>
        <v>0</v>
      </c>
      <c r="G286" s="715">
        <f>+[6]ระบบการควบคุมฯ!K982+[6]ระบบการควบคุมฯ!L982</f>
        <v>700</v>
      </c>
      <c r="H286" s="715">
        <f>+D286-E286-F286-G286</f>
        <v>0</v>
      </c>
      <c r="I286" s="199" t="s">
        <v>77</v>
      </c>
    </row>
    <row r="287" spans="1:9" ht="60" customHeight="1" x14ac:dyDescent="0.25">
      <c r="A287" s="736" t="str">
        <f>+[6]ระบบการควบคุมฯ!A983</f>
        <v>2.2.1.2</v>
      </c>
      <c r="B287" s="472" t="str">
        <f>+[6]ระบบการควบคุมฯ!B983</f>
        <v>ค่าใช้จ่ายในการเดินทางเข้าร่วมการประชุมเชิงปฏิบัติการขับเคลื่อนนโยบายเรียนดี มีความสุข สู่การนิเทศอย่างมีประสิทธิภาพ 19-21 กพ 67 รร.รอยัล ซิตี้ กรุงเทพมหานคร</v>
      </c>
      <c r="C287" s="472" t="str">
        <f>+[6]ระบบการควบคุมฯ!C983</f>
        <v>ศธ04002/ว907 ลว. 29 กพ 67 โอนครั้งที่ 201</v>
      </c>
      <c r="D287" s="742">
        <f>+[6]ระบบการควบคุมฯ!D983</f>
        <v>700</v>
      </c>
      <c r="E287" s="715">
        <f>+[6]ระบบการควบคุมฯ!G983+[6]ระบบการควบคุมฯ!H983</f>
        <v>0</v>
      </c>
      <c r="F287" s="715">
        <f>+[6]ระบบการควบคุมฯ!I983+[6]ระบบการควบคุมฯ!J983</f>
        <v>0</v>
      </c>
      <c r="G287" s="715">
        <f>+[6]ระบบการควบคุมฯ!K983+[6]ระบบการควบคุมฯ!L983</f>
        <v>700</v>
      </c>
      <c r="H287" s="715">
        <f>+D287-E287-F287-G287</f>
        <v>0</v>
      </c>
      <c r="I287" s="199" t="s">
        <v>77</v>
      </c>
    </row>
    <row r="288" spans="1:9" ht="37.5" customHeight="1" x14ac:dyDescent="0.25">
      <c r="A288" s="736" t="str">
        <f>+[6]ระบบการควบคุมฯ!A984</f>
        <v>2.2.1.3</v>
      </c>
      <c r="B288" s="472" t="str">
        <f>+[6]ระบบการควบคุมฯ!B984</f>
        <v>ค่าใช้จ่ายสำหรับการดำเนินงานพัฒนาการนิเทศการศึกษาของเครือข่ายการนิเทศการศึกษาขั้นพื้นฐาน</v>
      </c>
      <c r="C288" s="472" t="str">
        <f>+[6]ระบบการควบคุมฯ!C984</f>
        <v>ศธ04002/ว1918 ลว 17 พค 67 โอนครั้งที่ 27</v>
      </c>
      <c r="D288" s="742">
        <f>+[6]ระบบการควบคุมฯ!AB984</f>
        <v>20000</v>
      </c>
      <c r="E288" s="715">
        <f>+[6]ระบบการควบคุมฯ!G984+[6]ระบบการควบคุมฯ!H984+[6]ระบบการควบคุมฯ!R984+[6]ระบบการควบคุมฯ!S984</f>
        <v>0</v>
      </c>
      <c r="F288" s="715">
        <f>+[6]ระบบการควบคุมฯ!I984+[6]ระบบการควบคุมฯ!J984</f>
        <v>0</v>
      </c>
      <c r="G288" s="715">
        <f>+[6]ระบบการควบคุมฯ!K984+[6]ระบบการควบคุมฯ!L984+[6]ระบบการควบคุมฯ!V984+[6]ระบบการควบคุมฯ!W984</f>
        <v>0</v>
      </c>
      <c r="H288" s="715">
        <f>+D288-E288-G288</f>
        <v>20000</v>
      </c>
      <c r="I288" s="485" t="s">
        <v>50</v>
      </c>
    </row>
    <row r="289" spans="1:9" ht="18.75" customHeight="1" x14ac:dyDescent="0.25">
      <c r="A289" s="736" t="str">
        <f>+[6]ระบบการควบคุมฯ!A985</f>
        <v>2.2.1.4</v>
      </c>
      <c r="B289" s="472" t="str">
        <f>+[6]ระบบการควบคุมฯ!B985</f>
        <v xml:space="preserve">ค่าใช้จ่ายการคัดเลือกบุคคลเพื่อบรรจุแต่งตั้งให้ดำรงตำแหน่งรองผู้อำนวยการสถานศึกษาและ    ผู้อำนวยการสถานศึกษา สังกัดสำนักงานคณะกรรมการการศึกาษาขั้นพื้นฐาน ปี พ.ศ. 2567 </v>
      </c>
      <c r="C289" s="472" t="str">
        <f>+[6]ระบบการควบคุมฯ!C985</f>
        <v>ศธ04002/ว2110 ลว 31 พค 67 โอนครั้งที่ 67</v>
      </c>
      <c r="D289" s="742">
        <f>+[6]ระบบการควบคุมฯ!AB985</f>
        <v>18000</v>
      </c>
      <c r="E289" s="715">
        <f>+[6]ระบบการควบคุมฯ!G985+[6]ระบบการควบคุมฯ!H985+[6]ระบบการควบคุมฯ!R985+[6]ระบบการควบคุมฯ!S985</f>
        <v>0</v>
      </c>
      <c r="F289" s="715">
        <f>+[6]ระบบการควบคุมฯ!I985+[6]ระบบการควบคุมฯ!J985</f>
        <v>0</v>
      </c>
      <c r="G289" s="715">
        <f>+[6]ระบบการควบคุมฯ!K985+[6]ระบบการควบคุมฯ!L985+[6]ระบบการควบคุมฯ!V985+[6]ระบบการควบคุมฯ!W985</f>
        <v>0</v>
      </c>
      <c r="H289" s="715">
        <f>+D289-E289-G289</f>
        <v>18000</v>
      </c>
      <c r="I289" s="199" t="s">
        <v>17</v>
      </c>
    </row>
    <row r="290" spans="1:9" ht="75" customHeight="1" x14ac:dyDescent="0.25">
      <c r="A290" s="443" t="str">
        <f>+[6]ระบบการควบคุมฯ!A986</f>
        <v>2.2.2</v>
      </c>
      <c r="B290" s="434" t="str">
        <f>+[6]ระบบการควบคุมฯ!B986</f>
        <v xml:space="preserve">กิจกรรมรองการวิจัยเพื่อพัฒนานวัตกรรมการจัดการศึกษา </v>
      </c>
      <c r="C290" s="434" t="str">
        <f>+[6]ระบบการควบคุมฯ!C986</f>
        <v>20004 66 05165 52018</v>
      </c>
      <c r="D290" s="699">
        <f>+D291</f>
        <v>32100</v>
      </c>
      <c r="E290" s="718">
        <f>+E291</f>
        <v>0</v>
      </c>
      <c r="F290" s="718">
        <f>+F291</f>
        <v>0</v>
      </c>
      <c r="G290" s="718">
        <f>+G291</f>
        <v>32100</v>
      </c>
      <c r="H290" s="718">
        <f>+H291</f>
        <v>0</v>
      </c>
      <c r="I290" s="451"/>
    </row>
    <row r="291" spans="1:9" ht="29.4" customHeight="1" x14ac:dyDescent="0.25">
      <c r="A291" s="735"/>
      <c r="B291" s="452" t="str">
        <f>+[6]ระบบการควบคุมฯ!B988</f>
        <v xml:space="preserve"> งบดำเนินงาน 67112xx </v>
      </c>
      <c r="C291" s="453" t="str">
        <f>+[6]ระบบการควบคุมฯ!C988</f>
        <v>20004 35000200 2000000</v>
      </c>
      <c r="D291" s="704">
        <f>SUM(D292:D294)</f>
        <v>32100</v>
      </c>
      <c r="E291" s="704">
        <f>SUM(E292:E294)</f>
        <v>0</v>
      </c>
      <c r="F291" s="704">
        <f>SUM(F292:F294)</f>
        <v>0</v>
      </c>
      <c r="G291" s="704">
        <f>SUM(G292:G294)</f>
        <v>32100</v>
      </c>
      <c r="H291" s="704">
        <f>SUM(H292:H294)</f>
        <v>0</v>
      </c>
      <c r="I291" s="202"/>
    </row>
    <row r="292" spans="1:9" ht="54.6" customHeight="1" x14ac:dyDescent="0.25">
      <c r="A292" s="736" t="str">
        <f>+[6]ระบบการควบคุมฯ!A990</f>
        <v>2.2.2.1</v>
      </c>
      <c r="B292" s="472" t="str">
        <f>+[6]ระบบการควบคุมฯ!B990</f>
        <v xml:space="preserve">ค่าใช้จ่าย   ในการจัดการแข่งขันและค่าใช้จ่ายในการเดินทางเข้าร่วมการแข่งขันคณิตศาสตร์และวิทยาศาสตร์โอลิมปิก    ระหว่างประเทศ ระดับประถมศึกษา ครั้งที่ 20 ประจำปีพ.ศ. 2566  :  20th Internation Matthematics and Science Olympiad for Primary Students (IMSO 2023) ผ่านระบบออนไลน์ ระหว่างวันที่ 16 – 21 พฤศจิกายน 2566 ณ โรงเรีนมัธยมวัดนายโรง สำนักงานเขตพื้นที่การศึกษามัธยมศึกษากรุงเทพมหานคร เขต 1 และโรงแรมริเวอร์ไซด์ กรุงเทพมหานคร </v>
      </c>
      <c r="C292" s="472" t="str">
        <f>+[6]ระบบการควบคุมฯ!C990</f>
        <v>ศธ04002/ว5570 ลว 13 ธค 2566 โอนครั้งที่ 86</v>
      </c>
      <c r="D292" s="715">
        <f>+[6]ระบบการควบคุมฯ!F990</f>
        <v>800</v>
      </c>
      <c r="E292" s="715">
        <f>+[6]ระบบการควบคุมฯ!G990+[6]ระบบการควบคุมฯ!H990</f>
        <v>0</v>
      </c>
      <c r="F292" s="715">
        <f>+[6]ระบบการควบคุมฯ!I990+[6]ระบบการควบคุมฯ!J990</f>
        <v>0</v>
      </c>
      <c r="G292" s="715">
        <f>+[6]ระบบการควบคุมฯ!K990+[6]ระบบการควบคุมฯ!L990</f>
        <v>800</v>
      </c>
      <c r="H292" s="715">
        <f>+D292-E292-F292-G292</f>
        <v>0</v>
      </c>
      <c r="I292" s="199" t="s">
        <v>12</v>
      </c>
    </row>
    <row r="293" spans="1:9" ht="64.2" customHeight="1" x14ac:dyDescent="0.25">
      <c r="A293" s="736" t="str">
        <f>+[6]ระบบการควบคุมฯ!A991</f>
        <v>2.2.2.2</v>
      </c>
      <c r="B293" s="472" t="str">
        <f>+[6]ระบบการควบคุมฯ!B991</f>
        <v>ค่าใช้จ่ายในการดำเนินกิจกรรมพัฒนาความสามารถทางวิชาการของนักเรียนผ่านกระบวนการแข่งขันทางวิชาการด้านคณิตศาสตร์ ระดับนานาชาติ ประจำปี พ.ศ. 2567</v>
      </c>
      <c r="C293" s="472" t="str">
        <f>+[6]ระบบการควบคุมฯ!C991</f>
        <v>ศธ04002/ว859 ลว 27 กพ 67 โอนครั้งที่ 197</v>
      </c>
      <c r="D293" s="715">
        <f>+[6]ระบบการควบคุมฯ!F991</f>
        <v>31300</v>
      </c>
      <c r="E293" s="703">
        <f>+[6]ระบบการควบคุมฯ!G991+[6]ระบบการควบคุมฯ!H991+[6]ระบบการควบคุมฯ!R991+[6]ระบบการควบคุมฯ!S991</f>
        <v>0</v>
      </c>
      <c r="F293" s="715">
        <f>+[6]ระบบการควบคุมฯ!I991+[6]ระบบการควบคุมฯ!J991</f>
        <v>0</v>
      </c>
      <c r="G293" s="703">
        <f>+[6]ระบบการควบคุมฯ!K991+[6]ระบบการควบคุมฯ!L991+[6]ระบบการควบคุมฯ!V991+[6]ระบบการควบคุมฯ!W991</f>
        <v>31300</v>
      </c>
      <c r="H293" s="715">
        <f>+D293-E293-F293-G293</f>
        <v>0</v>
      </c>
      <c r="I293" s="199" t="s">
        <v>12</v>
      </c>
    </row>
    <row r="294" spans="1:9" ht="60" hidden="1" customHeight="1" x14ac:dyDescent="0.25">
      <c r="A294" s="736" t="str">
        <f>+[6]ระบบการควบคุมฯ!A992</f>
        <v>2.2.2.3</v>
      </c>
      <c r="B294" s="472" t="str">
        <f>+[6]ระบบการควบคุมฯ!B992</f>
        <v>ค่าใช้จ่าย ในการดำเนินกิจกรรมตามโครงการโรงเรียนคุณธรรม สพฐ. รายการที่ 2คลิปภาพยนตร์สั้น ตรอบครัวคุณธรรม จำนวนเงิน 1,500.-บาท รายการที่ 3 การนิเทศ กำกับ ติดตาม จำนวนเงิน 2,000.-บาท</v>
      </c>
      <c r="C294" s="472" t="str">
        <f>+[6]ระบบการควบคุมฯ!C992</f>
        <v>ศธ 04002/ว3089/29 กค 66 ครั้งที่ 812 จำนวนเงิน 3,500.-บาท นิเทศ</v>
      </c>
      <c r="D294" s="715">
        <f>+[6]ระบบการควบคุมฯ!F992</f>
        <v>0</v>
      </c>
      <c r="E294" s="715">
        <f>+[6]ระบบการควบคุมฯ!G992+[6]ระบบการควบคุมฯ!H992</f>
        <v>0</v>
      </c>
      <c r="F294" s="715">
        <f>+[6]ระบบการควบคุมฯ!I992+[6]ระบบการควบคุมฯ!J992</f>
        <v>0</v>
      </c>
      <c r="G294" s="715">
        <f>+[6]ระบบการควบคุมฯ!K992+[6]ระบบการควบคุมฯ!L992</f>
        <v>0</v>
      </c>
      <c r="H294" s="715">
        <f>+D294-E294-F294-G294</f>
        <v>0</v>
      </c>
      <c r="I294" s="199" t="s">
        <v>105</v>
      </c>
    </row>
    <row r="295" spans="1:9" ht="139.5" hidden="1" customHeight="1" x14ac:dyDescent="0.25">
      <c r="A295" s="443" t="str">
        <f>+[6]ระบบการควบคุมฯ!A995</f>
        <v>2.2.3</v>
      </c>
      <c r="B295" s="434" t="str">
        <f>+[6]ระบบการควบคุมฯ!B995</f>
        <v>กิจกรรมรองส่งเสริมและพัฒนาแหล่งเรียนรู้ให้มีความหลากหลายเพื่อเอื้อต่อการศึกษาและการเรียนรู้อย่างมีคุณภาพ</v>
      </c>
      <c r="C295" s="434" t="str">
        <f>+[6]ระบบการควบคุมฯ!C995</f>
        <v>20004 66 05165 90691</v>
      </c>
      <c r="D295" s="699">
        <f>+D296</f>
        <v>0</v>
      </c>
      <c r="E295" s="718">
        <f>+E296</f>
        <v>0</v>
      </c>
      <c r="F295" s="718">
        <f>+F296</f>
        <v>0</v>
      </c>
      <c r="G295" s="718">
        <f>+G296</f>
        <v>0</v>
      </c>
      <c r="H295" s="718">
        <f>+H296</f>
        <v>0</v>
      </c>
      <c r="I295" s="451"/>
    </row>
    <row r="296" spans="1:9" ht="37.5" hidden="1" customHeight="1" x14ac:dyDescent="0.25">
      <c r="A296" s="201"/>
      <c r="B296" s="452" t="str">
        <f>+[6]ระบบการควบคุมฯ!B996</f>
        <v xml:space="preserve"> งบดำเนินงาน 66112xx </v>
      </c>
      <c r="C296" s="453" t="str">
        <f>+[6]ระบบการควบคุมฯ!C996</f>
        <v>20004 35000200 2000000</v>
      </c>
      <c r="D296" s="704">
        <f>SUM(D297:D298)</f>
        <v>0</v>
      </c>
      <c r="E296" s="704">
        <f>SUM(E297:E298)</f>
        <v>0</v>
      </c>
      <c r="F296" s="704">
        <f>SUM(F297:F298)</f>
        <v>0</v>
      </c>
      <c r="G296" s="704">
        <f>SUM(G297:G298)</f>
        <v>0</v>
      </c>
      <c r="H296" s="704">
        <f>SUM(H297:H298)</f>
        <v>0</v>
      </c>
      <c r="I296" s="202"/>
    </row>
    <row r="297" spans="1:9" ht="18.75" hidden="1" customHeight="1" x14ac:dyDescent="0.25">
      <c r="A297" s="736" t="str">
        <f>+[6]ระบบการควบคุมฯ!A997</f>
        <v>2.2.3.1</v>
      </c>
      <c r="B297" s="744" t="str">
        <f>+[6]ระบบการควบคุมฯ!B997</f>
        <v xml:space="preserve">ค่าใช้จ่าย  รณรงค์ และติดตาม การใช้หนังสือพระราชนิพนธ์  </v>
      </c>
      <c r="C297" s="745" t="str">
        <f>+[6]ระบบการควบคุมฯ!C997</f>
        <v>ศธ 04002/ว2953/25 กค 66 ครั้งที่ 689 จำนวนเงิน 61,055 บาท</v>
      </c>
      <c r="D297" s="736">
        <f>+[6]ระบบการควบคุมฯ!F997</f>
        <v>0</v>
      </c>
      <c r="E297" s="746">
        <f>+[6]ระบบการควบคุมฯ!G997-[6]ระบบการควบคุมฯ!H997</f>
        <v>0</v>
      </c>
      <c r="F297" s="746">
        <f>+[6]ระบบการควบคุมฯ!I997+[6]ระบบการควบคุมฯ!J997</f>
        <v>0</v>
      </c>
      <c r="G297" s="746">
        <f>+[6]ระบบการควบคุมฯ!K997+[6]ระบบการควบคุมฯ!L997</f>
        <v>0</v>
      </c>
      <c r="H297" s="747">
        <f>+D297-E297-F297-G297</f>
        <v>0</v>
      </c>
      <c r="I297" s="727" t="s">
        <v>50</v>
      </c>
    </row>
    <row r="298" spans="1:9" ht="37.5" hidden="1" customHeight="1" x14ac:dyDescent="0.25">
      <c r="A298" s="736" t="str">
        <f>+[6]ระบบการควบคุมฯ!A998</f>
        <v>2.2.3.2</v>
      </c>
      <c r="B298" s="744" t="str">
        <f>+[6]ระบบการควบคุมฯ!B998</f>
        <v xml:space="preserve">ค่าใช้จ่ายในการเดินทางเข้าร่วมโครงการรักษ์ภาษาไทย เนื่องในสัปดาห์วันภาษาไทยแห่งชาติ    ปี 2566 ระดับประเทศ เพื่อแข่งขันกิจกรรมคัดลายมือ ระดับมัธยมศึกษาปีที่ 4-6 ระหว่างวันที่ 21 – 23 กรกฎาคม 2566 ณ โรงแรมเอเชียแอร์พอร์ท </v>
      </c>
      <c r="C298" s="745" t="str">
        <f>+[6]ระบบการควบคุมฯ!C998</f>
        <v>ศธ 04002/ว3089/29 กค 66 ครั้งที่ 712 จำนวนเงิน 1,200.-บาท เขียนเขต</v>
      </c>
      <c r="D298" s="736">
        <f>+[6]ระบบการควบคุมฯ!F998</f>
        <v>0</v>
      </c>
      <c r="E298" s="746">
        <f>+[6]ระบบการควบคุมฯ!G998-[6]ระบบการควบคุมฯ!H998</f>
        <v>0</v>
      </c>
      <c r="F298" s="746">
        <f>+[6]ระบบการควบคุมฯ!I998+[6]ระบบการควบคุมฯ!J998</f>
        <v>0</v>
      </c>
      <c r="G298" s="746">
        <f>+[6]ระบบการควบคุมฯ!K998+[6]ระบบการควบคุมฯ!L998</f>
        <v>0</v>
      </c>
      <c r="H298" s="747">
        <f>+D298-E298-F298-G298</f>
        <v>0</v>
      </c>
      <c r="I298" s="727" t="s">
        <v>106</v>
      </c>
    </row>
    <row r="299" spans="1:9" ht="37.5" hidden="1" customHeight="1" x14ac:dyDescent="0.25">
      <c r="A299" s="443">
        <f>+[4]ระบบการควบคุมฯ!A718</f>
        <v>2.2999999999999998</v>
      </c>
      <c r="B299" s="434" t="str">
        <f>+[4]ระบบการควบคุมฯ!B718</f>
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</c>
      <c r="C299" s="434" t="str">
        <f>+[2]ระบบการควบคุมฯ!C890</f>
        <v>20004 66 5201500000</v>
      </c>
      <c r="D299" s="699">
        <f>+D300</f>
        <v>50240</v>
      </c>
      <c r="E299" s="718">
        <f>+E300</f>
        <v>0</v>
      </c>
      <c r="F299" s="718">
        <f>+F300</f>
        <v>0</v>
      </c>
      <c r="G299" s="718">
        <f>+G300</f>
        <v>27719.200000000001</v>
      </c>
      <c r="H299" s="718">
        <f>+H300</f>
        <v>22520.799999999999</v>
      </c>
      <c r="I299" s="451"/>
    </row>
    <row r="300" spans="1:9" ht="37.5" hidden="1" customHeight="1" x14ac:dyDescent="0.25">
      <c r="A300" s="201"/>
      <c r="B300" s="452" t="str">
        <f>+[6]ระบบการควบคุมฯ!B1046</f>
        <v xml:space="preserve"> งบดำเนินงาน 67112xx</v>
      </c>
      <c r="C300" s="453"/>
      <c r="D300" s="704">
        <f>SUM(D301:D310)</f>
        <v>50240</v>
      </c>
      <c r="E300" s="704">
        <f>SUM(E301:E310)</f>
        <v>0</v>
      </c>
      <c r="F300" s="704">
        <f>SUM(F301:F310)</f>
        <v>0</v>
      </c>
      <c r="G300" s="704">
        <f>SUM(G301:G310)</f>
        <v>27719.200000000001</v>
      </c>
      <c r="H300" s="704">
        <f>SUM(H301:H310)</f>
        <v>22520.799999999999</v>
      </c>
      <c r="I300" s="202"/>
    </row>
    <row r="301" spans="1:9" ht="18.75" hidden="1" customHeight="1" x14ac:dyDescent="0.25">
      <c r="A301" s="736" t="str">
        <f>+[6]ระบบการควบคุมฯ!A1048</f>
        <v>2.3.1</v>
      </c>
      <c r="B301" s="744" t="str">
        <f>+[6]ระบบการควบคุมฯ!B1048</f>
        <v xml:space="preserve">ค่าใช้จ่ายในการจัดกิจกรรมของนักเรียนและค่าใช้จ่ายในการเดินทางเข้าร่วมการประชุมวิชาการ “43 ปี การศึกษาไทยก้าวไกลด้วยพระเมตตา” การพัฒนาเด็กและเยาวชนในถิ่นทุรกันดารตามพระราชดำริสมเด็จพระกนิษฐาธิราชเจ้า กรมสมเด็จพระเทพรัตนราชสุดาฯ สยามบรมราชกุมารี ประจำปี 2566 ระหว่างวันที่ 20 – 23 ธันวาคม 2566 ณ โรงแรมภูฟ้าวารี และหอประชุมสมเด็จย่า มหาวิทยาลัยแม่ฟ้าหลวง อำเภอเมืองเชียงราย จังหวัดเชียงใหม่ </v>
      </c>
      <c r="C301" s="745" t="str">
        <f>+[6]ระบบการควบคุมฯ!C1048</f>
        <v>ศธ 04002/ว47 ลว 4 มค 67 ครั้งที่ 119</v>
      </c>
      <c r="D301" s="736">
        <f>+[6]ระบบการควบคุมฯ!F1048</f>
        <v>40240</v>
      </c>
      <c r="E301" s="703">
        <f>+[6]ระบบการควบคุมฯ!G1048+[6]ระบบการควบคุมฯ!H1048+[6]ระบบการควบคุมฯ!R1048+[6]ระบบการควบคุมฯ!S1048</f>
        <v>0</v>
      </c>
      <c r="F301" s="746">
        <f>+[6]ระบบการควบคุมฯ!I1048+[6]ระบบการควบคุมฯ!J1048</f>
        <v>0</v>
      </c>
      <c r="G301" s="703">
        <f>+[6]ระบบการควบคุมฯ!K1048+[6]ระบบการควบคุมฯ!L1048+[6]ระบบการควบคุมฯ!V1048+[6]ระบบการควบคุมฯ!W1048</f>
        <v>17719.2</v>
      </c>
      <c r="H301" s="747">
        <f t="shared" ref="H301:H307" si="54">+D301-E301-F301-G301</f>
        <v>22520.799999999999</v>
      </c>
      <c r="I301" s="727" t="s">
        <v>163</v>
      </c>
    </row>
    <row r="302" spans="1:9" ht="75" hidden="1" customHeight="1" x14ac:dyDescent="0.25">
      <c r="A302" s="736" t="str">
        <f>+[6]ระบบการควบคุมฯ!A1049</f>
        <v>2.3.2</v>
      </c>
      <c r="B302" s="744" t="str">
        <f>+[6]ระบบการควบคุมฯ!B1049</f>
        <v>เพื่อเป็นค่าใช้จ่ายดำเนินการรับนักเรียน สังกัดสำนักงานคณะกรรมการการศึกษาขั้นพื้นฐาน ปีการศึกษา 2567</v>
      </c>
      <c r="C302" s="745" t="str">
        <f>+[6]ระบบการควบคุมฯ!C1049</f>
        <v>ศธ 04002/ว78 ลว 8 มค 67 โอนครั้งที่ 122</v>
      </c>
      <c r="D302" s="736">
        <f>+[6]ระบบการควบคุมฯ!F1049</f>
        <v>10000</v>
      </c>
      <c r="E302" s="703">
        <f>+[6]ระบบการควบคุมฯ!G1049+[6]ระบบการควบคุมฯ!H1049+[6]ระบบการควบคุมฯ!R1049+[6]ระบบการควบคุมฯ!S1049</f>
        <v>0</v>
      </c>
      <c r="F302" s="746">
        <f>+[6]ระบบการควบคุมฯ!I1049+[6]ระบบการควบคุมฯ!J1049</f>
        <v>0</v>
      </c>
      <c r="G302" s="703">
        <f>+[6]ระบบการควบคุมฯ!K1049+[6]ระบบการควบคุมฯ!L1049+[6]ระบบการควบคุมฯ!V1049+[6]ระบบการควบคุมฯ!W1049</f>
        <v>10000</v>
      </c>
      <c r="H302" s="747">
        <f>+D302-E302-F302-G302</f>
        <v>0</v>
      </c>
      <c r="I302" s="727" t="s">
        <v>12</v>
      </c>
    </row>
    <row r="303" spans="1:9" ht="37.5" hidden="1" customHeight="1" x14ac:dyDescent="0.25">
      <c r="A303" s="736" t="str">
        <f>+[6]ระบบการควบคุมฯ!A1051</f>
        <v>2.3.3</v>
      </c>
      <c r="B303" s="744">
        <f>+[6]ระบบการควบคุมฯ!B1050</f>
        <v>0</v>
      </c>
      <c r="C303" s="745">
        <f>+[6]ระบบการควบคุมฯ!C1050</f>
        <v>0</v>
      </c>
      <c r="D303" s="736">
        <f>+[6]ระบบการควบคุมฯ!F1050</f>
        <v>0</v>
      </c>
      <c r="E303" s="746">
        <f>+[6]ระบบการควบคุมฯ!G1050+[6]ระบบการควบคุมฯ!H1050</f>
        <v>0</v>
      </c>
      <c r="F303" s="746">
        <f>+[6]ระบบการควบคุมฯ!I1050+[6]ระบบการควบคุมฯ!J1050</f>
        <v>0</v>
      </c>
      <c r="G303" s="746">
        <f>+[6]ระบบการควบคุมฯ!K1050+[6]ระบบการควบคุมฯ!L1050</f>
        <v>0</v>
      </c>
      <c r="H303" s="747">
        <f t="shared" si="54"/>
        <v>0</v>
      </c>
      <c r="I303" s="727" t="s">
        <v>12</v>
      </c>
    </row>
    <row r="304" spans="1:9" ht="18.75" hidden="1" customHeight="1" x14ac:dyDescent="0.25">
      <c r="A304" s="736" t="str">
        <f>+[6]ระบบการควบคุมฯ!A1052</f>
        <v>2.3.4</v>
      </c>
      <c r="B304" s="744"/>
      <c r="C304" s="745"/>
      <c r="D304" s="736">
        <f>+[6]ระบบการควบคุมฯ!F1051</f>
        <v>0</v>
      </c>
      <c r="E304" s="746">
        <f>+[6]ระบบการควบคุมฯ!G1051+[6]ระบบการควบคุมฯ!H1051</f>
        <v>0</v>
      </c>
      <c r="F304" s="746">
        <f>+[6]ระบบการควบคุมฯ!I1051+[6]ระบบการควบคุมฯ!J1051</f>
        <v>0</v>
      </c>
      <c r="G304" s="746">
        <f>+[6]ระบบการควบคุมฯ!K1051+[6]ระบบการควบคุมฯ!L1051</f>
        <v>0</v>
      </c>
      <c r="H304" s="747">
        <f t="shared" si="54"/>
        <v>0</v>
      </c>
      <c r="I304" s="727" t="s">
        <v>12</v>
      </c>
    </row>
    <row r="305" spans="1:9" ht="56.25" hidden="1" customHeight="1" x14ac:dyDescent="0.25">
      <c r="A305" s="736" t="str">
        <f>+[6]ระบบการควบคุมฯ!A1053</f>
        <v>2.3.4.1</v>
      </c>
      <c r="B305" s="744"/>
      <c r="C305" s="745"/>
      <c r="D305" s="736">
        <f>+[6]ระบบการควบคุมฯ!F1052</f>
        <v>0</v>
      </c>
      <c r="E305" s="746">
        <f>+[6]ระบบการควบคุมฯ!G1052+[6]ระบบการควบคุมฯ!H1052</f>
        <v>0</v>
      </c>
      <c r="F305" s="746">
        <f>+[6]ระบบการควบคุมฯ!I1052+[6]ระบบการควบคุมฯ!J1052</f>
        <v>0</v>
      </c>
      <c r="G305" s="746">
        <f>+[6]ระบบการควบคุมฯ!K1052+[6]ระบบการควบคุมฯ!L1052</f>
        <v>0</v>
      </c>
      <c r="H305" s="747">
        <f t="shared" si="54"/>
        <v>0</v>
      </c>
      <c r="I305" s="727"/>
    </row>
    <row r="306" spans="1:9" ht="18.75" hidden="1" customHeight="1" x14ac:dyDescent="0.25">
      <c r="A306" s="736" t="str">
        <f>+[6]ระบบการควบคุมฯ!A1055</f>
        <v>2.3.6</v>
      </c>
      <c r="B306" s="744"/>
      <c r="C306" s="745"/>
      <c r="D306" s="736">
        <f>+[6]ระบบการควบคุมฯ!F1053</f>
        <v>0</v>
      </c>
      <c r="E306" s="746">
        <f>+[6]ระบบการควบคุมฯ!G1053+[6]ระบบการควบคุมฯ!H1053</f>
        <v>0</v>
      </c>
      <c r="F306" s="746">
        <f>+[6]ระบบการควบคุมฯ!I1053+[6]ระบบการควบคุมฯ!J1053</f>
        <v>0</v>
      </c>
      <c r="G306" s="746">
        <f>+[6]ระบบการควบคุมฯ!K1053+[6]ระบบการควบคุมฯ!L1053</f>
        <v>0</v>
      </c>
      <c r="H306" s="747">
        <f t="shared" si="54"/>
        <v>0</v>
      </c>
      <c r="I306" s="477"/>
    </row>
    <row r="307" spans="1:9" ht="18.75" hidden="1" customHeight="1" x14ac:dyDescent="0.25">
      <c r="A307" s="736" t="str">
        <f>+[6]ระบบการควบคุมฯ!A1054</f>
        <v>2.3.4.2</v>
      </c>
      <c r="B307" s="744"/>
      <c r="C307" s="745"/>
      <c r="D307" s="736">
        <f>+[6]ระบบการควบคุมฯ!F1055</f>
        <v>0</v>
      </c>
      <c r="E307" s="746">
        <f>+[6]ระบบการควบคุมฯ!G1055+[6]ระบบการควบคุมฯ!H1055</f>
        <v>0</v>
      </c>
      <c r="F307" s="746">
        <f>+[6]ระบบการควบคุมฯ!I1055+[6]ระบบการควบคุมฯ!J1055</f>
        <v>0</v>
      </c>
      <c r="G307" s="746">
        <f>+[6]ระบบการควบคุมฯ!K1055+[6]ระบบการควบคุมฯ!L1055</f>
        <v>0</v>
      </c>
      <c r="H307" s="747">
        <f t="shared" si="54"/>
        <v>0</v>
      </c>
      <c r="I307" s="200"/>
    </row>
    <row r="308" spans="1:9" ht="18.75" hidden="1" customHeight="1" x14ac:dyDescent="0.25">
      <c r="A308" s="736"/>
      <c r="B308" s="748"/>
      <c r="C308" s="745"/>
      <c r="D308" s="736"/>
      <c r="E308" s="746"/>
      <c r="F308" s="746"/>
      <c r="G308" s="746"/>
      <c r="H308" s="747"/>
      <c r="I308" s="727"/>
    </row>
    <row r="309" spans="1:9" ht="37.5" hidden="1" customHeight="1" x14ac:dyDescent="0.25">
      <c r="A309" s="736"/>
      <c r="B309" s="748"/>
      <c r="C309" s="745"/>
      <c r="D309" s="736"/>
      <c r="E309" s="746"/>
      <c r="F309" s="746"/>
      <c r="G309" s="746"/>
      <c r="H309" s="747"/>
      <c r="I309" s="727"/>
    </row>
    <row r="310" spans="1:9" ht="18.75" hidden="1" customHeight="1" x14ac:dyDescent="0.25">
      <c r="A310" s="736"/>
      <c r="B310" s="748"/>
      <c r="C310" s="745"/>
      <c r="D310" s="736"/>
      <c r="E310" s="746"/>
      <c r="F310" s="746"/>
      <c r="G310" s="746"/>
      <c r="H310" s="747"/>
      <c r="I310" s="727"/>
    </row>
    <row r="311" spans="1:9" ht="55.95" hidden="1" customHeight="1" x14ac:dyDescent="0.25">
      <c r="A311" s="443">
        <f>+[6]ระบบการควบคุมฯ!A1060</f>
        <v>2.4</v>
      </c>
      <c r="B311" s="434" t="str">
        <f>+[6]ระบบการควบคุมฯ!B1060</f>
        <v>กิจกรรมสนับสนุนผู้ปฏิบัติงานในสถานศึกษา</v>
      </c>
      <c r="C311" s="434" t="str">
        <f>+[6]ระบบการควบคุมฯ!C1060</f>
        <v>20004 1300 Q2669/20004 65 0005400000</v>
      </c>
      <c r="D311" s="699">
        <f>+D312</f>
        <v>0</v>
      </c>
      <c r="E311" s="718">
        <f>+E312</f>
        <v>0</v>
      </c>
      <c r="F311" s="718">
        <f>+F312</f>
        <v>0</v>
      </c>
      <c r="G311" s="718">
        <f>+G312</f>
        <v>0</v>
      </c>
      <c r="H311" s="718">
        <f>+H312</f>
        <v>0</v>
      </c>
      <c r="I311" s="451"/>
    </row>
    <row r="312" spans="1:9" ht="55.95" hidden="1" customHeight="1" x14ac:dyDescent="0.25">
      <c r="A312" s="201"/>
      <c r="B312" s="452" t="str">
        <f>+[6]ระบบการควบคุมฯ!B1061</f>
        <v xml:space="preserve"> งบดำเนินงาน 67112xx</v>
      </c>
      <c r="C312" s="453"/>
      <c r="D312" s="704">
        <f>SUM(D313)</f>
        <v>0</v>
      </c>
      <c r="E312" s="704">
        <f>SUM(E313)</f>
        <v>0</v>
      </c>
      <c r="F312" s="704">
        <f>SUM(F313)</f>
        <v>0</v>
      </c>
      <c r="G312" s="704">
        <f>SUM(G313)</f>
        <v>0</v>
      </c>
      <c r="H312" s="704">
        <f>SUM(H313)</f>
        <v>0</v>
      </c>
      <c r="I312" s="202"/>
    </row>
    <row r="313" spans="1:9" ht="21.75" hidden="1" customHeight="1" x14ac:dyDescent="0.25">
      <c r="A313" s="486" t="s">
        <v>61</v>
      </c>
      <c r="B313" s="487" t="str">
        <f>+[4]ระบบการควบคุมฯ!B727</f>
        <v>เงินสมทบกองทุนเงินทดแทนประจำปี 2565 (มกราคม 2565 ถึง ธันวาคม 2565) ครูธุรการ  จำนวน 34 อัตรา จำนวนเงิน 12,240 บาท /นักการภารโรง  จำนวน 20 อัตรา จำนวนเงิน 4,320 บาท/ครูรายเดือนแก้ไขปัญหาสถานศึกษาขาดแคลนครูขั้นวิกฤติ จำนวน 26 อัตรา จำนวนเงิน 9,360 บาท /บุคลากรสนับสนุนการปฏิบัติงานในสำนักงานเขตพื้นที่การศึกษา  จำนวน 3 อัตรา จำนวนเงิน 648 บาท</v>
      </c>
      <c r="C313" s="487" t="str">
        <f>+[4]ระบบการควบคุมฯ!C727</f>
        <v>ศธ 04002/ว135 ลว 12 ม.ค.65 โอนครั้งที่ 147</v>
      </c>
      <c r="D313" s="749">
        <f>+[2]ระบบการควบคุมฯ!F909</f>
        <v>0</v>
      </c>
      <c r="E313" s="749">
        <f>+[2]ระบบการควบคุมฯ!G909+[2]ระบบการควบคุมฯ!H909</f>
        <v>0</v>
      </c>
      <c r="F313" s="749">
        <f>+[2]ระบบการควบคุมฯ!I909+[2]ระบบการควบคุมฯ!J909</f>
        <v>0</v>
      </c>
      <c r="G313" s="749">
        <f>+[2]ระบบการควบคุมฯ!K909+[2]ระบบการควบคุมฯ!L909</f>
        <v>0</v>
      </c>
      <c r="H313" s="749">
        <f>+D313-E313-F313-G313</f>
        <v>0</v>
      </c>
      <c r="I313" s="488" t="s">
        <v>12</v>
      </c>
    </row>
    <row r="314" spans="1:9" ht="37.5" hidden="1" customHeight="1" x14ac:dyDescent="0.25">
      <c r="A314" s="443">
        <v>2.4</v>
      </c>
      <c r="B314" s="434" t="str">
        <f>+[2]ระบบการควบคุมฯ!B910</f>
        <v xml:space="preserve">กิจกรรมช่วยเหลือกลุ่มเป้าหมายทางสังคม  </v>
      </c>
      <c r="C314" s="434" t="str">
        <f>+[2]ระบบการควบคุมฯ!C910</f>
        <v>20004 66 62408 00000</v>
      </c>
      <c r="D314" s="699">
        <f>+D315</f>
        <v>2400</v>
      </c>
      <c r="E314" s="718">
        <f>+E315</f>
        <v>0</v>
      </c>
      <c r="F314" s="718">
        <f>+F315</f>
        <v>0</v>
      </c>
      <c r="G314" s="718">
        <f>+G315</f>
        <v>2400</v>
      </c>
      <c r="H314" s="718">
        <f>+H315</f>
        <v>0</v>
      </c>
      <c r="I314" s="451"/>
    </row>
    <row r="315" spans="1:9" ht="18.75" hidden="1" customHeight="1" x14ac:dyDescent="0.25">
      <c r="A315" s="201"/>
      <c r="B315" s="452" t="str">
        <f>+[6]ระบบการควบคุมฯ!C590</f>
        <v>20004 35000270 2000000</v>
      </c>
      <c r="C315" s="453"/>
      <c r="D315" s="704">
        <f>SUM(D316:D321)</f>
        <v>2400</v>
      </c>
      <c r="E315" s="704">
        <f>SUM(E316:E321)</f>
        <v>0</v>
      </c>
      <c r="F315" s="704">
        <f>SUM(F316:F321)</f>
        <v>0</v>
      </c>
      <c r="G315" s="704">
        <f>SUM(G316:G321)</f>
        <v>2400</v>
      </c>
      <c r="H315" s="704">
        <f>SUM(H316:H321)</f>
        <v>0</v>
      </c>
      <c r="I315" s="202"/>
    </row>
    <row r="316" spans="1:9" ht="37.5" hidden="1" customHeight="1" x14ac:dyDescent="0.25">
      <c r="A316" s="203" t="str">
        <f>+[6]ระบบการควบคุมฯ!A1068</f>
        <v>2.4.1</v>
      </c>
      <c r="B316" s="204" t="str">
        <f>+[6]ระบบการควบคุมฯ!B1068</f>
        <v xml:space="preserve">ค่าใช้จ่ายในการดำเนินโครงการพัฒนาครูและบุคลากรทางการศึกษา เพื่อปฏิบัติหน้าที่เครือข่ายนักจิตวิทยาประจำโรงเรียน สังกัดสำนักงานคณะกรรมการการศึกษาขั้นพื้นฐาน ระหว่างวันที่ 22 – 24 ธันวาคม 2566 ณ โรงแรมบางกอกพาเลซ กรุงเทพมหานคร </v>
      </c>
      <c r="C316" s="204" t="str">
        <f>+[6]ระบบการควบคุมฯ!C1068</f>
        <v>ศธ 04002/ว5666 ลว 19 ธ.ค.66 ครั้งที่ 97</v>
      </c>
      <c r="D316" s="702">
        <f>+[6]ระบบการควบคุมฯ!F1068</f>
        <v>1600</v>
      </c>
      <c r="E316" s="702">
        <f>+[6]ระบบการควบคุมฯ!G1068+[6]ระบบการควบคุมฯ!H1068</f>
        <v>0</v>
      </c>
      <c r="F316" s="702">
        <f>+[6]ระบบการควบคุมฯ!I1068+[6]ระบบการควบคุมฯ!J1068</f>
        <v>0</v>
      </c>
      <c r="G316" s="702">
        <f>+[6]ระบบการควบคุมฯ!K1068+[6]ระบบการควบคุมฯ!L1068</f>
        <v>1600</v>
      </c>
      <c r="H316" s="702">
        <f t="shared" ref="H316:H321" si="55">+D316-E316-F316-G316</f>
        <v>0</v>
      </c>
      <c r="I316" s="489" t="s">
        <v>12</v>
      </c>
    </row>
    <row r="317" spans="1:9" ht="18.75" hidden="1" customHeight="1" x14ac:dyDescent="0.25">
      <c r="A317" s="203" t="str">
        <f>+[6]ระบบการควบคุมฯ!A1069</f>
        <v>2.4.2</v>
      </c>
      <c r="B317" s="204" t="str">
        <f>+[6]ระบบการควบคุมฯ!B1069</f>
        <v xml:space="preserve">ค่าใช้จ่ายในการเดินทางเข้าร่วมประชุมปฏิบัติการพัฒนาครูแนะแนวแกนนำและการ Coaching เป้าหมายชีวิต ตามนโยบายเรียนดีมีความสุข ระหว่างวันที่ 21 – 24 มกราคม 2567 ณ โรงแรมบางกอกพาเลส เขตราชเทวี  กรุงเทพมหานคร </v>
      </c>
      <c r="C317" s="204" t="str">
        <f>+[6]ระบบการควบคุมฯ!C1069</f>
        <v>ศธ 04002/ว161 (2/2) ลว 1 กพ 67 ครั้งที่ 161</v>
      </c>
      <c r="D317" s="702">
        <f>+[6]ระบบการควบคุมฯ!F1069</f>
        <v>800</v>
      </c>
      <c r="E317" s="702">
        <f>+[6]ระบบการควบคุมฯ!G1069+[6]ระบบการควบคุมฯ!H1069</f>
        <v>0</v>
      </c>
      <c r="F317" s="702">
        <f>+[6]ระบบการควบคุมฯ!I1069+[6]ระบบการควบคุมฯ!J1069</f>
        <v>0</v>
      </c>
      <c r="G317" s="702">
        <f>+[6]ระบบการควบคุมฯ!K1069+[6]ระบบการควบคุมฯ!L1069</f>
        <v>800</v>
      </c>
      <c r="H317" s="702">
        <f t="shared" si="55"/>
        <v>0</v>
      </c>
      <c r="I317" s="489" t="s">
        <v>12</v>
      </c>
    </row>
    <row r="318" spans="1:9" ht="37.5" hidden="1" customHeight="1" x14ac:dyDescent="0.25">
      <c r="A318" s="203" t="str">
        <f>+[6]ระบบการควบคุมฯ!A1071</f>
        <v>2.4.3</v>
      </c>
      <c r="B318" s="204"/>
      <c r="C318" s="204"/>
      <c r="D318" s="702">
        <f>+[6]ระบบการควบคุมฯ!F1071</f>
        <v>0</v>
      </c>
      <c r="E318" s="702">
        <f>+[6]ระบบการควบคุมฯ!G1071+[6]ระบบการควบคุมฯ!H1071</f>
        <v>0</v>
      </c>
      <c r="F318" s="702">
        <f>+[6]ระบบการควบคุมฯ!I1071+[6]ระบบการควบคุมฯ!J1071</f>
        <v>0</v>
      </c>
      <c r="G318" s="702">
        <f>+[6]ระบบการควบคุมฯ!K1071+[6]ระบบการควบคุมฯ!L1071</f>
        <v>0</v>
      </c>
      <c r="H318" s="702">
        <f t="shared" si="55"/>
        <v>0</v>
      </c>
      <c r="I318" s="489" t="s">
        <v>12</v>
      </c>
    </row>
    <row r="319" spans="1:9" ht="18.75" hidden="1" customHeight="1" x14ac:dyDescent="0.25">
      <c r="A319" s="203" t="str">
        <f>+[6]ระบบการควบคุมฯ!A1072</f>
        <v>2.4.4</v>
      </c>
      <c r="B319" s="204"/>
      <c r="C319" s="204"/>
      <c r="D319" s="702">
        <f>+[6]ระบบการควบคุมฯ!F1072</f>
        <v>0</v>
      </c>
      <c r="E319" s="702">
        <f>+[6]ระบบการควบคุมฯ!G1072+[6]ระบบการควบคุมฯ!H1072</f>
        <v>0</v>
      </c>
      <c r="F319" s="702">
        <f>+[6]ระบบการควบคุมฯ!I1072+[6]ระบบการควบคุมฯ!J1072</f>
        <v>0</v>
      </c>
      <c r="G319" s="702">
        <f>+[6]ระบบการควบคุมฯ!K1072+[6]ระบบการควบคุมฯ!L1072</f>
        <v>0</v>
      </c>
      <c r="H319" s="702">
        <f t="shared" si="55"/>
        <v>0</v>
      </c>
      <c r="I319" s="489" t="s">
        <v>12</v>
      </c>
    </row>
    <row r="320" spans="1:9" ht="18.75" hidden="1" customHeight="1" x14ac:dyDescent="0.25">
      <c r="A320" s="203" t="str">
        <f>+[6]ระบบการควบคุมฯ!A1073</f>
        <v>2.4.5</v>
      </c>
      <c r="B320" s="204"/>
      <c r="C320" s="204"/>
      <c r="D320" s="702">
        <f>+[6]ระบบการควบคุมฯ!F1073</f>
        <v>0</v>
      </c>
      <c r="E320" s="702">
        <f>+[6]ระบบการควบคุมฯ!G1073+[6]ระบบการควบคุมฯ!H1073</f>
        <v>0</v>
      </c>
      <c r="F320" s="702">
        <f>+[6]ระบบการควบคุมฯ!I1073+[6]ระบบการควบคุมฯ!J1073</f>
        <v>0</v>
      </c>
      <c r="G320" s="702">
        <f>+[6]ระบบการควบคุมฯ!K1073+[6]ระบบการควบคุมฯ!L1073</f>
        <v>0</v>
      </c>
      <c r="H320" s="702">
        <f t="shared" si="55"/>
        <v>0</v>
      </c>
      <c r="I320" s="489" t="s">
        <v>97</v>
      </c>
    </row>
    <row r="321" spans="1:9" ht="18.75" hidden="1" customHeight="1" x14ac:dyDescent="0.25">
      <c r="A321" s="203" t="str">
        <f>+[6]ระบบการควบคุมฯ!A1074</f>
        <v>2.4.6</v>
      </c>
      <c r="B321" s="204"/>
      <c r="C321" s="204"/>
      <c r="D321" s="702">
        <f>+[6]ระบบการควบคุมฯ!F1074</f>
        <v>0</v>
      </c>
      <c r="E321" s="702">
        <f>+[6]ระบบการควบคุมฯ!G1074+[6]ระบบการควบคุมฯ!H1074</f>
        <v>0</v>
      </c>
      <c r="F321" s="702">
        <f>+[6]ระบบการควบคุมฯ!I1074+[6]ระบบการควบคุมฯ!J1074</f>
        <v>0</v>
      </c>
      <c r="G321" s="702">
        <f>+[6]ระบบการควบคุมฯ!K1074+[6]ระบบการควบคุมฯ!L1074</f>
        <v>0</v>
      </c>
      <c r="H321" s="702">
        <f t="shared" si="55"/>
        <v>0</v>
      </c>
      <c r="I321" s="489" t="s">
        <v>50</v>
      </c>
    </row>
    <row r="322" spans="1:9" ht="18.75" hidden="1" customHeight="1" x14ac:dyDescent="0.25">
      <c r="A322" s="443">
        <v>2.5</v>
      </c>
      <c r="B322" s="490" t="str">
        <f>+[2]ระบบการควบคุมฯ!B1063</f>
        <v xml:space="preserve">กิจกรรมการขับเคลื่อนหลักสูตรแกนกลางการศึกษาขั้นพื้นฐาน </v>
      </c>
      <c r="C322" s="490" t="str">
        <f>+[2]ระบบการควบคุมฯ!C1063</f>
        <v>20004 65 00092 00000</v>
      </c>
      <c r="D322" s="699">
        <f>+D323</f>
        <v>0</v>
      </c>
      <c r="E322" s="699">
        <f>+E323</f>
        <v>0</v>
      </c>
      <c r="F322" s="699">
        <f>+F323</f>
        <v>0</v>
      </c>
      <c r="G322" s="699">
        <f>+G323</f>
        <v>0</v>
      </c>
      <c r="H322" s="699">
        <f>+H323</f>
        <v>0</v>
      </c>
      <c r="I322" s="491"/>
    </row>
    <row r="323" spans="1:9" ht="18.75" hidden="1" customHeight="1" x14ac:dyDescent="0.25">
      <c r="A323" s="201"/>
      <c r="B323" s="452" t="str">
        <f>+[6]ระบบการควบคุมฯ!B1296</f>
        <v xml:space="preserve"> งบดำเนินงาน 66112xx</v>
      </c>
      <c r="C323" s="453" t="str">
        <f>+[2]ระบบการควบคุมฯ!C1064</f>
        <v>20004 35000200 200000</v>
      </c>
      <c r="D323" s="704"/>
      <c r="E323" s="704">
        <f>SUM(E324)</f>
        <v>0</v>
      </c>
      <c r="F323" s="704">
        <f>SUM(F324)</f>
        <v>0</v>
      </c>
      <c r="G323" s="704">
        <f>SUM(G324)</f>
        <v>0</v>
      </c>
      <c r="H323" s="704">
        <f>SUM(H324)</f>
        <v>0</v>
      </c>
      <c r="I323" s="202"/>
    </row>
    <row r="324" spans="1:9" ht="18.75" hidden="1" customHeight="1" x14ac:dyDescent="0.25">
      <c r="A324" s="205" t="s">
        <v>67</v>
      </c>
      <c r="B324" s="466" t="str">
        <f>+[2]ระบบการควบคุมฯ!B1065</f>
        <v>ค่าใช้จ่ายในการดำเนินโครงการบ้านนักวิทยาศาสตร์น้อยประเทศไทย ระดับประถมศึกษา</v>
      </c>
      <c r="C324" s="466" t="str">
        <f>+[2]ระบบการควบคุมฯ!C1065</f>
        <v>ศธ 04002/ว3006 ลว 5 ส.ค.65 ครั้งที่ 727</v>
      </c>
      <c r="D324" s="750">
        <f>+[2]ระบบการควบคุมฯ!D1065</f>
        <v>0</v>
      </c>
      <c r="E324" s="738">
        <f>+[2]ระบบการควบคุมฯ!G918+[2]ระบบการควบคุมฯ!H918</f>
        <v>0</v>
      </c>
      <c r="F324" s="738">
        <f>+[2]ระบบการควบคุมฯ!I918+[2]ระบบการควบคุมฯ!J918</f>
        <v>0</v>
      </c>
      <c r="G324" s="738">
        <f>+[2]ระบบการควบคุมฯ!K1065+[2]ระบบการควบคุมฯ!L1065</f>
        <v>0</v>
      </c>
      <c r="H324" s="738">
        <f>+D324-E324-F324-G324</f>
        <v>0</v>
      </c>
      <c r="I324" s="206" t="s">
        <v>68</v>
      </c>
    </row>
    <row r="325" spans="1:9" ht="18.75" hidden="1" customHeight="1" x14ac:dyDescent="0.25">
      <c r="A325" s="492">
        <f>+[6]ระบบการควบคุมฯ!A1306</f>
        <v>3</v>
      </c>
      <c r="B325" s="493" t="str">
        <f>+[6]ระบบการควบคุมฯ!B1306</f>
        <v xml:space="preserve">ผลผลิตผู้จบการศึกษามัธยมศึกษาตอนปลาย  </v>
      </c>
      <c r="C325" s="493" t="str">
        <f>+[6]ระบบการควบคุมฯ!C1306</f>
        <v>20004 35000300 2000000</v>
      </c>
      <c r="D325" s="751">
        <f>+D326+D329</f>
        <v>1000</v>
      </c>
      <c r="E325" s="751">
        <f>+E326+E329</f>
        <v>0</v>
      </c>
      <c r="F325" s="751">
        <f>+F326+F329</f>
        <v>0</v>
      </c>
      <c r="G325" s="751">
        <f>+G326+G329</f>
        <v>0</v>
      </c>
      <c r="H325" s="751">
        <f>+H326+H329</f>
        <v>1000</v>
      </c>
      <c r="I325" s="494"/>
    </row>
    <row r="326" spans="1:9" ht="18.75" hidden="1" customHeight="1" x14ac:dyDescent="0.25">
      <c r="A326" s="433">
        <f>+[6]ระบบการควบคุมฯ!A1309</f>
        <v>3.1</v>
      </c>
      <c r="B326" s="434" t="str">
        <f>+[6]ระบบการควบคุมฯ!B1309</f>
        <v>กิจกรรรมการส่งเสริมศักยภาพในการเรียนระดับมัธยมศึกษา กิจกรรมรองส่งเสริมภาษาต่างประเทศที่สอง ความเป็นพลเมืองในการพัฒนาสู่โรงเรียนในประชาคมอาเซียน</v>
      </c>
      <c r="C326" s="434" t="str">
        <f>+[6]ระบบการควบคุมฯ!C1309</f>
        <v>20004 67 50194 32857</v>
      </c>
      <c r="D326" s="699">
        <f>+D327</f>
        <v>1000</v>
      </c>
      <c r="E326" s="718">
        <f>+E327</f>
        <v>0</v>
      </c>
      <c r="F326" s="718">
        <f>+F327</f>
        <v>0</v>
      </c>
      <c r="G326" s="718">
        <f>+G327</f>
        <v>0</v>
      </c>
      <c r="H326" s="718">
        <f>+H327</f>
        <v>1000</v>
      </c>
      <c r="I326" s="451"/>
    </row>
    <row r="327" spans="1:9" ht="37.5" hidden="1" customHeight="1" x14ac:dyDescent="0.25">
      <c r="A327" s="201"/>
      <c r="B327" s="452" t="str">
        <f>+[6]ระบบการควบคุมฯ!B1307</f>
        <v xml:space="preserve"> งบดำเนินงาน 67112xx</v>
      </c>
      <c r="C327" s="453" t="str">
        <f>+[6]ระบบการควบคุมฯ!C1306</f>
        <v>20004 35000300 2000000</v>
      </c>
      <c r="D327" s="704">
        <f>SUM(D328)</f>
        <v>1000</v>
      </c>
      <c r="E327" s="704">
        <f>SUM(E328)</f>
        <v>0</v>
      </c>
      <c r="F327" s="704">
        <f>SUM(F328)</f>
        <v>0</v>
      </c>
      <c r="G327" s="704">
        <f>SUM(G328)</f>
        <v>0</v>
      </c>
      <c r="H327" s="704">
        <f>SUM(H328)</f>
        <v>1000</v>
      </c>
      <c r="I327" s="202"/>
    </row>
    <row r="328" spans="1:9" ht="18.75" hidden="1" customHeight="1" x14ac:dyDescent="0.25">
      <c r="A328" s="203" t="str">
        <f>+[6]ระบบการควบคุมฯ!A1311</f>
        <v>3.1.1</v>
      </c>
      <c r="B328" s="472" t="str">
        <f>+[6]ระบบการควบคุมฯ!B1311</f>
        <v xml:space="preserve">ค่าใช้จ่ายในการเดินทางเข้าร่วมอบรมเชิงปฏิบัติการพัฒนาครูด้านการจัดการเรียนรู้ประวัติศาสตร์ไทย ระหว่างวันที่ 28 พฤษภาคม 2567 – 2 มิถุนายน 2567 ณ โรงแรมเอวาน่า แกรนด์ แอนด์ คอนเวนชั่น เซนเตอร์ กรุงเทพมหานคร </v>
      </c>
      <c r="C328" s="472" t="str">
        <f>+[6]ระบบการควบคุมฯ!C1311</f>
        <v>ศธ04002/ว1864 ลว. 14 พค 67 โอนครั้งที่ 13</v>
      </c>
      <c r="D328" s="715">
        <f>+[6]ระบบการควบคุมฯ!AB1311</f>
        <v>1000</v>
      </c>
      <c r="E328" s="716">
        <f>+[6]ระบบการควบคุมฯ!G1311+[6]ระบบการควบคุมฯ!H1311+[6]ระบบการควบคุมฯ!R1311+[6]ระบบการควบคุมฯ!S1311</f>
        <v>0</v>
      </c>
      <c r="F328" s="716">
        <f>+[6]ระบบการควบคุมฯ!I1311+[6]ระบบการควบคุมฯ!J1311</f>
        <v>0</v>
      </c>
      <c r="G328" s="716">
        <f>+[6]ระบบการควบคุมฯ!K1311+[6]ระบบการควบคุมฯ!L1311+[6]ระบบการควบคุมฯ!V1311+[6]ระบบการควบคุมฯ!W1311</f>
        <v>0</v>
      </c>
      <c r="H328" s="716">
        <f>+D328-E328-F328-G328</f>
        <v>1000</v>
      </c>
      <c r="I328" s="495" t="s">
        <v>69</v>
      </c>
    </row>
    <row r="329" spans="1:9" ht="131.25" hidden="1" customHeight="1" x14ac:dyDescent="0.25">
      <c r="A329" s="433">
        <v>3.2</v>
      </c>
      <c r="B329" s="434" t="str">
        <f>+[2]ระบบการควบคุมฯ!B1099</f>
        <v xml:space="preserve"> การส่งเสริมการเรียนรู้เทคโนโลยีดิจิทัลและระบบอัจฉริยะในสถานศึกษาเพื่อความเป็นเลิศ</v>
      </c>
      <c r="C329" s="434" t="str">
        <f>+[2]ระบบการควบคุมฯ!C1099</f>
        <v>20004 66 00082 00000</v>
      </c>
      <c r="D329" s="699">
        <f>+D330</f>
        <v>0</v>
      </c>
      <c r="E329" s="718">
        <f>+E330</f>
        <v>0</v>
      </c>
      <c r="F329" s="718">
        <f>+F330</f>
        <v>0</v>
      </c>
      <c r="G329" s="718">
        <f>+G330</f>
        <v>0</v>
      </c>
      <c r="H329" s="718">
        <f>+H330</f>
        <v>0</v>
      </c>
      <c r="I329" s="451"/>
    </row>
    <row r="330" spans="1:9" ht="93.75" hidden="1" customHeight="1" x14ac:dyDescent="0.25">
      <c r="A330" s="201"/>
      <c r="B330" s="452" t="str">
        <f>+[2]ระบบการควบคุมฯ!B1100</f>
        <v xml:space="preserve"> งบดำเนินงาน 66112xx</v>
      </c>
      <c r="C330" s="453" t="str">
        <f>+[2]ระบบการควบคุมฯ!C1100</f>
        <v>20004 35000700 2000000</v>
      </c>
      <c r="D330" s="704">
        <f>SUM(D331)</f>
        <v>0</v>
      </c>
      <c r="E330" s="704">
        <f>SUM(E331)</f>
        <v>0</v>
      </c>
      <c r="F330" s="704">
        <f>SUM(F331)</f>
        <v>0</v>
      </c>
      <c r="G330" s="704">
        <f>SUM(G331)</f>
        <v>0</v>
      </c>
      <c r="H330" s="704">
        <f>SUM(H331)</f>
        <v>0</v>
      </c>
      <c r="I330" s="202"/>
    </row>
    <row r="331" spans="1:9" ht="37.5" hidden="1" customHeight="1" x14ac:dyDescent="0.25">
      <c r="A331" s="203" t="s">
        <v>64</v>
      </c>
      <c r="B331" s="207" t="str">
        <f>+[2]ระบบการควบคุมฯ!B1101</f>
        <v xml:space="preserve">ค่าวัสดุ อุปกรณ์ สำหรับดำเนินโครงการบ้านนักวิทยาศาสตร์น้อยประเทศไทย ระดับประถมศึกษา </v>
      </c>
      <c r="C331" s="496" t="str">
        <f>+[2]ระบบการควบคุมฯ!C1101</f>
        <v>ศธ04002/ว3006 ลว.5 ส.ค.65 โอนครั้งที่ 727</v>
      </c>
      <c r="D331" s="715">
        <f>+[2]ระบบการควบคุมฯ!D1101</f>
        <v>0</v>
      </c>
      <c r="E331" s="716">
        <f>+[2]ระบบการควบคุมฯ!G1100+[2]ระบบการควบคุมฯ!H1100</f>
        <v>0</v>
      </c>
      <c r="F331" s="716">
        <f>+[2]ระบบการควบคุมฯ!I1100+[2]ระบบการควบคุมฯ!J1100</f>
        <v>0</v>
      </c>
      <c r="G331" s="716">
        <f>+[2]ระบบการควบคุมฯ!K1100+[2]ระบบการควบคุมฯ!L1100</f>
        <v>0</v>
      </c>
      <c r="H331" s="716">
        <f>+D331-E331-F331-G331</f>
        <v>0</v>
      </c>
      <c r="I331" s="208" t="s">
        <v>70</v>
      </c>
    </row>
    <row r="332" spans="1:9" ht="37.5" hidden="1" customHeight="1" x14ac:dyDescent="0.25">
      <c r="A332" s="203"/>
      <c r="B332" s="207"/>
      <c r="C332" s="207"/>
      <c r="D332" s="715">
        <f>+[4]ระบบการควบคุมฯ!F272</f>
        <v>0</v>
      </c>
      <c r="E332" s="716">
        <f>+[4]ระบบการควบคุมฯ!G272+[4]ระบบการควบคุมฯ!H272</f>
        <v>0</v>
      </c>
      <c r="F332" s="716">
        <f>+[4]ระบบการควบคุมฯ!I272+[4]ระบบการควบคุมฯ!J272</f>
        <v>0</v>
      </c>
      <c r="G332" s="716">
        <f>+[4]ระบบการควบคุมฯ!K272+[4]ระบบการควบคุมฯ!L272</f>
        <v>0</v>
      </c>
      <c r="H332" s="716">
        <f>+D332-E332-F332-G332</f>
        <v>0</v>
      </c>
      <c r="I332" s="208"/>
    </row>
    <row r="333" spans="1:9" ht="37.5" hidden="1" customHeight="1" x14ac:dyDescent="0.25">
      <c r="A333" s="224" t="str">
        <f>+[4]ระบบการควบคุมฯ!A895</f>
        <v>จ</v>
      </c>
      <c r="B333" s="225" t="str">
        <f>+[4]ระบบการควบคุมฯ!B895</f>
        <v xml:space="preserve">แผนงานบูรณาการ : ป้องกัน ปราบปราม และบำบัดรักษาผู้ติดยาเสพติด        </v>
      </c>
      <c r="C333" s="225">
        <f>+[2]ระบบการควบคุมฯ!C1105</f>
        <v>0</v>
      </c>
      <c r="D333" s="752">
        <f t="shared" ref="D333:H335" si="56">+D334</f>
        <v>0</v>
      </c>
      <c r="E333" s="752">
        <f t="shared" si="56"/>
        <v>0</v>
      </c>
      <c r="F333" s="752">
        <f t="shared" si="56"/>
        <v>0</v>
      </c>
      <c r="G333" s="752">
        <f t="shared" si="56"/>
        <v>0</v>
      </c>
      <c r="H333" s="752">
        <f t="shared" si="56"/>
        <v>0</v>
      </c>
      <c r="I333" s="226"/>
    </row>
    <row r="334" spans="1:9" ht="37.5" hidden="1" customHeight="1" x14ac:dyDescent="0.25">
      <c r="A334" s="227">
        <f>+[4]ระบบการควบคุมฯ!A896</f>
        <v>1</v>
      </c>
      <c r="B334" s="228" t="str">
        <f>+[6]ระบบการควบคุมฯ!B1320</f>
        <v xml:space="preserve">โครงการป้องกันและแก้ไขปัญหายาเสพติดในสถานศึกษา    </v>
      </c>
      <c r="C334" s="228" t="str">
        <f>+[6]ระบบการควบคุมฯ!C1320</f>
        <v>20004 06003600</v>
      </c>
      <c r="D334" s="753">
        <f t="shared" si="56"/>
        <v>0</v>
      </c>
      <c r="E334" s="753">
        <f t="shared" si="56"/>
        <v>0</v>
      </c>
      <c r="F334" s="753">
        <f t="shared" si="56"/>
        <v>0</v>
      </c>
      <c r="G334" s="753">
        <f t="shared" si="56"/>
        <v>0</v>
      </c>
      <c r="H334" s="753">
        <f t="shared" si="56"/>
        <v>0</v>
      </c>
      <c r="I334" s="229"/>
    </row>
    <row r="335" spans="1:9" ht="93.75" hidden="1" customHeight="1" x14ac:dyDescent="0.25">
      <c r="A335" s="230">
        <f>+[6]ระบบการควบคุมฯ!A1321</f>
        <v>1.1000000000000001</v>
      </c>
      <c r="B335" s="231" t="str">
        <f>+[6]ระบบการควบคุมฯ!B1321</f>
        <v xml:space="preserve"> กิจกรรมป้องกันและแก้ไขปัญหายาเสพติดในสถานศึกษา  </v>
      </c>
      <c r="C335" s="231" t="str">
        <f>+[2]ระบบการควบคุมฯ!C1107</f>
        <v>20004 66 57455 00000</v>
      </c>
      <c r="D335" s="754">
        <f>+D336</f>
        <v>0</v>
      </c>
      <c r="E335" s="754">
        <f t="shared" si="56"/>
        <v>0</v>
      </c>
      <c r="F335" s="754">
        <f t="shared" si="56"/>
        <v>0</v>
      </c>
      <c r="G335" s="754">
        <f t="shared" si="56"/>
        <v>0</v>
      </c>
      <c r="H335" s="754">
        <f t="shared" si="56"/>
        <v>0</v>
      </c>
      <c r="I335" s="232"/>
    </row>
    <row r="336" spans="1:9" ht="131.25" hidden="1" customHeight="1" x14ac:dyDescent="0.25">
      <c r="A336" s="201"/>
      <c r="B336" s="254" t="str">
        <f>+[6]ระบบการควบคุมฯ!B1322</f>
        <v xml:space="preserve"> งบรายจ่ายอื่น 6611500</v>
      </c>
      <c r="C336" s="497" t="str">
        <f>+[6]ระบบการควบคุมฯ!C1323</f>
        <v>20004 06003600 5000002</v>
      </c>
      <c r="D336" s="704">
        <f>SUM(D337:D349)</f>
        <v>0</v>
      </c>
      <c r="E336" s="704">
        <f>SUM(E337:E349)</f>
        <v>0</v>
      </c>
      <c r="F336" s="704">
        <f>SUM(F337:F349)</f>
        <v>0</v>
      </c>
      <c r="G336" s="704">
        <f>SUM(G337:G349)</f>
        <v>0</v>
      </c>
      <c r="H336" s="704">
        <f>SUM(H337:H349)</f>
        <v>0</v>
      </c>
      <c r="I336" s="202"/>
    </row>
    <row r="337" spans="1:9" ht="37.5" hidden="1" customHeight="1" x14ac:dyDescent="0.25">
      <c r="A337" s="205" t="str">
        <f>+[6]ระบบการควบคุมฯ!A1324</f>
        <v>1.1.1</v>
      </c>
      <c r="B337" s="209" t="str">
        <f>+[6]ระบบการควบคุมฯ!B1324</f>
        <v>สนับสนุนการดำเนินงานโครงการป้องกันและแก้ไขปัญหายาเสพติดในสถานศึกษา ประจำปี 2566 ครั้งที่ 1 1. นิเทศติดตาม 5000 บาท 2. กิจกรรมลูกเสือต้านภัยยาเสพติด 21 ร.ร. 42,000 บาท 3. กิจกรรมนักเรียนเพื่อนที่ปรึกษา (YC:Youth Counselor) 5000 บาท</v>
      </c>
      <c r="C337" s="209" t="str">
        <f>+[6]ระบบการควบคุมฯ!C1324</f>
        <v>ศธ 04002/ว5654 ลว 16 ธ.ค. 65 ครั้งที่ 130</v>
      </c>
      <c r="D337" s="755">
        <f>+[6]ระบบการควบคุมฯ!F1324</f>
        <v>0</v>
      </c>
      <c r="E337" s="756">
        <f>+[6]ระบบการควบคุมฯ!G1324+[6]ระบบการควบคุมฯ!H1324</f>
        <v>0</v>
      </c>
      <c r="F337" s="756">
        <f>+[6]ระบบการควบคุมฯ!I1324+[6]ระบบการควบคุมฯ!J1324</f>
        <v>0</v>
      </c>
      <c r="G337" s="756">
        <f>+[6]ระบบการควบคุมฯ!K1324+[6]ระบบการควบคุมฯ!L1324</f>
        <v>0</v>
      </c>
      <c r="H337" s="756">
        <f>+D337-E337-F337-G337</f>
        <v>0</v>
      </c>
      <c r="I337" s="206" t="s">
        <v>12</v>
      </c>
    </row>
    <row r="338" spans="1:9" ht="37.5" hidden="1" customHeight="1" x14ac:dyDescent="0.25">
      <c r="A338" s="205" t="str">
        <f>+[6]ระบบการควบคุมฯ!A1325</f>
        <v>1.1.2</v>
      </c>
      <c r="B338" s="209" t="str">
        <f>+[6]ระบบการควบคุมฯ!B1325</f>
        <v xml:space="preserve">สนับสนุนการดำเนินงานโครงการป้องกันและแก้ไขปัญหายาเสพติดในสถานศึกษาของสำนักงานคณะกรรมการการศึกษาขั้นพื้นฐาน ประจำปี 2566 ครั้งที่ 2 </v>
      </c>
      <c r="C338" s="209" t="str">
        <f>+[6]ระบบการควบคุมฯ!C1325</f>
        <v>ศธ 04002/ว3154 ลว 7 สค 66 ครั้งที่ 730</v>
      </c>
      <c r="D338" s="755">
        <f>+[6]ระบบการควบคุมฯ!F1325</f>
        <v>0</v>
      </c>
      <c r="E338" s="756">
        <f>+[6]ระบบการควบคุมฯ!G1325+[6]ระบบการควบคุมฯ!H1325</f>
        <v>0</v>
      </c>
      <c r="F338" s="756">
        <f>+[6]ระบบการควบคุมฯ!I1325+[6]ระบบการควบคุมฯ!J1325</f>
        <v>0</v>
      </c>
      <c r="G338" s="756">
        <f>+[6]ระบบการควบคุมฯ!K1325+[6]ระบบการควบคุมฯ!L1325</f>
        <v>0</v>
      </c>
      <c r="H338" s="756">
        <f>+D338-E338-F338-G338</f>
        <v>0</v>
      </c>
      <c r="I338" s="206" t="s">
        <v>12</v>
      </c>
    </row>
    <row r="339" spans="1:9" ht="37.5" hidden="1" customHeight="1" x14ac:dyDescent="0.6">
      <c r="A339" s="210"/>
      <c r="B339" s="214"/>
      <c r="C339" s="75"/>
      <c r="D339" s="212"/>
      <c r="E339" s="213"/>
      <c r="F339" s="213"/>
      <c r="G339" s="213"/>
      <c r="H339" s="213"/>
      <c r="I339" s="200"/>
    </row>
    <row r="340" spans="1:9" ht="18.75" hidden="1" customHeight="1" x14ac:dyDescent="0.25">
      <c r="A340" s="205" t="str">
        <f>+[2]ระบบการควบคุมฯ!A1111</f>
        <v>1.1.2</v>
      </c>
      <c r="B340" s="209" t="str">
        <f>+[2]ระบบการควบคุมฯ!B1111</f>
        <v>ค่าใช้จ่ายโครงการพัฒนาทักษะชีวิตเพื่อปรับเปลี่ยนพฤติกรรมนักเรียนกลุ่มเฝ้าระวัง  โรงเรียนละ 2,000.-บาท 21 ร.ร.</v>
      </c>
      <c r="C340" s="209" t="str">
        <f>+[2]ระบบการควบคุมฯ!C1111</f>
        <v>ศธ 04002/ว1970  ลว 25 พ.ค. 65 ครั้งที่ 479</v>
      </c>
      <c r="D340" s="755">
        <f>+[2]ระบบการควบคุมฯ!D1111</f>
        <v>0</v>
      </c>
      <c r="E340" s="756">
        <f>+[2]ระบบการควบคุมฯ!G1111+[2]ระบบการควบคุมฯ!H1111</f>
        <v>0</v>
      </c>
      <c r="F340" s="756">
        <f>+[2]ระบบการควบคุมฯ!I1111+[2]ระบบการควบคุมฯ!J1111</f>
        <v>0</v>
      </c>
      <c r="G340" s="756">
        <f>+[2]ระบบการควบคุมฯ!K1111+[2]ระบบการควบคุมฯ!L1111</f>
        <v>0</v>
      </c>
      <c r="H340" s="756">
        <f>+D340-E340-F340-G340</f>
        <v>0</v>
      </c>
      <c r="I340" s="206" t="s">
        <v>56</v>
      </c>
    </row>
    <row r="341" spans="1:9" ht="37.5" hidden="1" customHeight="1" x14ac:dyDescent="0.25">
      <c r="A341" s="210"/>
      <c r="B341" s="214"/>
      <c r="C341" s="214" t="str">
        <f>+[2]ระบบการควบคุมฯ!C1112</f>
        <v>20004 06003600</v>
      </c>
      <c r="D341" s="757"/>
      <c r="E341" s="758"/>
      <c r="F341" s="758"/>
      <c r="G341" s="758"/>
      <c r="H341" s="758"/>
      <c r="I341" s="200"/>
    </row>
    <row r="342" spans="1:9" ht="37.5" hidden="1" customHeight="1" x14ac:dyDescent="0.25">
      <c r="A342" s="205" t="str">
        <f>+[2]ระบบการควบคุมฯ!A1113</f>
        <v>1.1.3</v>
      </c>
      <c r="B342" s="209" t="str">
        <f>+[2]ระบบการควบคุมฯ!B1113</f>
        <v xml:space="preserve">ค่าใช้จ่ายโครงการพัฒนาทักษะชีวิตเพื่อปรับเปลี่ยนพฤติกรรมนักเรียนกลุ่มเฝ้าระวัง  </v>
      </c>
      <c r="C342" s="209" t="str">
        <f>+[2]ระบบการควบคุมฯ!C1113</f>
        <v>ศธ 04002/ว2903  ลว 2 ส.ค. 65 ครั้งที่ 680</v>
      </c>
      <c r="D342" s="755">
        <f>+[2]ระบบการควบคุมฯ!D1113</f>
        <v>0</v>
      </c>
      <c r="E342" s="756">
        <f>+[2]ระบบการควบคุมฯ!G1113+[2]ระบบการควบคุมฯ!H1113</f>
        <v>0</v>
      </c>
      <c r="F342" s="756">
        <f>+[2]ระบบการควบคุมฯ!I1113+[2]ระบบการควบคุมฯ!J1113</f>
        <v>0</v>
      </c>
      <c r="G342" s="756">
        <f>+[2]ระบบการควบคุมฯ!K1113+[2]ระบบการควบคุมฯ!L1113</f>
        <v>0</v>
      </c>
      <c r="H342" s="756">
        <f>+D342-E342-F342-G342</f>
        <v>0</v>
      </c>
      <c r="I342" s="206" t="s">
        <v>12</v>
      </c>
    </row>
    <row r="343" spans="1:9" ht="56.25" hidden="1" customHeight="1" x14ac:dyDescent="0.25">
      <c r="A343" s="210"/>
      <c r="B343" s="214"/>
      <c r="C343" s="214" t="str">
        <f>+[2]ระบบการควบคุมฯ!C1114</f>
        <v>20004 06003600</v>
      </c>
      <c r="D343" s="757"/>
      <c r="E343" s="758"/>
      <c r="F343" s="758"/>
      <c r="G343" s="758"/>
      <c r="H343" s="758"/>
      <c r="I343" s="200"/>
    </row>
    <row r="344" spans="1:9" ht="37.5" hidden="1" customHeight="1" x14ac:dyDescent="0.25">
      <c r="A344" s="205" t="str">
        <f>+[2]ระบบการควบคุมฯ!A1115</f>
        <v>1.1.4</v>
      </c>
      <c r="B344" s="209" t="str">
        <f>+[4]ระบบการควบคุมฯ!B901</f>
        <v>ค่าใช้จ่ายโครงการลูกเสือต้านยาเสพติด</v>
      </c>
      <c r="C344" s="209" t="str">
        <f>+[4]ระบบการควบคุมฯ!C901</f>
        <v xml:space="preserve">ศธ 04002/ว589 ลว 11 ก.พ. 65 ครั้งที่ 208 </v>
      </c>
      <c r="D344" s="755"/>
      <c r="E344" s="756">
        <f>+[2]ระบบการควบคุมฯ!G1115+[2]ระบบการควบคุมฯ!H1115</f>
        <v>0</v>
      </c>
      <c r="F344" s="756">
        <f>+[2]ระบบการควบคุมฯ!I1115+[2]ระบบการควบคุมฯ!J1115</f>
        <v>0</v>
      </c>
      <c r="G344" s="756">
        <f>+[2]ระบบการควบคุมฯ!K1115+[2]ระบบการควบคุมฯ!L1115</f>
        <v>0</v>
      </c>
      <c r="H344" s="756">
        <f>+D344-E344-F344-G344</f>
        <v>0</v>
      </c>
      <c r="I344" s="206" t="s">
        <v>56</v>
      </c>
    </row>
    <row r="345" spans="1:9" ht="18.75" hidden="1" customHeight="1" x14ac:dyDescent="0.25">
      <c r="A345" s="210"/>
      <c r="B345" s="214"/>
      <c r="C345" s="214" t="str">
        <f>+[4]ระบบการควบคุมฯ!C902</f>
        <v>2000406036700002</v>
      </c>
      <c r="D345" s="757"/>
      <c r="E345" s="758"/>
      <c r="F345" s="758"/>
      <c r="G345" s="758"/>
      <c r="H345" s="758"/>
      <c r="I345" s="200"/>
    </row>
    <row r="346" spans="1:9" ht="18.75" hidden="1" customHeight="1" x14ac:dyDescent="0.25">
      <c r="A346" s="203"/>
      <c r="B346" s="204"/>
      <c r="C346" s="204"/>
      <c r="D346" s="759"/>
      <c r="E346" s="760"/>
      <c r="F346" s="760"/>
      <c r="G346" s="760"/>
      <c r="H346" s="760"/>
      <c r="I346" s="80"/>
    </row>
    <row r="347" spans="1:9" ht="18.75" hidden="1" customHeight="1" x14ac:dyDescent="0.25">
      <c r="A347" s="215"/>
      <c r="B347" s="216"/>
      <c r="C347" s="216"/>
      <c r="D347" s="761"/>
      <c r="E347" s="762"/>
      <c r="F347" s="762"/>
      <c r="G347" s="762"/>
      <c r="H347" s="762"/>
      <c r="I347" s="217"/>
    </row>
    <row r="348" spans="1:9" ht="18.75" hidden="1" customHeight="1" x14ac:dyDescent="0.25">
      <c r="A348" s="215"/>
      <c r="B348" s="216"/>
      <c r="C348" s="216"/>
      <c r="D348" s="761"/>
      <c r="E348" s="762"/>
      <c r="F348" s="762"/>
      <c r="G348" s="762"/>
      <c r="H348" s="762"/>
      <c r="I348" s="217"/>
    </row>
    <row r="349" spans="1:9" ht="111.6" hidden="1" customHeight="1" x14ac:dyDescent="0.25">
      <c r="A349" s="215"/>
      <c r="B349" s="216"/>
      <c r="C349" s="216"/>
      <c r="D349" s="761"/>
      <c r="E349" s="762"/>
      <c r="F349" s="762"/>
      <c r="G349" s="762"/>
      <c r="H349" s="762"/>
      <c r="I349" s="217"/>
    </row>
    <row r="350" spans="1:9" ht="55.95" hidden="1" customHeight="1" x14ac:dyDescent="0.25">
      <c r="A350" s="234" t="str">
        <f>+[2]ระบบการควบคุมฯ!A1119</f>
        <v>ฉ</v>
      </c>
      <c r="B350" s="235" t="str">
        <f>+[2]ระบบการควบคุมฯ!B1119</f>
        <v>แผนงานบูรณาการ : ต่อต้านการทุจริตและประพฤติมิชอบ</v>
      </c>
      <c r="C350" s="235" t="str">
        <f>+[2]ระบบการควบคุมฯ!C1119</f>
        <v>20004 56003700</v>
      </c>
      <c r="D350" s="625">
        <f>+D351</f>
        <v>140000</v>
      </c>
      <c r="E350" s="625">
        <f>+E351</f>
        <v>0</v>
      </c>
      <c r="F350" s="625">
        <f>+F351</f>
        <v>0</v>
      </c>
      <c r="G350" s="625">
        <f>+G351</f>
        <v>15900</v>
      </c>
      <c r="H350" s="625">
        <f>+H351</f>
        <v>124100</v>
      </c>
      <c r="I350" s="236"/>
    </row>
    <row r="351" spans="1:9" ht="37.200000000000003" hidden="1" customHeight="1" x14ac:dyDescent="0.25">
      <c r="A351" s="237">
        <f>+[2]ระบบการควบคุมฯ!A1120</f>
        <v>1</v>
      </c>
      <c r="B351" s="238" t="str">
        <f>+[2]ระบบการควบคุมฯ!B1120</f>
        <v>โครงการเสริมสร้างคุณธรรม จริยธรรม และธรรมาภิบาลในสถานศึกษา</v>
      </c>
      <c r="C351" s="238" t="str">
        <f>+[2]ระบบการควบคุมฯ!C1120</f>
        <v>20005 56003700</v>
      </c>
      <c r="D351" s="763">
        <f>+D353+D359+D363+D367</f>
        <v>140000</v>
      </c>
      <c r="E351" s="763">
        <f t="shared" ref="D351:I352" si="57">+E353+E359+E363+E367</f>
        <v>0</v>
      </c>
      <c r="F351" s="763">
        <f t="shared" si="57"/>
        <v>0</v>
      </c>
      <c r="G351" s="763">
        <f t="shared" si="57"/>
        <v>15900</v>
      </c>
      <c r="H351" s="763">
        <f t="shared" si="57"/>
        <v>124100</v>
      </c>
      <c r="I351" s="239"/>
    </row>
    <row r="352" spans="1:9" ht="37.200000000000003" hidden="1" customHeight="1" x14ac:dyDescent="0.25">
      <c r="A352" s="201"/>
      <c r="B352" s="254" t="str">
        <f>+[6]ระบบการควบคุมฯ!B1336</f>
        <v>งบดำเนินงาน 67112XX</v>
      </c>
      <c r="C352" s="233"/>
      <c r="D352" s="704">
        <f t="shared" si="57"/>
        <v>140000</v>
      </c>
      <c r="E352" s="704">
        <f t="shared" si="57"/>
        <v>0</v>
      </c>
      <c r="F352" s="704">
        <f t="shared" si="57"/>
        <v>0</v>
      </c>
      <c r="G352" s="704">
        <f t="shared" si="57"/>
        <v>15900</v>
      </c>
      <c r="H352" s="704">
        <f t="shared" si="57"/>
        <v>124100</v>
      </c>
      <c r="I352" s="202"/>
    </row>
    <row r="353" spans="1:9" ht="37.200000000000003" hidden="1" customHeight="1" x14ac:dyDescent="0.25">
      <c r="A353" s="230">
        <f>+[6]ระบบการควบคุมฯ!A1337</f>
        <v>1.1000000000000001</v>
      </c>
      <c r="B353" s="231" t="str">
        <f>+[6]ระบบการควบคุมฯ!B1337</f>
        <v xml:space="preserve">กิจกรรมเสริมสร้างคุณธรรม จริยธรรมและความตระหนักรู้ในการป้องกันและปราบปรามการทุจริต  </v>
      </c>
      <c r="C353" s="498" t="str">
        <f>+[6]ระบบการควบคุมฯ!C1337</f>
        <v xml:space="preserve">20004 66 00026 00000  </v>
      </c>
      <c r="D353" s="754">
        <f t="shared" ref="D353:I353" si="58">+D354</f>
        <v>90000</v>
      </c>
      <c r="E353" s="754">
        <f t="shared" si="58"/>
        <v>0</v>
      </c>
      <c r="F353" s="754">
        <f t="shared" si="58"/>
        <v>0</v>
      </c>
      <c r="G353" s="754">
        <f t="shared" si="58"/>
        <v>15900</v>
      </c>
      <c r="H353" s="754">
        <f t="shared" si="58"/>
        <v>74100</v>
      </c>
      <c r="I353" s="754">
        <f t="shared" si="58"/>
        <v>0</v>
      </c>
    </row>
    <row r="354" spans="1:9" ht="111.6" hidden="1" customHeight="1" x14ac:dyDescent="0.25">
      <c r="A354" s="201"/>
      <c r="B354" s="254" t="str">
        <f>+[2]ระบบการควบคุมฯ!B1123</f>
        <v xml:space="preserve"> งบดำเนินงาน 66112xx</v>
      </c>
      <c r="C354" s="233"/>
      <c r="D354" s="704">
        <f>SUM(D355:D358)</f>
        <v>90000</v>
      </c>
      <c r="E354" s="704">
        <f>SUM(E355:E358)</f>
        <v>0</v>
      </c>
      <c r="F354" s="704">
        <f>SUM(F355:F358)</f>
        <v>0</v>
      </c>
      <c r="G354" s="704">
        <f>SUM(G355:G358)</f>
        <v>15900</v>
      </c>
      <c r="H354" s="704">
        <f>SUM(H355:H358)</f>
        <v>74100</v>
      </c>
      <c r="I354" s="202"/>
    </row>
    <row r="355" spans="1:9" ht="148.94999999999999" hidden="1" customHeight="1" x14ac:dyDescent="0.25">
      <c r="A355" s="205" t="str">
        <f>+[6]ระบบการควบคุมฯ!A1341</f>
        <v>1.1.1</v>
      </c>
      <c r="B355" s="209" t="str">
        <f>+[6]ระบบการควบคุมฯ!B1341</f>
        <v xml:space="preserve">ค่าใช้จ่ายในการเดินทางมาประชุม อบรม กับสำนักงานคณะกรรมการการศึกษาขั้นพื้นฐาน หรือ สำนักงานคณะกรรมการป้องกันและปราบปรามการทุจริตแห่งชาติ </v>
      </c>
      <c r="C355" s="209" t="str">
        <f>+[6]ระบบการควบคุมฯ!C1341</f>
        <v>ศธ 04002/ว923 ลว 4 มีค 67 ครั้งที่ 203</v>
      </c>
      <c r="D355" s="755">
        <f>+[6]ระบบการควบคุมฯ!F1341</f>
        <v>20000</v>
      </c>
      <c r="E355" s="703">
        <f>+[6]ระบบการควบคุมฯ!G1341+[6]ระบบการควบคุมฯ!H1341+[6]ระบบการควบคุมฯ!R1341+[6]ระบบการควบคุมฯ!S1341</f>
        <v>0</v>
      </c>
      <c r="F355" s="756">
        <f>+[6]ระบบการควบคุมฯ!I1341+[6]ระบบการควบคุมฯ!J1341</f>
        <v>0</v>
      </c>
      <c r="G355" s="703">
        <f>+[6]ระบบการควบคุมฯ!K1341+[6]ระบบการควบคุมฯ!L1341+[6]ระบบการควบคุมฯ!V1341+[6]ระบบการควบคุมฯ!W1341</f>
        <v>4000</v>
      </c>
      <c r="H355" s="756">
        <f t="shared" ref="H355:H370" si="59">+D355-E355-F355-G355</f>
        <v>16000</v>
      </c>
      <c r="I355" s="206" t="s">
        <v>107</v>
      </c>
    </row>
    <row r="356" spans="1:9" ht="37.200000000000003" hidden="1" customHeight="1" x14ac:dyDescent="0.25">
      <c r="A356" s="205" t="str">
        <f>+[6]ระบบการควบคุมฯ!A1342</f>
        <v>1.1.2</v>
      </c>
      <c r="B356" s="209" t="str">
        <f>+[6]ระบบการควบคุมฯ!B1342</f>
        <v>ค่าใช้จ่ายในการดำเนินกิจกรรมโครงการโรงเรียนสุจริตและขับเคลื่อนหลักสูตรต้านทุจริตศึกษา ประจำปีงบประมาณ พ.ศ. 2567</v>
      </c>
      <c r="C356" s="209" t="str">
        <f>+[6]ระบบการควบคุมฯ!C1342</f>
        <v>ศธ 04002/ว1246 ลว 22 มีค 66  ครั้งที่ 232</v>
      </c>
      <c r="D356" s="755">
        <f>+[6]ระบบการควบคุมฯ!F1342</f>
        <v>70000</v>
      </c>
      <c r="E356" s="703">
        <f>+[6]ระบบการควบคุมฯ!G1342+[6]ระบบการควบคุมฯ!H1342+[6]ระบบการควบคุมฯ!R1342+[6]ระบบการควบคุมฯ!S1342</f>
        <v>0</v>
      </c>
      <c r="F356" s="756">
        <f>+[6]ระบบการควบคุมฯ!I1342+[6]ระบบการควบคุมฯ!J1342</f>
        <v>0</v>
      </c>
      <c r="G356" s="703">
        <f>+[6]ระบบการควบคุมฯ!K1342+[6]ระบบการควบคุมฯ!L1342+[6]ระบบการควบคุมฯ!V1342+[6]ระบบการควบคุมฯ!W1342</f>
        <v>11900</v>
      </c>
      <c r="H356" s="756">
        <f t="shared" si="59"/>
        <v>58100</v>
      </c>
      <c r="I356" s="206" t="s">
        <v>108</v>
      </c>
    </row>
    <row r="357" spans="1:9" ht="37.200000000000003" hidden="1" customHeight="1" x14ac:dyDescent="0.25">
      <c r="A357" s="205" t="str">
        <f>+[6]ระบบการควบคุมฯ!A1343</f>
        <v>1.1.2</v>
      </c>
      <c r="B357" s="209" t="str">
        <f>+[6]ระบบการควบคุมฯ!B1343</f>
        <v xml:space="preserve">ค่าใช้จ่ายในการนิเทศ กำกับ ติดตามแบบบูรณาการและค่าใช้จ่ายอื่น ๆ ที่เกี่ยวข้องกับโครงการโรงเรียนสุจริต </v>
      </c>
      <c r="C357" s="209" t="str">
        <f>+[6]ระบบการควบคุมฯ!C1343</f>
        <v>ศธ 04002/ว502 ลว 10 กพ 66  ครั้งที่ 290</v>
      </c>
      <c r="D357" s="755">
        <f>+[6]ระบบการควบคุมฯ!F1343</f>
        <v>0</v>
      </c>
      <c r="E357" s="756">
        <f>+[6]ระบบการควบคุมฯ!G1343+[6]ระบบการควบคุมฯ!H1343</f>
        <v>0</v>
      </c>
      <c r="F357" s="756">
        <f>+[6]ระบบการควบคุมฯ!I1343+[6]ระบบการควบคุมฯ!J1343</f>
        <v>0</v>
      </c>
      <c r="G357" s="756">
        <f>+[6]ระบบการควบคุมฯ!K1343+[6]ระบบการควบคุมฯ!L1343</f>
        <v>0</v>
      </c>
      <c r="H357" s="756">
        <f t="shared" si="59"/>
        <v>0</v>
      </c>
      <c r="I357" s="206" t="s">
        <v>108</v>
      </c>
    </row>
    <row r="358" spans="1:9" ht="37.200000000000003" hidden="1" customHeight="1" x14ac:dyDescent="0.25">
      <c r="A358" s="205" t="str">
        <f>+[6]ระบบการควบคุมฯ!A1344</f>
        <v>1.1.3</v>
      </c>
      <c r="B358" s="209" t="str">
        <f>+[6]ระบบการควบคุมฯ!B1344</f>
        <v xml:space="preserve">ค่าใช้จ่ายในการดำเนินกิจกรรมโครงการโรงเรียนสุจริต ประจำปีงบประมาณ พ.ศ. 2566 </v>
      </c>
      <c r="C358" s="209" t="str">
        <f>+[6]ระบบการควบคุมฯ!C1344</f>
        <v>ศธ 04002/ว1226 ลว 27 มีค 66  ครั้งที่ 424</v>
      </c>
      <c r="D358" s="755">
        <f>+[6]ระบบการควบคุมฯ!F1344</f>
        <v>0</v>
      </c>
      <c r="E358" s="756">
        <f>+[6]ระบบการควบคุมฯ!G1344+[6]ระบบการควบคุมฯ!H1344</f>
        <v>0</v>
      </c>
      <c r="F358" s="756">
        <f>+[6]ระบบการควบคุมฯ!I1344+[6]ระบบการควบคุมฯ!J1344</f>
        <v>0</v>
      </c>
      <c r="G358" s="756">
        <f>+[6]ระบบการควบคุมฯ!K1344+[6]ระบบการควบคุมฯ!L1344</f>
        <v>0</v>
      </c>
      <c r="H358" s="756">
        <f t="shared" si="59"/>
        <v>0</v>
      </c>
      <c r="I358" s="206" t="s">
        <v>13</v>
      </c>
    </row>
    <row r="359" spans="1:9" ht="18.600000000000001" hidden="1" customHeight="1" x14ac:dyDescent="0.25">
      <c r="A359" s="240">
        <f>+[2]ระบบการควบคุมฯ!A1128</f>
        <v>1.2</v>
      </c>
      <c r="B359" s="241" t="str">
        <f>+[2]ระบบการควบคุมฯ!B1128</f>
        <v>กิจกรรมการบูรณาการระบบการประเมินด้านคุณธรรมและความโปร่งใสในการดำเนินงานของหน่วยงาน</v>
      </c>
      <c r="C359" s="241" t="str">
        <f>+[2]ระบบการควบคุมฯ!C1128</f>
        <v>20004 66 00060 00000</v>
      </c>
      <c r="D359" s="764">
        <f>+D360</f>
        <v>0</v>
      </c>
      <c r="E359" s="764">
        <f>+E360</f>
        <v>0</v>
      </c>
      <c r="F359" s="764">
        <f>+F360</f>
        <v>0</v>
      </c>
      <c r="G359" s="764">
        <f>+G360</f>
        <v>0</v>
      </c>
      <c r="H359" s="764">
        <f>+H360</f>
        <v>0</v>
      </c>
      <c r="I359" s="242"/>
    </row>
    <row r="360" spans="1:9" ht="37.200000000000003" hidden="1" customHeight="1" x14ac:dyDescent="0.25">
      <c r="A360" s="243"/>
      <c r="B360" s="244" t="str">
        <f>+[6]ระบบการควบคุมฯ!B1346</f>
        <v xml:space="preserve"> งบดำเนินงาน 66112xx</v>
      </c>
      <c r="C360" s="244" t="str">
        <f>+[2]ระบบการควบคุมฯ!C1129</f>
        <v>20004 57003700 2000000</v>
      </c>
      <c r="D360" s="765">
        <f>SUM(D361:D362)</f>
        <v>0</v>
      </c>
      <c r="E360" s="765">
        <f>SUM(E361:E362)</f>
        <v>0</v>
      </c>
      <c r="F360" s="765">
        <f>SUM(F361:F362)</f>
        <v>0</v>
      </c>
      <c r="G360" s="765">
        <f>SUM(G361:G362)</f>
        <v>0</v>
      </c>
      <c r="H360" s="765">
        <f>SUM(H361:H362)</f>
        <v>0</v>
      </c>
      <c r="I360" s="245"/>
    </row>
    <row r="361" spans="1:9" ht="37.200000000000003" hidden="1" customHeight="1" x14ac:dyDescent="0.25">
      <c r="A361" s="205" t="str">
        <f>+[6]ระบบการควบคุมฯ!A1347</f>
        <v>1.2.1</v>
      </c>
      <c r="B361" s="209" t="str">
        <f>+[6]ระบบการควบคุมฯ!B1347</f>
        <v xml:space="preserve">ค่าใช้จ่ายในการ  เดินทางเข้ารับการอบรมเชิงปฏิบัติการประเมินคุณธรรมและความโปร่งใสในการดำเนินงานของสำนักงานเขตพื้นที่การศึกษาออนไลน์ (Inntegrity and Transparency Assessment : ITA Online) ประจำปีงบประมาณ พ.ศ. 2566 ระหว่างวันที่ 8 - 13 มีนาคม 2566 ณ โรงแรมริเวอร์ไซด์ กรุงเทพมหานคร </v>
      </c>
      <c r="C361" s="218" t="str">
        <f>+[6]ระบบการควบคุมฯ!C1347</f>
        <v>ที่ ศธ 04002/ว1231 ลว. 27 มีนาคม ครั้งที่ 423</v>
      </c>
      <c r="D361" s="755">
        <f>+[6]ระบบการควบคุมฯ!F1347</f>
        <v>0</v>
      </c>
      <c r="E361" s="756">
        <f>+[6]ระบบการควบคุมฯ!G1347+[6]ระบบการควบคุมฯ!H1347</f>
        <v>0</v>
      </c>
      <c r="F361" s="756">
        <f>+[6]ระบบการควบคุมฯ!I1347+[6]ระบบการควบคุมฯ!J1347</f>
        <v>0</v>
      </c>
      <c r="G361" s="756">
        <f>+[6]ระบบการควบคุมฯ!K1347+[6]ระบบการควบคุมฯ!L1347</f>
        <v>0</v>
      </c>
      <c r="H361" s="756">
        <f t="shared" si="59"/>
        <v>0</v>
      </c>
      <c r="I361" s="206" t="s">
        <v>16</v>
      </c>
    </row>
    <row r="362" spans="1:9" ht="37.200000000000003" hidden="1" customHeight="1" x14ac:dyDescent="0.25">
      <c r="A362" s="205" t="str">
        <f>+[6]ระบบการควบคุมฯ!A1348</f>
        <v>1.2.2</v>
      </c>
      <c r="B362" s="209" t="str">
        <f>+[6]ระบบการควบคุมฯ!B1348</f>
        <v xml:space="preserve">ค่าใช้จ่ายสำหรับการแลกเปลี่ยนเรียนรู้การนำเสนอผลงานฯ (โครงการโรงเรียนสุจริต) ประจำปีงบประมาณ พ.ศ. 2566 ระดับภูมิภาค จำนวนเงิน 3,500.-บาท (สามพันห้าร้อยบาทถ้วนค่าวันที่ 23 -27 กรกฎาคม 2566 ณ โรงแรมบียอนด์ สวีท กรุงเทพมหานคร /ใช้จ่ายในการเดินทางเข้าร่วมการแลกเปลี่ยนเรียนรู้ การนำเสนอผลงานฯ (โครงการโรงเรียนสุจริต) จำนวนเงิน 1,200.-บาทวันที่ 20 - 22 กันยายน 2566 ณ โรงแรมบลูเวฟ โฮเทลหัวหิน จังหวัดประจวบคีรีขันธ์ </v>
      </c>
      <c r="C362" s="218" t="str">
        <f>+[6]ระบบการควบคุมฯ!C1348</f>
        <v>ที่ ศธ 04002/ว3656 ลว. 28 สค 66 ครั้งที่ 819</v>
      </c>
      <c r="D362" s="755">
        <f>+[6]ระบบการควบคุมฯ!F1348</f>
        <v>0</v>
      </c>
      <c r="E362" s="756">
        <f>+[6]ระบบการควบคุมฯ!G1348+[6]ระบบการควบคุมฯ!H1348</f>
        <v>0</v>
      </c>
      <c r="F362" s="756">
        <f>+[6]ระบบการควบคุมฯ!I1348+[6]ระบบการควบคุมฯ!J1348</f>
        <v>0</v>
      </c>
      <c r="G362" s="756">
        <f>+[6]ระบบการควบคุมฯ!K1348+[6]ระบบการควบคุมฯ!L1348</f>
        <v>0</v>
      </c>
      <c r="H362" s="756">
        <f>+D362-E362-F362-G362</f>
        <v>0</v>
      </c>
      <c r="I362" s="206" t="s">
        <v>109</v>
      </c>
    </row>
    <row r="363" spans="1:9" ht="37.200000000000003" hidden="1" customHeight="1" x14ac:dyDescent="0.25">
      <c r="A363" s="766">
        <f>+[6]ระบบการควบคุมฯ!A1349</f>
        <v>1.2</v>
      </c>
      <c r="B363" s="241" t="str">
        <f>+[6]ระบบการควบคุมฯ!B1349</f>
        <v xml:space="preserve">กิจกรรมเสริมสร้างธรรมาภิบาลเพื่อเพิ่มประสิทธิภาพในการบริหารจัดการ      </v>
      </c>
      <c r="C363" s="241" t="str">
        <f>+[6]ระบบการควบคุมฯ!C1349</f>
        <v>20004 67 00068 00000</v>
      </c>
      <c r="D363" s="764">
        <f>+D364</f>
        <v>50000</v>
      </c>
      <c r="E363" s="764">
        <f>+E364</f>
        <v>0</v>
      </c>
      <c r="F363" s="764">
        <f>+F364</f>
        <v>0</v>
      </c>
      <c r="G363" s="764">
        <f>+G364</f>
        <v>0</v>
      </c>
      <c r="H363" s="764">
        <f>+H364</f>
        <v>50000</v>
      </c>
      <c r="I363" s="242"/>
    </row>
    <row r="364" spans="1:9" ht="18.600000000000001" hidden="1" customHeight="1" x14ac:dyDescent="0.25">
      <c r="A364" s="243"/>
      <c r="B364" s="244" t="str">
        <f>+[6]ระบบการควบคุมฯ!B1350</f>
        <v xml:space="preserve"> งบดำเนินงาน 67112xx</v>
      </c>
      <c r="C364" s="244" t="str">
        <f>+[6]ระบบการควบคุมฯ!C1350</f>
        <v>20004 56003700 2000000</v>
      </c>
      <c r="D364" s="765">
        <f>SUM(D365:D369)</f>
        <v>50000</v>
      </c>
      <c r="E364" s="765">
        <f>SUM(E365:E369)</f>
        <v>0</v>
      </c>
      <c r="F364" s="765">
        <f>SUM(F365:F369)</f>
        <v>0</v>
      </c>
      <c r="G364" s="765">
        <f>SUM(G365:G369)</f>
        <v>0</v>
      </c>
      <c r="H364" s="765">
        <f>SUM(H365:H369)</f>
        <v>50000</v>
      </c>
      <c r="I364" s="245"/>
    </row>
    <row r="365" spans="1:9" ht="18.600000000000001" hidden="1" customHeight="1" x14ac:dyDescent="0.25">
      <c r="A365" s="205" t="str">
        <f>+[6]ระบบการควบคุมฯ!A1351</f>
        <v>1.2.1</v>
      </c>
      <c r="B365" s="209" t="str">
        <f>+[6]ระบบการควบคุมฯ!B1351</f>
        <v>ค่าใช้จ่ายในการดำเนินกิจกรรมโครงการสำนักงานเขตพื้นการศึกษาสุจริต ประจำปีงบประมาณ พ.ศ. 2567</v>
      </c>
      <c r="C365" s="218" t="str">
        <f>+[6]ระบบการควบคุมฯ!C1351</f>
        <v>ศธ04087/1378 ลว 27 พค 67 โอนครั้งที่ 61</v>
      </c>
      <c r="D365" s="755">
        <f>+[6]ระบบการควบคุมฯ!AB1350</f>
        <v>50000</v>
      </c>
      <c r="E365" s="756">
        <f>+[6]ระบบการควบคุมฯ!G1351+[6]ระบบการควบคุมฯ!H1351+[6]ระบบการควบคุมฯ!R1351+[6]ระบบการควบคุมฯ!S1351</f>
        <v>0</v>
      </c>
      <c r="F365" s="756">
        <f>+[6]ระบบการควบคุมฯ!I1351+[6]ระบบการควบคุมฯ!J1351</f>
        <v>0</v>
      </c>
      <c r="G365" s="756">
        <f>+[6]ระบบการควบคุมฯ!K1351+[6]ระบบการควบคุมฯ!L1351+[6]ระบบการควบคุมฯ!V1351+[6]ระบบการควบคุมฯ!W1351</f>
        <v>0</v>
      </c>
      <c r="H365" s="756">
        <f>+D365-E365-F365-G365</f>
        <v>50000</v>
      </c>
      <c r="I365" s="206" t="s">
        <v>16</v>
      </c>
    </row>
    <row r="366" spans="1:9" ht="18.600000000000001" hidden="1" customHeight="1" x14ac:dyDescent="0.25">
      <c r="A366" s="203"/>
      <c r="B366" s="204"/>
      <c r="C366" s="219"/>
      <c r="D366" s="759"/>
      <c r="E366" s="760"/>
      <c r="F366" s="760"/>
      <c r="G366" s="760"/>
      <c r="H366" s="760"/>
      <c r="I366" s="199"/>
    </row>
    <row r="367" spans="1:9" ht="18.600000000000001" hidden="1" customHeight="1" x14ac:dyDescent="0.25">
      <c r="A367" s="240">
        <f>+[2]ระบบการควบคุมฯ!A1132</f>
        <v>1.3</v>
      </c>
      <c r="B367" s="241" t="str">
        <f>+[2]ระบบการควบคุมฯ!B1132</f>
        <v>กิจกรรมเสริมสร้างธรรมาภิบาลเพื่อเพิ่มประสิทธิภาพในการบริหารจัดการ</v>
      </c>
      <c r="C367" s="241" t="str">
        <f>+[2]ระบบการควบคุมฯ!C1132</f>
        <v>20004 66 00068 00000</v>
      </c>
      <c r="D367" s="764">
        <f>+[2]ระบบการควบคุมฯ!F1132</f>
        <v>0</v>
      </c>
      <c r="E367" s="767">
        <f>+[2]ระบบการควบคุมฯ!G1132+[2]ระบบการควบคุมฯ!H1132</f>
        <v>0</v>
      </c>
      <c r="F367" s="767">
        <f>+[2]ระบบการควบคุมฯ!I1132+[2]ระบบการควบคุมฯ!J1132</f>
        <v>0</v>
      </c>
      <c r="G367" s="767">
        <f>+[2]ระบบการควบคุมฯ!K1132+[2]ระบบการควบคุมฯ!L1132</f>
        <v>0</v>
      </c>
      <c r="H367" s="767">
        <f t="shared" si="59"/>
        <v>0</v>
      </c>
      <c r="I367" s="242"/>
    </row>
    <row r="368" spans="1:9" ht="37.200000000000003" hidden="1" x14ac:dyDescent="0.25">
      <c r="A368" s="243"/>
      <c r="B368" s="244" t="str">
        <f>+[2]ระบบการควบคุมฯ!B1133</f>
        <v xml:space="preserve"> งบดำเนินงาน 66112xx</v>
      </c>
      <c r="C368" s="244" t="str">
        <f>+[2]ระบบการควบคุมฯ!C1133</f>
        <v>20004 57003700 200000</v>
      </c>
      <c r="D368" s="765">
        <f>+[2]ระบบการควบคุมฯ!F1133</f>
        <v>0</v>
      </c>
      <c r="E368" s="768">
        <f>+[2]ระบบการควบคุมฯ!G1133+[2]ระบบการควบคุมฯ!H1133</f>
        <v>0</v>
      </c>
      <c r="F368" s="768">
        <f>+[2]ระบบการควบคุมฯ!I1133+[2]ระบบการควบคุมฯ!J1133</f>
        <v>0</v>
      </c>
      <c r="G368" s="768">
        <f>+[2]ระบบการควบคุมฯ!K1133+[2]ระบบการควบคุมฯ!L1133</f>
        <v>0</v>
      </c>
      <c r="H368" s="768">
        <f t="shared" si="59"/>
        <v>0</v>
      </c>
      <c r="I368" s="245"/>
    </row>
    <row r="369" spans="1:9" ht="37.200000000000003" hidden="1" x14ac:dyDescent="0.25">
      <c r="A369" s="205" t="str">
        <f>+[2]ระบบการควบคุมฯ!A1134</f>
        <v>1.3.1</v>
      </c>
      <c r="B369" s="209" t="str">
        <f>+[2]ระบบการควบคุมฯ!B1134</f>
        <v xml:space="preserve">ค่าใช้จ่ายในการดำเนินโครงการเสริมสร้างคุณธรรมจริยธรรมและธรรมาภิบาลในสถานศึกษา </v>
      </c>
      <c r="C369" s="209" t="str">
        <f>+[2]ระบบการควบคุมฯ!C1134</f>
        <v>ที่ ศธ 04002/ว1422 ลว. 11 เม.ย. 65 ครั้งที่ 342</v>
      </c>
      <c r="D369" s="755">
        <f>+[2]ระบบการควบคุมฯ!F1134</f>
        <v>0</v>
      </c>
      <c r="E369" s="756">
        <f>+[2]ระบบการควบคุมฯ!G1134+[2]ระบบการควบคุมฯ!H1134</f>
        <v>0</v>
      </c>
      <c r="F369" s="756">
        <f>+[2]ระบบการควบคุมฯ!I1134+[2]ระบบการควบคุมฯ!J1134</f>
        <v>0</v>
      </c>
      <c r="G369" s="756">
        <f>+[2]ระบบการควบคุมฯ!K1134+[2]ระบบการควบคุมฯ!L1134</f>
        <v>0</v>
      </c>
      <c r="H369" s="756">
        <f t="shared" si="59"/>
        <v>0</v>
      </c>
      <c r="I369" s="206" t="s">
        <v>13</v>
      </c>
    </row>
    <row r="370" spans="1:9" s="249" customFormat="1" ht="37.200000000000003" hidden="1" x14ac:dyDescent="0.25">
      <c r="A370" s="205" t="str">
        <f>+[2]ระบบการควบคุมฯ!A1135</f>
        <v>1.3.2</v>
      </c>
      <c r="B370" s="209" t="str">
        <f>+[2]ระบบการควบคุมฯ!B1135</f>
        <v xml:space="preserve">ค่าใช้จ่ายในการนิเทศ กำกับ ติดตาม แบบบูรณาการ และค่าใช้จ่ายในการดำเนินการอื่น ๆ </v>
      </c>
      <c r="C370" s="209" t="str">
        <f>+[2]ระบบการควบคุมฯ!C1135</f>
        <v>ศธ 04002/ว2730 ลว 19 ก.ค. 65  ครั้งที่ 639</v>
      </c>
      <c r="D370" s="755">
        <f>+[2]ระบบการควบคุมฯ!F1135</f>
        <v>0</v>
      </c>
      <c r="E370" s="756">
        <f>+[2]ระบบการควบคุมฯ!G1135+[2]ระบบการควบคุมฯ!H1135</f>
        <v>0</v>
      </c>
      <c r="F370" s="756">
        <f>+[2]ระบบการควบคุมฯ!I1135+[2]ระบบการควบคุมฯ!J1135</f>
        <v>0</v>
      </c>
      <c r="G370" s="756">
        <f>+[2]ระบบการควบคุมฯ!K1135+[2]ระบบการควบคุมฯ!L1135</f>
        <v>0</v>
      </c>
      <c r="H370" s="756">
        <f t="shared" si="59"/>
        <v>0</v>
      </c>
      <c r="I370" s="206" t="s">
        <v>13</v>
      </c>
    </row>
    <row r="371" spans="1:9" s="249" customFormat="1" ht="18.600000000000001" hidden="1" x14ac:dyDescent="0.25">
      <c r="A371" s="210"/>
      <c r="B371" s="214"/>
      <c r="C371" s="211"/>
      <c r="D371" s="212"/>
      <c r="E371" s="213"/>
      <c r="F371" s="213"/>
      <c r="G371" s="213"/>
      <c r="H371" s="213"/>
      <c r="I371" s="200"/>
    </row>
    <row r="372" spans="1:9" s="249" customFormat="1" ht="18.600000000000001" hidden="1" x14ac:dyDescent="0.25">
      <c r="A372" s="203"/>
      <c r="B372" s="204"/>
      <c r="C372" s="246"/>
      <c r="D372" s="247"/>
      <c r="E372" s="248"/>
      <c r="F372" s="248"/>
      <c r="G372" s="248"/>
      <c r="H372" s="248"/>
      <c r="I372" s="80"/>
    </row>
    <row r="373" spans="1:9" s="249" customFormat="1" ht="18.600000000000001" hidden="1" x14ac:dyDescent="0.25">
      <c r="A373" s="203"/>
      <c r="B373" s="204"/>
      <c r="C373" s="204"/>
      <c r="D373" s="759"/>
      <c r="E373" s="760"/>
      <c r="F373" s="760"/>
      <c r="G373" s="760"/>
      <c r="H373" s="760"/>
      <c r="I373" s="199"/>
    </row>
    <row r="374" spans="1:9" s="249" customFormat="1" ht="18.600000000000001" hidden="1" x14ac:dyDescent="0.25">
      <c r="A374" s="203"/>
      <c r="B374" s="204"/>
      <c r="C374" s="204"/>
      <c r="D374" s="759"/>
      <c r="E374" s="760"/>
      <c r="F374" s="760"/>
      <c r="G374" s="760"/>
      <c r="H374" s="760"/>
      <c r="I374" s="199"/>
    </row>
    <row r="375" spans="1:9" s="249" customFormat="1" ht="18.600000000000001" x14ac:dyDescent="0.55000000000000004">
      <c r="A375" s="499"/>
      <c r="B375" s="500" t="s">
        <v>18</v>
      </c>
      <c r="C375" s="501"/>
      <c r="D375" s="769">
        <f>+D5+D19+D171+D210+D325+[6]งบสพฐ!D333+D350</f>
        <v>134797144</v>
      </c>
      <c r="E375" s="769">
        <f t="shared" ref="E375:H375" si="60">+E5+E19+E171+E210+E325+E333+E350</f>
        <v>955093</v>
      </c>
      <c r="F375" s="769">
        <f t="shared" si="60"/>
        <v>0</v>
      </c>
      <c r="G375" s="769">
        <f t="shared" si="60"/>
        <v>124530540.91999999</v>
      </c>
      <c r="H375" s="769">
        <f t="shared" si="60"/>
        <v>9311510.0800000001</v>
      </c>
      <c r="I375" s="769">
        <f>+I5+I19+I171+I210+I333+I350</f>
        <v>0</v>
      </c>
    </row>
    <row r="376" spans="1:9" s="249" customFormat="1" ht="18.600000000000001" x14ac:dyDescent="0.55000000000000004">
      <c r="A376" s="499"/>
      <c r="B376" s="500" t="s">
        <v>19</v>
      </c>
      <c r="C376" s="501"/>
      <c r="D376" s="502">
        <f>SUM(E376:H376)</f>
        <v>99.999999999999986</v>
      </c>
      <c r="E376" s="770">
        <f>+E375*100/D375</f>
        <v>0.70854097620940693</v>
      </c>
      <c r="F376" s="771">
        <v>0</v>
      </c>
      <c r="G376" s="772">
        <f>+G375*100/D375</f>
        <v>92.383664241432285</v>
      </c>
      <c r="H376" s="770">
        <f>+H375*100/D375</f>
        <v>6.9077947823582972</v>
      </c>
      <c r="I376" s="503"/>
    </row>
    <row r="377" spans="1:9" s="249" customFormat="1" ht="21" x14ac:dyDescent="0.6">
      <c r="A377" s="504"/>
      <c r="B377" s="505"/>
      <c r="C377" s="506"/>
      <c r="D377" s="507"/>
      <c r="E377" s="773"/>
      <c r="F377" s="774"/>
      <c r="G377" s="774"/>
      <c r="H377" s="774"/>
      <c r="I377" s="508"/>
    </row>
    <row r="378" spans="1:9" ht="18.600000000000001" x14ac:dyDescent="0.55000000000000004">
      <c r="A378" s="509"/>
      <c r="B378" s="510"/>
      <c r="C378" s="775" t="s">
        <v>79</v>
      </c>
      <c r="D378" s="775"/>
      <c r="E378" s="775"/>
      <c r="F378" s="775"/>
      <c r="G378" s="775"/>
      <c r="H378" s="775"/>
      <c r="I378" s="776"/>
    </row>
    <row r="379" spans="1:9" ht="18.600000000000001" x14ac:dyDescent="0.55000000000000004">
      <c r="A379" s="509"/>
      <c r="B379" s="510"/>
      <c r="C379" s="250"/>
      <c r="D379" s="509"/>
      <c r="E379" s="777"/>
      <c r="F379" s="778"/>
      <c r="G379" s="779"/>
      <c r="H379" s="779"/>
      <c r="I379" s="779"/>
    </row>
    <row r="380" spans="1:9" ht="18.600000000000001" x14ac:dyDescent="0.55000000000000004">
      <c r="A380" s="780" t="s">
        <v>112</v>
      </c>
      <c r="B380" s="512"/>
      <c r="C380" s="251"/>
      <c r="D380" s="781"/>
      <c r="E380" s="252"/>
      <c r="F380" s="252"/>
      <c r="G380" s="252"/>
      <c r="H380" s="252"/>
      <c r="I380" s="252"/>
    </row>
    <row r="381" spans="1:9" ht="18.600000000000001" x14ac:dyDescent="0.55000000000000004">
      <c r="A381" s="780" t="s">
        <v>21</v>
      </c>
      <c r="B381" s="512"/>
      <c r="C381" s="782" t="s">
        <v>20</v>
      </c>
      <c r="D381" s="252"/>
      <c r="E381" s="513"/>
      <c r="F381" s="252"/>
      <c r="G381" s="514" t="s">
        <v>152</v>
      </c>
      <c r="H381" s="252"/>
      <c r="I381" s="252"/>
    </row>
    <row r="382" spans="1:9" ht="18.600000000000001" x14ac:dyDescent="0.55000000000000004">
      <c r="A382" s="780" t="s">
        <v>55</v>
      </c>
      <c r="B382" s="515"/>
      <c r="C382" s="783" t="s">
        <v>156</v>
      </c>
      <c r="D382" s="783"/>
      <c r="E382" s="783"/>
      <c r="F382" s="783"/>
      <c r="G382" s="783"/>
      <c r="H382" s="784"/>
      <c r="I382" s="785"/>
    </row>
    <row r="383" spans="1:9" ht="18.600000000000001" x14ac:dyDescent="0.55000000000000004">
      <c r="A383" s="511" t="s">
        <v>55</v>
      </c>
      <c r="B383" s="515"/>
      <c r="C383" s="568" t="s">
        <v>156</v>
      </c>
      <c r="D383" s="568"/>
      <c r="E383" s="568"/>
      <c r="F383" s="568"/>
      <c r="G383" s="568"/>
      <c r="H383" s="516"/>
      <c r="I383" s="517"/>
    </row>
    <row r="384" spans="1:9" ht="18.600000000000001" x14ac:dyDescent="0.55000000000000004">
      <c r="A384" s="518"/>
      <c r="B384" s="515"/>
      <c r="C384" s="568" t="s">
        <v>52</v>
      </c>
      <c r="D384" s="568"/>
      <c r="E384" s="568"/>
      <c r="F384" s="568"/>
      <c r="G384" s="568"/>
      <c r="H384" s="516"/>
      <c r="I384" s="517"/>
    </row>
    <row r="385" spans="1:9" ht="18.600000000000001" x14ac:dyDescent="0.55000000000000004">
      <c r="A385" s="519"/>
      <c r="B385" s="520"/>
      <c r="C385" s="568" t="s">
        <v>44</v>
      </c>
      <c r="D385" s="568"/>
      <c r="E385" s="568"/>
      <c r="F385" s="568"/>
      <c r="G385" s="568"/>
      <c r="H385" s="521"/>
      <c r="I385" s="522"/>
    </row>
  </sheetData>
  <sheetProtection algorithmName="SHA-512" hashValue="aTX8daTPm1y10V4gHT0T78EoCGZUKh8sr4IfADlQIxfOUkDHnJboMgHzMVF95puak/Wo53I2TFGaFB6AzNIv5A==" saltValue="8EV6sICuSnqJb17GW9rcgw==" spinCount="100000" sheet="1" formatCells="0" formatColumns="0" formatRows="0" insertColumns="0" insertRows="0" insertHyperlinks="0" deleteColumns="0" deleteRows="0" sort="0" autoFilter="0" pivotTables="0"/>
  <mergeCells count="8">
    <mergeCell ref="C384:G384"/>
    <mergeCell ref="C385:G385"/>
    <mergeCell ref="A1:I1"/>
    <mergeCell ref="A2:I2"/>
    <mergeCell ref="B3:H3"/>
    <mergeCell ref="C383:G383"/>
    <mergeCell ref="C378:H378"/>
    <mergeCell ref="C382:G382"/>
  </mergeCell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9C544-6325-4CB3-A750-B155B1F81603}">
  <dimension ref="A1:L35"/>
  <sheetViews>
    <sheetView topLeftCell="A19" workbookViewId="0">
      <selection activeCell="A36" sqref="A36:XFD42"/>
    </sheetView>
  </sheetViews>
  <sheetFormatPr defaultRowHeight="13.8" x14ac:dyDescent="0.25"/>
  <cols>
    <col min="1" max="1" width="4.59765625" customWidth="1"/>
    <col min="4" max="5" width="0" hidden="1" customWidth="1"/>
    <col min="7" max="7" width="11.69921875" customWidth="1"/>
    <col min="8" max="8" width="10.5" customWidth="1"/>
    <col min="9" max="9" width="6.8984375" customWidth="1"/>
    <col min="10" max="10" width="10.5" customWidth="1"/>
    <col min="11" max="11" width="7" customWidth="1"/>
    <col min="12" max="12" width="16" customWidth="1"/>
  </cols>
  <sheetData>
    <row r="1" spans="1:12" ht="18.600000000000001" x14ac:dyDescent="0.55000000000000004">
      <c r="A1" s="578" t="s">
        <v>114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</row>
    <row r="2" spans="1:12" ht="18.600000000000001" x14ac:dyDescent="0.55000000000000004">
      <c r="A2" s="578" t="s">
        <v>170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</row>
    <row r="3" spans="1:12" ht="18.600000000000001" x14ac:dyDescent="0.55000000000000004">
      <c r="A3" s="553" t="s">
        <v>171</v>
      </c>
      <c r="B3" s="553"/>
      <c r="C3" s="553"/>
      <c r="D3" s="553"/>
      <c r="E3" s="553"/>
      <c r="F3" s="553"/>
      <c r="G3" s="553"/>
      <c r="H3" s="553"/>
      <c r="I3" s="553"/>
      <c r="J3" s="553"/>
      <c r="K3" s="553"/>
      <c r="L3" s="553"/>
    </row>
    <row r="4" spans="1:12" ht="18.600000000000001" x14ac:dyDescent="0.55000000000000004">
      <c r="A4" s="553" t="s">
        <v>172</v>
      </c>
      <c r="B4" s="553"/>
      <c r="C4" s="553"/>
      <c r="D4" s="553"/>
      <c r="E4" s="553"/>
      <c r="F4" s="553"/>
      <c r="G4" s="553"/>
      <c r="H4" s="553"/>
      <c r="I4" s="553"/>
      <c r="J4" s="553"/>
      <c r="K4" s="553"/>
      <c r="L4" s="553"/>
    </row>
    <row r="5" spans="1:12" ht="18.600000000000001" x14ac:dyDescent="0.55000000000000004">
      <c r="A5" s="74"/>
      <c r="B5" s="154"/>
      <c r="C5" s="579" t="str">
        <f>+[6]ระบบการควบคุมฯ!A5</f>
        <v>ประจำเดือนพฤษภาคม 2567</v>
      </c>
      <c r="D5" s="579"/>
      <c r="E5" s="579"/>
      <c r="F5" s="579"/>
      <c r="G5" s="579"/>
      <c r="H5" s="579"/>
      <c r="I5" s="579"/>
      <c r="J5" s="579"/>
      <c r="K5" s="579"/>
      <c r="L5" s="523" t="s">
        <v>115</v>
      </c>
    </row>
    <row r="6" spans="1:12" ht="18.600000000000001" customHeight="1" x14ac:dyDescent="0.25">
      <c r="A6" s="570" t="s">
        <v>24</v>
      </c>
      <c r="B6" s="571"/>
      <c r="C6" s="571"/>
      <c r="D6" s="571"/>
      <c r="E6" s="572"/>
      <c r="F6" s="576" t="s">
        <v>173</v>
      </c>
      <c r="G6" s="580" t="s">
        <v>116</v>
      </c>
      <c r="H6" s="582" t="s">
        <v>117</v>
      </c>
      <c r="I6" s="583"/>
      <c r="J6" s="582" t="s">
        <v>118</v>
      </c>
      <c r="K6" s="583"/>
      <c r="L6" s="580" t="s">
        <v>119</v>
      </c>
    </row>
    <row r="7" spans="1:12" ht="18.600000000000001" x14ac:dyDescent="0.55000000000000004">
      <c r="A7" s="573"/>
      <c r="B7" s="574"/>
      <c r="C7" s="574"/>
      <c r="D7" s="574"/>
      <c r="E7" s="575"/>
      <c r="F7" s="577"/>
      <c r="G7" s="581"/>
      <c r="H7" s="155" t="s">
        <v>120</v>
      </c>
      <c r="I7" s="155" t="s">
        <v>121</v>
      </c>
      <c r="J7" s="155" t="s">
        <v>120</v>
      </c>
      <c r="K7" s="155" t="s">
        <v>121</v>
      </c>
      <c r="L7" s="581"/>
    </row>
    <row r="8" spans="1:12" ht="18.600000000000001" x14ac:dyDescent="0.55000000000000004">
      <c r="A8" s="156" t="s">
        <v>122</v>
      </c>
      <c r="B8" s="157" t="s">
        <v>123</v>
      </c>
      <c r="C8" s="158"/>
      <c r="D8" s="158"/>
      <c r="E8" s="159"/>
      <c r="F8" s="190">
        <f>+F12</f>
        <v>100</v>
      </c>
      <c r="G8" s="256"/>
      <c r="H8" s="160"/>
      <c r="I8" s="586"/>
      <c r="J8" s="586"/>
      <c r="K8" s="587"/>
      <c r="L8" s="160"/>
    </row>
    <row r="9" spans="1:12" ht="37.200000000000003" x14ac:dyDescent="0.25">
      <c r="A9" s="161" t="s">
        <v>124</v>
      </c>
      <c r="B9" s="162" t="s">
        <v>125</v>
      </c>
      <c r="C9" s="162"/>
      <c r="D9" s="162"/>
      <c r="E9" s="163"/>
      <c r="F9" s="527">
        <v>28</v>
      </c>
      <c r="G9" s="588">
        <v>65214544</v>
      </c>
      <c r="H9" s="589">
        <v>57695367.219999999</v>
      </c>
      <c r="I9" s="589">
        <v>88.47</v>
      </c>
      <c r="J9" s="589">
        <v>57695367.219999999</v>
      </c>
      <c r="K9" s="588">
        <v>88.47</v>
      </c>
      <c r="L9" s="165" t="s">
        <v>148</v>
      </c>
    </row>
    <row r="10" spans="1:12" ht="37.200000000000003" x14ac:dyDescent="0.25">
      <c r="A10" s="161" t="s">
        <v>126</v>
      </c>
      <c r="B10" s="162" t="s">
        <v>127</v>
      </c>
      <c r="C10" s="162"/>
      <c r="D10" s="162"/>
      <c r="E10" s="163"/>
      <c r="F10" s="527">
        <v>47</v>
      </c>
      <c r="G10" s="590">
        <v>103054665</v>
      </c>
      <c r="H10" s="590">
        <v>95117068.840000004</v>
      </c>
      <c r="I10" s="590">
        <v>92.3</v>
      </c>
      <c r="J10" s="590">
        <v>95117068.840000004</v>
      </c>
      <c r="K10" s="590">
        <v>92.3</v>
      </c>
      <c r="L10" s="165" t="s">
        <v>148</v>
      </c>
    </row>
    <row r="11" spans="1:12" ht="18.600000000000001" x14ac:dyDescent="0.55000000000000004">
      <c r="A11" s="166" t="s">
        <v>128</v>
      </c>
      <c r="B11" s="87" t="s">
        <v>129</v>
      </c>
      <c r="C11" s="87"/>
      <c r="D11" s="87"/>
      <c r="E11" s="167"/>
      <c r="F11" s="191">
        <v>82</v>
      </c>
      <c r="G11" s="590">
        <f>+[6]ระบบการควบคุมฯ!F1373+[6]ระบบการควบคุมฯ!F1374+[6]ระบบการควบคุมฯ!F1375+[6]ระบบการควบคุมฯ!F1376</f>
        <v>103054665</v>
      </c>
      <c r="H11" s="591">
        <f>+[6]ระบบการควบคุมฯ!K1373+[6]ระบบการควบคุมฯ!L1373+[6]ระบบการควบคุมฯ!K1374+[6]ระบบการควบคุมฯ!L1374+[6]ระบบการควบคุมฯ!K1375+[6]ระบบการควบคุมฯ!L1375+[6]ระบบการควบคุมฯ!K1376+[6]ระบบการควบคุมฯ!L1376</f>
        <v>98017451.820000008</v>
      </c>
      <c r="I11" s="592">
        <f>+H11*100/G11</f>
        <v>95.112095915308643</v>
      </c>
      <c r="J11" s="591">
        <f>+H11</f>
        <v>98017451.820000008</v>
      </c>
      <c r="K11" s="164">
        <f>+J11*100/G11</f>
        <v>95.112095915308643</v>
      </c>
      <c r="L11" s="165"/>
    </row>
    <row r="12" spans="1:12" ht="18.75" hidden="1" customHeight="1" x14ac:dyDescent="0.55000000000000004">
      <c r="A12" s="166" t="s">
        <v>130</v>
      </c>
      <c r="B12" s="87" t="s">
        <v>174</v>
      </c>
      <c r="C12" s="87"/>
      <c r="D12" s="87"/>
      <c r="E12" s="167"/>
      <c r="F12" s="191">
        <v>100</v>
      </c>
      <c r="G12" s="593"/>
      <c r="H12" s="594"/>
      <c r="I12" s="595"/>
      <c r="J12" s="173"/>
      <c r="K12" s="596"/>
      <c r="L12" s="165"/>
    </row>
    <row r="13" spans="1:12" ht="18.600000000000001" x14ac:dyDescent="0.55000000000000004">
      <c r="A13" s="168" t="s">
        <v>131</v>
      </c>
      <c r="B13" s="169" t="s">
        <v>132</v>
      </c>
      <c r="C13" s="87"/>
      <c r="D13" s="87"/>
      <c r="E13" s="167"/>
      <c r="F13" s="191">
        <f>+F17</f>
        <v>100</v>
      </c>
      <c r="G13" s="172"/>
      <c r="H13" s="170"/>
      <c r="I13" s="170"/>
      <c r="J13" s="170"/>
      <c r="K13" s="167"/>
      <c r="L13" s="165"/>
    </row>
    <row r="14" spans="1:12" ht="37.200000000000003" x14ac:dyDescent="0.25">
      <c r="A14" s="161" t="s">
        <v>133</v>
      </c>
      <c r="B14" s="162" t="s">
        <v>125</v>
      </c>
      <c r="C14" s="162"/>
      <c r="D14" s="162"/>
      <c r="E14" s="163"/>
      <c r="F14" s="527">
        <v>33</v>
      </c>
      <c r="G14" s="589">
        <v>65214544</v>
      </c>
      <c r="H14" s="589">
        <v>57695367.219999999</v>
      </c>
      <c r="I14" s="589">
        <v>88.47</v>
      </c>
      <c r="J14" s="589">
        <v>57695367.219999999</v>
      </c>
      <c r="K14" s="524">
        <v>88.47</v>
      </c>
      <c r="L14" s="165" t="s">
        <v>148</v>
      </c>
    </row>
    <row r="15" spans="1:12" ht="37.200000000000003" x14ac:dyDescent="0.25">
      <c r="A15" s="161" t="s">
        <v>134</v>
      </c>
      <c r="B15" s="162" t="s">
        <v>127</v>
      </c>
      <c r="C15" s="162"/>
      <c r="D15" s="162"/>
      <c r="E15" s="163"/>
      <c r="F15" s="527">
        <v>53</v>
      </c>
      <c r="G15" s="591">
        <v>103054665</v>
      </c>
      <c r="H15" s="591">
        <v>95117068.840000004</v>
      </c>
      <c r="I15" s="591">
        <v>92.3</v>
      </c>
      <c r="J15" s="591">
        <v>95117068.840000004</v>
      </c>
      <c r="K15" s="591">
        <v>92.3</v>
      </c>
      <c r="L15" s="165" t="s">
        <v>148</v>
      </c>
    </row>
    <row r="16" spans="1:12" ht="18.600000000000001" x14ac:dyDescent="0.55000000000000004">
      <c r="A16" s="597">
        <v>2.2999999999999998</v>
      </c>
      <c r="B16" s="87" t="s">
        <v>129</v>
      </c>
      <c r="C16" s="87"/>
      <c r="D16" s="87"/>
      <c r="E16" s="167"/>
      <c r="F16" s="191">
        <v>82</v>
      </c>
      <c r="G16" s="591">
        <f>+[6]ระบบการควบคุมฯ!AB1373+[6]ระบบการควบคุมฯ!AB1374+[6]ระบบการควบคุมฯ!AB1375+[6]ระบบการควบคุมฯ!AB1376</f>
        <v>138797144</v>
      </c>
      <c r="H16" s="591">
        <f>+[6]ระบบการควบคุมฯ!AA1373+[6]ระบบการควบคุมฯ!AA1374+[6]ระบบการควบคุมฯ!AA1375+[6]ระบบการควบคุมฯ!AA1376</f>
        <v>127331374.21000001</v>
      </c>
      <c r="I16" s="592">
        <f>+H16*100/G16</f>
        <v>91.739188963427083</v>
      </c>
      <c r="J16" s="591">
        <f>+H16+[6]ระบบการควบคุมฯ!S1373+[6]ระบบการควบคุมฯ!S1374+[6]ระบบการควบคุมฯ!S1375+[6]ระบบการควบคุมฯ!S1376</f>
        <v>128286467.21000001</v>
      </c>
      <c r="K16" s="525">
        <f>+J16*100/G16</f>
        <v>92.427310471172234</v>
      </c>
      <c r="L16" s="165"/>
    </row>
    <row r="17" spans="1:12" ht="18.75" hidden="1" customHeight="1" x14ac:dyDescent="0.55000000000000004">
      <c r="A17" s="166" t="s">
        <v>175</v>
      </c>
      <c r="B17" s="87" t="s">
        <v>174</v>
      </c>
      <c r="C17" s="87"/>
      <c r="D17" s="87"/>
      <c r="E17" s="167"/>
      <c r="F17" s="191">
        <v>100</v>
      </c>
      <c r="G17" s="591"/>
      <c r="H17" s="598"/>
      <c r="I17" s="592"/>
      <c r="J17" s="589"/>
      <c r="K17" s="592"/>
      <c r="L17" s="165"/>
    </row>
    <row r="18" spans="1:12" ht="18.600000000000001" x14ac:dyDescent="0.55000000000000004">
      <c r="A18" s="168" t="s">
        <v>135</v>
      </c>
      <c r="B18" s="169" t="s">
        <v>136</v>
      </c>
      <c r="C18" s="87"/>
      <c r="D18" s="87"/>
      <c r="E18" s="167"/>
      <c r="F18" s="191">
        <v>100</v>
      </c>
      <c r="G18" s="599"/>
      <c r="H18" s="173"/>
      <c r="I18" s="173"/>
      <c r="J18" s="173"/>
      <c r="K18" s="600"/>
      <c r="L18" s="192"/>
    </row>
    <row r="19" spans="1:12" ht="21" x14ac:dyDescent="0.25">
      <c r="A19" s="161" t="s">
        <v>137</v>
      </c>
      <c r="B19" s="162" t="s">
        <v>125</v>
      </c>
      <c r="C19" s="162"/>
      <c r="D19" s="162"/>
      <c r="E19" s="163"/>
      <c r="F19" s="527">
        <v>11</v>
      </c>
      <c r="G19" s="601">
        <f>+'[5]มาตการ รวมงบบุคลากร'!$H$19</f>
        <v>0</v>
      </c>
      <c r="H19" s="602">
        <f>+'[5]มาตการ รวมงบบุคลากร'!$I$19</f>
        <v>0</v>
      </c>
      <c r="I19" s="602">
        <f>+'[5]มาตการ รวมงบบุคลากร'!$J$19</f>
        <v>0</v>
      </c>
      <c r="J19" s="602">
        <f>+'[5]มาตการ รวมงบบุคลากร'!$K$19</f>
        <v>0</v>
      </c>
      <c r="K19" s="598">
        <f>+'[5]มาตการ รวมงบบุคลากร'!$L$19</f>
        <v>0</v>
      </c>
      <c r="L19" s="165"/>
    </row>
    <row r="20" spans="1:12" ht="18.600000000000001" x14ac:dyDescent="0.25">
      <c r="A20" s="161" t="s">
        <v>138</v>
      </c>
      <c r="B20" s="162" t="s">
        <v>127</v>
      </c>
      <c r="C20" s="162"/>
      <c r="D20" s="162"/>
      <c r="E20" s="163"/>
      <c r="F20" s="527">
        <v>24</v>
      </c>
      <c r="G20" s="590">
        <f>+[6]ระบบการควบคุมฯ!F1377+[6]ระบบการควบคุมฯ!F1378</f>
        <v>0</v>
      </c>
      <c r="H20" s="591">
        <f>+[6]ระบบการควบคุมฯ!K1377+[6]ระบบการควบคุมฯ!L1377+[6]ระบบการควบคุมฯ!K1378+[6]ระบบการควบคุมฯ!L1378</f>
        <v>0</v>
      </c>
      <c r="I20" s="591"/>
      <c r="J20" s="591">
        <f>+G20-H20</f>
        <v>0</v>
      </c>
      <c r="K20" s="603"/>
      <c r="L20" s="171"/>
    </row>
    <row r="21" spans="1:12" ht="18.600000000000001" x14ac:dyDescent="0.25">
      <c r="A21" s="161" t="s">
        <v>139</v>
      </c>
      <c r="B21" s="162" t="s">
        <v>129</v>
      </c>
      <c r="C21" s="162"/>
      <c r="D21" s="162"/>
      <c r="E21" s="163"/>
      <c r="F21" s="527">
        <v>80</v>
      </c>
      <c r="G21" s="604">
        <f>+[6]ระบบการควบคุมฯ!AC1379</f>
        <v>24901000</v>
      </c>
      <c r="H21" s="589">
        <f>+[6]ระบบการควบคุมฯ!AA1379</f>
        <v>0</v>
      </c>
      <c r="I21" s="589"/>
      <c r="J21" s="589">
        <f>+[6]ระบบการควบคุมฯ!S1379</f>
        <v>10168644</v>
      </c>
      <c r="K21" s="588">
        <f>+J21*100/G21</f>
        <v>40.836287699289187</v>
      </c>
      <c r="L21" s="171"/>
    </row>
    <row r="22" spans="1:12" ht="18.600000000000001" x14ac:dyDescent="0.55000000000000004">
      <c r="A22" s="166" t="s">
        <v>176</v>
      </c>
      <c r="B22" s="87" t="s">
        <v>174</v>
      </c>
      <c r="C22" s="87"/>
      <c r="D22" s="87"/>
      <c r="E22" s="167"/>
      <c r="F22" s="191">
        <v>100</v>
      </c>
      <c r="G22" s="590">
        <f>+[6]ระบบการควบคุมฯ!F1379</f>
        <v>0</v>
      </c>
      <c r="H22" s="591">
        <f>+[6]ระบบการควบคุมฯ!L1379+[6]ระบบการควบคุมฯ!K1379</f>
        <v>0</v>
      </c>
      <c r="I22" s="591"/>
      <c r="J22" s="591">
        <f>+H22+H23</f>
        <v>0</v>
      </c>
      <c r="K22" s="605"/>
      <c r="L22" s="171"/>
    </row>
    <row r="23" spans="1:12" ht="18.600000000000001" x14ac:dyDescent="0.55000000000000004">
      <c r="A23" s="172"/>
      <c r="B23" s="169" t="s">
        <v>140</v>
      </c>
      <c r="C23" s="87"/>
      <c r="D23" s="87"/>
      <c r="E23" s="167"/>
      <c r="F23" s="191"/>
      <c r="G23" s="606"/>
      <c r="H23" s="607">
        <f>+[6]ระบบการควบคุมฯ!G1379+[6]ระบบการควบคุมฯ!H1379</f>
        <v>0</v>
      </c>
      <c r="I23" s="608"/>
      <c r="J23" s="608"/>
      <c r="K23" s="609"/>
      <c r="L23" s="173"/>
    </row>
    <row r="24" spans="1:12" ht="18.600000000000001" x14ac:dyDescent="0.55000000000000004">
      <c r="A24" s="172"/>
      <c r="B24" s="169" t="s">
        <v>141</v>
      </c>
      <c r="C24" s="87"/>
      <c r="D24" s="87"/>
      <c r="E24" s="167"/>
      <c r="F24" s="191"/>
      <c r="G24" s="606"/>
      <c r="H24" s="607"/>
      <c r="I24" s="610"/>
      <c r="J24" s="610"/>
      <c r="K24" s="611"/>
      <c r="L24" s="173"/>
    </row>
    <row r="25" spans="1:12" ht="18.600000000000001" x14ac:dyDescent="0.55000000000000004">
      <c r="A25" s="172"/>
      <c r="B25" s="169" t="s">
        <v>142</v>
      </c>
      <c r="C25" s="87"/>
      <c r="D25" s="87"/>
      <c r="E25" s="167"/>
      <c r="F25" s="191"/>
      <c r="G25" s="606"/>
      <c r="H25" s="173">
        <f>+[6]ระบบการควบคุมฯ!M1379</f>
        <v>0</v>
      </c>
      <c r="I25" s="610"/>
      <c r="J25" s="610"/>
      <c r="K25" s="611"/>
      <c r="L25" s="612"/>
    </row>
    <row r="26" spans="1:12" ht="18.600000000000001" x14ac:dyDescent="0.55000000000000004">
      <c r="A26" s="174"/>
      <c r="B26" s="175" t="s">
        <v>143</v>
      </c>
      <c r="C26" s="176"/>
      <c r="D26" s="176"/>
      <c r="E26" s="177"/>
      <c r="F26" s="193"/>
      <c r="G26" s="613"/>
      <c r="H26" s="614"/>
      <c r="I26" s="614"/>
      <c r="J26" s="614"/>
      <c r="K26" s="615"/>
      <c r="L26" s="616"/>
    </row>
    <row r="27" spans="1:12" ht="18.600000000000001" x14ac:dyDescent="0.55000000000000004">
      <c r="A27" s="87"/>
      <c r="B27" s="87"/>
      <c r="C27" s="617" t="s">
        <v>144</v>
      </c>
      <c r="D27" s="87"/>
      <c r="E27" s="87"/>
      <c r="G27" s="87"/>
      <c r="H27" s="178" t="s">
        <v>145</v>
      </c>
      <c r="I27" s="87"/>
      <c r="J27" s="87"/>
      <c r="K27" s="87"/>
      <c r="L27" s="87"/>
    </row>
    <row r="28" spans="1:12" ht="18.600000000000001" x14ac:dyDescent="0.55000000000000004">
      <c r="A28" s="87"/>
      <c r="B28" s="618"/>
      <c r="C28" s="618"/>
      <c r="D28" s="618"/>
      <c r="E28" s="618"/>
      <c r="F28" s="619" t="s">
        <v>49</v>
      </c>
      <c r="G28" s="619"/>
      <c r="H28" s="618"/>
      <c r="I28" s="618"/>
      <c r="J28" s="618"/>
      <c r="K28" s="618"/>
      <c r="L28" s="618"/>
    </row>
    <row r="29" spans="1:12" ht="18.600000000000001" x14ac:dyDescent="0.55000000000000004">
      <c r="A29" s="87"/>
      <c r="B29" s="618"/>
      <c r="C29" s="618"/>
      <c r="D29" s="618" t="s">
        <v>146</v>
      </c>
      <c r="E29" s="618"/>
      <c r="F29" s="620"/>
      <c r="G29" s="618"/>
      <c r="H29" s="618"/>
      <c r="I29" s="618"/>
      <c r="J29" s="618"/>
      <c r="K29" s="618"/>
      <c r="L29" s="618"/>
    </row>
    <row r="30" spans="1:12" ht="18.600000000000001" x14ac:dyDescent="0.55000000000000004">
      <c r="A30" s="87"/>
      <c r="B30" s="87"/>
      <c r="C30" s="87"/>
      <c r="D30" s="87"/>
      <c r="E30" s="87"/>
      <c r="F30" s="584" t="s">
        <v>62</v>
      </c>
      <c r="G30" s="584"/>
      <c r="H30" s="87"/>
      <c r="I30" s="87"/>
      <c r="J30" s="87"/>
      <c r="K30" s="87"/>
      <c r="L30" s="87"/>
    </row>
    <row r="31" spans="1:12" ht="18.600000000000001" x14ac:dyDescent="0.55000000000000004">
      <c r="A31" s="87"/>
      <c r="B31" s="87"/>
      <c r="C31" s="87"/>
      <c r="D31" s="87"/>
      <c r="E31" s="87"/>
      <c r="F31" s="74"/>
      <c r="G31" s="87"/>
      <c r="H31" s="87"/>
      <c r="I31" s="87"/>
      <c r="J31" s="87"/>
      <c r="K31" s="87"/>
      <c r="L31" s="87"/>
    </row>
    <row r="32" spans="1:12" ht="18.600000000000001" x14ac:dyDescent="0.55000000000000004">
      <c r="A32" s="87"/>
      <c r="B32" s="87"/>
      <c r="C32" s="622" t="s">
        <v>20</v>
      </c>
      <c r="D32" s="622"/>
      <c r="E32" s="622"/>
      <c r="G32" s="87"/>
      <c r="H32" s="178" t="s">
        <v>147</v>
      </c>
      <c r="I32" s="87"/>
      <c r="J32" s="87"/>
      <c r="K32" s="87"/>
      <c r="L32" s="87"/>
    </row>
    <row r="33" spans="1:12" ht="18.600000000000001" x14ac:dyDescent="0.55000000000000004">
      <c r="A33" s="74"/>
      <c r="B33" s="74"/>
      <c r="C33" s="74"/>
      <c r="D33" s="74"/>
      <c r="E33" s="74"/>
      <c r="F33" s="585" t="s">
        <v>75</v>
      </c>
      <c r="G33" s="585"/>
      <c r="H33" s="74"/>
      <c r="I33" s="74"/>
      <c r="J33" s="74"/>
      <c r="K33" s="74"/>
      <c r="L33" s="74"/>
    </row>
    <row r="34" spans="1:12" ht="18.600000000000001" x14ac:dyDescent="0.55000000000000004">
      <c r="A34" s="74"/>
      <c r="B34" s="621"/>
      <c r="C34" s="621" t="s">
        <v>53</v>
      </c>
      <c r="D34" s="621"/>
      <c r="E34" s="621"/>
      <c r="F34" s="621"/>
      <c r="G34" s="621"/>
      <c r="H34" s="621"/>
      <c r="I34" s="621"/>
      <c r="J34" s="621"/>
      <c r="K34" s="621"/>
      <c r="L34" s="621"/>
    </row>
    <row r="35" spans="1:12" ht="21" x14ac:dyDescent="0.6">
      <c r="A35" s="530" t="s">
        <v>54</v>
      </c>
      <c r="B35" s="530"/>
      <c r="C35" s="530"/>
      <c r="D35" s="530"/>
      <c r="E35" s="530"/>
      <c r="F35" s="530"/>
      <c r="G35" s="530"/>
      <c r="H35" s="530"/>
      <c r="I35" s="530"/>
      <c r="J35" s="530"/>
      <c r="K35" s="530"/>
      <c r="L35" s="530"/>
    </row>
  </sheetData>
  <sheetProtection algorithmName="SHA-512" hashValue="iExyF0NcTasngSNvP2YXxNDz5y52tDrk/rkYWdy2hkqT5q9FZ30j3pTJPh/z3FmvxbjBXxi7EiDZvq10wt6rDg==" saltValue="UOs6/eHgcDhSAaEQ351qmA==" spinCount="100000" sheet="1" formatCells="0" formatColumns="0" formatRows="0" insertColumns="0" insertRows="0" insertHyperlinks="0" deleteColumns="0" deleteRows="0"/>
  <mergeCells count="15">
    <mergeCell ref="A35:L35"/>
    <mergeCell ref="A6:E7"/>
    <mergeCell ref="F6:F7"/>
    <mergeCell ref="A1:L1"/>
    <mergeCell ref="A2:L2"/>
    <mergeCell ref="A3:L3"/>
    <mergeCell ref="A4:L4"/>
    <mergeCell ref="C5:K5"/>
    <mergeCell ref="G6:G7"/>
    <mergeCell ref="H6:I6"/>
    <mergeCell ref="J6:K6"/>
    <mergeCell ref="L6:L7"/>
    <mergeCell ref="F28:G28"/>
    <mergeCell ref="F30:G30"/>
    <mergeCell ref="F33:G33"/>
  </mergeCells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4</vt:i4>
      </vt:variant>
    </vt:vector>
  </HeadingPairs>
  <TitlesOfParts>
    <vt:vector size="9" baseType="lpstr">
      <vt:lpstr>เงินกันไว้เบิกเหลื่อมปี งบปี </vt:lpstr>
      <vt:lpstr>งบลงทุน</vt:lpstr>
      <vt:lpstr>งบประจำและงบพัฒนาคุณภาพการศึกษา</vt:lpstr>
      <vt:lpstr>งบสพฐ.</vt:lpstr>
      <vt:lpstr>รายงานผลการเบิกจ่าย</vt:lpstr>
      <vt:lpstr>งบประจำและงบพัฒนาคุณภาพการศึกษา!Print_Titles</vt:lpstr>
      <vt:lpstr>งบลงทุน!Print_Titles</vt:lpstr>
      <vt:lpstr>งบสพฐ.!Print_Titles</vt:lpstr>
      <vt:lpstr>'เงินกันไว้เบิกเหลื่อมปี งบปี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</cp:lastModifiedBy>
  <dcterms:created xsi:type="dcterms:W3CDTF">2022-01-02T08:37:32Z</dcterms:created>
  <dcterms:modified xsi:type="dcterms:W3CDTF">2024-07-08T07:49:10Z</dcterms:modified>
</cp:coreProperties>
</file>