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คุมงวด\งวด 67\รายงานการเบิกจ่ายขึ้นระบบ\"/>
    </mc:Choice>
  </mc:AlternateContent>
  <xr:revisionPtr revIDLastSave="0" documentId="8_{A3CAB8AC-98E5-4242-B91C-0EFCAC6F313C}" xr6:coauthVersionLast="47" xr6:coauthVersionMax="47" xr10:uidLastSave="{00000000-0000-0000-0000-000000000000}"/>
  <bookViews>
    <workbookView xWindow="-108" yWindow="-108" windowWidth="23256" windowHeight="12456" activeTab="4" xr2:uid="{CA6ECDEC-3DB6-42B9-B9A3-AB49A7FE8FA7}"/>
  </bookViews>
  <sheets>
    <sheet name="เงินกันไว้เบิกเหลื่อมปี งบปี " sheetId="3" r:id="rId1"/>
    <sheet name="งบลงทุน" sheetId="4" r:id="rId2"/>
    <sheet name="งบประจำและงบพัฒนาคุณภาพการศึกษา" sheetId="1" r:id="rId3"/>
    <sheet name="งบสพฐ." sheetId="2" r:id="rId4"/>
    <sheet name="รายงานผลการเบิกจ่าย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Print_Titles" localSheetId="2">งบประจำและงบพัฒนาคุณภาพการศึกษา!$1:$7</definedName>
    <definedName name="_xlnm.Print_Titles" localSheetId="1">งบลงทุน!$1:$5</definedName>
    <definedName name="_xlnm.Print_Titles" localSheetId="3">งบสพฐ.!$1:$4</definedName>
    <definedName name="_xlnm.Print_Titles" localSheetId="0">'เงินกันไว้เบิกเหลื่อมปี งบปี 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5" i="5" l="1"/>
  <c r="I23" i="5"/>
  <c r="F21" i="5"/>
  <c r="I20" i="5"/>
  <c r="H20" i="5"/>
  <c r="K20" i="5" s="1"/>
  <c r="F20" i="5"/>
  <c r="L19" i="5"/>
  <c r="K19" i="5"/>
  <c r="J19" i="5"/>
  <c r="I19" i="5"/>
  <c r="H19" i="5"/>
  <c r="F19" i="5"/>
  <c r="F16" i="5"/>
  <c r="F15" i="5"/>
  <c r="F14" i="5"/>
  <c r="F11" i="5"/>
  <c r="F10" i="5"/>
  <c r="F9" i="5"/>
  <c r="H371" i="2"/>
  <c r="G371" i="2"/>
  <c r="F371" i="2"/>
  <c r="E371" i="2"/>
  <c r="D371" i="2"/>
  <c r="C371" i="2"/>
  <c r="B371" i="2"/>
  <c r="A371" i="2"/>
  <c r="G370" i="2"/>
  <c r="F370" i="2"/>
  <c r="E370" i="2"/>
  <c r="D370" i="2"/>
  <c r="C370" i="2"/>
  <c r="B370" i="2"/>
  <c r="A370" i="2"/>
  <c r="G369" i="2"/>
  <c r="F369" i="2"/>
  <c r="E369" i="2"/>
  <c r="D369" i="2"/>
  <c r="C369" i="2"/>
  <c r="B369" i="2"/>
  <c r="G368" i="2"/>
  <c r="F368" i="2"/>
  <c r="H368" i="2" s="1"/>
  <c r="E368" i="2"/>
  <c r="D368" i="2"/>
  <c r="C368" i="2"/>
  <c r="B368" i="2"/>
  <c r="A368" i="2"/>
  <c r="H366" i="2"/>
  <c r="G366" i="2"/>
  <c r="F366" i="2"/>
  <c r="E366" i="2"/>
  <c r="D366" i="2"/>
  <c r="C366" i="2"/>
  <c r="B366" i="2"/>
  <c r="A366" i="2"/>
  <c r="C365" i="2"/>
  <c r="B365" i="2"/>
  <c r="C364" i="2"/>
  <c r="B364" i="2"/>
  <c r="A364" i="2"/>
  <c r="G363" i="2"/>
  <c r="G361" i="2" s="1"/>
  <c r="G360" i="2" s="1"/>
  <c r="F363" i="2"/>
  <c r="E363" i="2"/>
  <c r="D363" i="2"/>
  <c r="C363" i="2"/>
  <c r="B363" i="2"/>
  <c r="A363" i="2"/>
  <c r="G362" i="2"/>
  <c r="F362" i="2"/>
  <c r="E362" i="2"/>
  <c r="D362" i="2"/>
  <c r="C362" i="2"/>
  <c r="B362" i="2"/>
  <c r="A362" i="2"/>
  <c r="F361" i="2"/>
  <c r="E361" i="2"/>
  <c r="E360" i="2" s="1"/>
  <c r="C361" i="2"/>
  <c r="B361" i="2"/>
  <c r="F360" i="2"/>
  <c r="C360" i="2"/>
  <c r="B360" i="2"/>
  <c r="A360" i="2"/>
  <c r="G359" i="2"/>
  <c r="F359" i="2"/>
  <c r="E359" i="2"/>
  <c r="D359" i="2"/>
  <c r="H359" i="2" s="1"/>
  <c r="C359" i="2"/>
  <c r="B359" i="2"/>
  <c r="A359" i="2"/>
  <c r="G358" i="2"/>
  <c r="F358" i="2"/>
  <c r="E358" i="2"/>
  <c r="E355" i="2" s="1"/>
  <c r="D358" i="2"/>
  <c r="C358" i="2"/>
  <c r="B358" i="2"/>
  <c r="A358" i="2"/>
  <c r="G357" i="2"/>
  <c r="G355" i="2" s="1"/>
  <c r="F357" i="2"/>
  <c r="E357" i="2"/>
  <c r="D357" i="2"/>
  <c r="C357" i="2"/>
  <c r="B357" i="2"/>
  <c r="A357" i="2"/>
  <c r="G356" i="2"/>
  <c r="F356" i="2"/>
  <c r="E356" i="2"/>
  <c r="D356" i="2"/>
  <c r="H356" i="2" s="1"/>
  <c r="C356" i="2"/>
  <c r="B356" i="2"/>
  <c r="A356" i="2"/>
  <c r="B355" i="2"/>
  <c r="I354" i="2"/>
  <c r="C354" i="2"/>
  <c r="B354" i="2"/>
  <c r="A354" i="2"/>
  <c r="B353" i="2"/>
  <c r="C352" i="2"/>
  <c r="B352" i="2"/>
  <c r="A352" i="2"/>
  <c r="C351" i="2"/>
  <c r="B351" i="2"/>
  <c r="A351" i="2"/>
  <c r="C346" i="2"/>
  <c r="G345" i="2"/>
  <c r="F345" i="2"/>
  <c r="E345" i="2"/>
  <c r="C345" i="2"/>
  <c r="B345" i="2"/>
  <c r="A345" i="2"/>
  <c r="C344" i="2"/>
  <c r="H343" i="2"/>
  <c r="G343" i="2"/>
  <c r="F343" i="2"/>
  <c r="E343" i="2"/>
  <c r="D343" i="2"/>
  <c r="C343" i="2"/>
  <c r="B343" i="2"/>
  <c r="A343" i="2"/>
  <c r="C342" i="2"/>
  <c r="G341" i="2"/>
  <c r="F341" i="2"/>
  <c r="E341" i="2"/>
  <c r="D341" i="2"/>
  <c r="C341" i="2"/>
  <c r="B341" i="2"/>
  <c r="A341" i="2"/>
  <c r="G339" i="2"/>
  <c r="H339" i="2" s="1"/>
  <c r="F339" i="2"/>
  <c r="E339" i="2"/>
  <c r="D339" i="2"/>
  <c r="C339" i="2"/>
  <c r="B339" i="2"/>
  <c r="A339" i="2"/>
  <c r="G338" i="2"/>
  <c r="F338" i="2"/>
  <c r="E338" i="2"/>
  <c r="D338" i="2"/>
  <c r="C338" i="2"/>
  <c r="B338" i="2"/>
  <c r="A338" i="2"/>
  <c r="C337" i="2"/>
  <c r="B337" i="2"/>
  <c r="C336" i="2"/>
  <c r="B336" i="2"/>
  <c r="A336" i="2"/>
  <c r="C335" i="2"/>
  <c r="B335" i="2"/>
  <c r="A335" i="2"/>
  <c r="C334" i="2"/>
  <c r="B334" i="2"/>
  <c r="A334" i="2"/>
  <c r="G333" i="2"/>
  <c r="F333" i="2"/>
  <c r="H333" i="2" s="1"/>
  <c r="E333" i="2"/>
  <c r="D333" i="2"/>
  <c r="G332" i="2"/>
  <c r="F332" i="2"/>
  <c r="E332" i="2"/>
  <c r="D332" i="2"/>
  <c r="C332" i="2"/>
  <c r="B332" i="2"/>
  <c r="G331" i="2"/>
  <c r="F331" i="2"/>
  <c r="F330" i="2" s="1"/>
  <c r="D331" i="2"/>
  <c r="C331" i="2"/>
  <c r="B331" i="2"/>
  <c r="G330" i="2"/>
  <c r="D330" i="2"/>
  <c r="C330" i="2"/>
  <c r="B330" i="2"/>
  <c r="G329" i="2"/>
  <c r="F329" i="2"/>
  <c r="E329" i="2"/>
  <c r="D329" i="2"/>
  <c r="C329" i="2"/>
  <c r="B329" i="2"/>
  <c r="A329" i="2"/>
  <c r="G328" i="2"/>
  <c r="F328" i="2"/>
  <c r="E328" i="2"/>
  <c r="B328" i="2"/>
  <c r="G327" i="2"/>
  <c r="F327" i="2"/>
  <c r="F326" i="2" s="1"/>
  <c r="E327" i="2"/>
  <c r="C327" i="2"/>
  <c r="B327" i="2"/>
  <c r="A327" i="2"/>
  <c r="G326" i="2"/>
  <c r="C326" i="2"/>
  <c r="B326" i="2"/>
  <c r="A326" i="2"/>
  <c r="H325" i="2"/>
  <c r="H324" i="2" s="1"/>
  <c r="H323" i="2" s="1"/>
  <c r="G325" i="2"/>
  <c r="F325" i="2"/>
  <c r="E325" i="2"/>
  <c r="D325" i="2"/>
  <c r="C325" i="2"/>
  <c r="B325" i="2"/>
  <c r="G324" i="2"/>
  <c r="F324" i="2"/>
  <c r="E324" i="2"/>
  <c r="C324" i="2"/>
  <c r="B324" i="2"/>
  <c r="G323" i="2"/>
  <c r="F323" i="2"/>
  <c r="E323" i="2"/>
  <c r="D323" i="2"/>
  <c r="C323" i="2"/>
  <c r="B323" i="2"/>
  <c r="G322" i="2"/>
  <c r="F322" i="2"/>
  <c r="E322" i="2"/>
  <c r="D322" i="2"/>
  <c r="A322" i="2"/>
  <c r="G321" i="2"/>
  <c r="F321" i="2"/>
  <c r="E321" i="2"/>
  <c r="D321" i="2"/>
  <c r="A321" i="2"/>
  <c r="G320" i="2"/>
  <c r="F320" i="2"/>
  <c r="E320" i="2"/>
  <c r="D320" i="2"/>
  <c r="A320" i="2"/>
  <c r="G319" i="2"/>
  <c r="F319" i="2"/>
  <c r="E319" i="2"/>
  <c r="D319" i="2"/>
  <c r="H319" i="2" s="1"/>
  <c r="A319" i="2"/>
  <c r="G318" i="2"/>
  <c r="F318" i="2"/>
  <c r="E318" i="2"/>
  <c r="D318" i="2"/>
  <c r="C318" i="2"/>
  <c r="B318" i="2"/>
  <c r="A318" i="2"/>
  <c r="G317" i="2"/>
  <c r="G316" i="2" s="1"/>
  <c r="G315" i="2" s="1"/>
  <c r="F317" i="2"/>
  <c r="E317" i="2"/>
  <c r="D317" i="2"/>
  <c r="C317" i="2"/>
  <c r="B317" i="2"/>
  <c r="A317" i="2"/>
  <c r="B316" i="2"/>
  <c r="C315" i="2"/>
  <c r="B315" i="2"/>
  <c r="G314" i="2"/>
  <c r="F314" i="2"/>
  <c r="E314" i="2"/>
  <c r="E313" i="2" s="1"/>
  <c r="E312" i="2" s="1"/>
  <c r="D314" i="2"/>
  <c r="C314" i="2"/>
  <c r="B314" i="2"/>
  <c r="G313" i="2"/>
  <c r="F313" i="2"/>
  <c r="F312" i="2" s="1"/>
  <c r="D313" i="2"/>
  <c r="B313" i="2"/>
  <c r="G312" i="2"/>
  <c r="D312" i="2"/>
  <c r="C312" i="2"/>
  <c r="B312" i="2"/>
  <c r="A312" i="2"/>
  <c r="G308" i="2"/>
  <c r="F308" i="2"/>
  <c r="H308" i="2" s="1"/>
  <c r="E308" i="2"/>
  <c r="D308" i="2"/>
  <c r="A308" i="2"/>
  <c r="G307" i="2"/>
  <c r="F307" i="2"/>
  <c r="H307" i="2" s="1"/>
  <c r="E307" i="2"/>
  <c r="D307" i="2"/>
  <c r="A307" i="2"/>
  <c r="G306" i="2"/>
  <c r="F306" i="2"/>
  <c r="H306" i="2" s="1"/>
  <c r="E306" i="2"/>
  <c r="D306" i="2"/>
  <c r="A306" i="2"/>
  <c r="G305" i="2"/>
  <c r="F305" i="2"/>
  <c r="H305" i="2" s="1"/>
  <c r="E305" i="2"/>
  <c r="D305" i="2"/>
  <c r="A305" i="2"/>
  <c r="G304" i="2"/>
  <c r="G301" i="2" s="1"/>
  <c r="G300" i="2" s="1"/>
  <c r="F304" i="2"/>
  <c r="H304" i="2" s="1"/>
  <c r="E304" i="2"/>
  <c r="D304" i="2"/>
  <c r="C304" i="2"/>
  <c r="B304" i="2"/>
  <c r="A304" i="2"/>
  <c r="H303" i="2"/>
  <c r="G303" i="2"/>
  <c r="F303" i="2"/>
  <c r="E303" i="2"/>
  <c r="D303" i="2"/>
  <c r="C303" i="2"/>
  <c r="B303" i="2"/>
  <c r="A303" i="2"/>
  <c r="G302" i="2"/>
  <c r="F302" i="2"/>
  <c r="E302" i="2"/>
  <c r="E301" i="2" s="1"/>
  <c r="E300" i="2" s="1"/>
  <c r="D302" i="2"/>
  <c r="C302" i="2"/>
  <c r="B302" i="2"/>
  <c r="A302" i="2"/>
  <c r="B301" i="2"/>
  <c r="C300" i="2"/>
  <c r="B300" i="2"/>
  <c r="A300" i="2"/>
  <c r="G299" i="2"/>
  <c r="F299" i="2"/>
  <c r="E299" i="2"/>
  <c r="D299" i="2"/>
  <c r="H299" i="2" s="1"/>
  <c r="C299" i="2"/>
  <c r="B299" i="2"/>
  <c r="A299" i="2"/>
  <c r="G298" i="2"/>
  <c r="F298" i="2"/>
  <c r="E298" i="2"/>
  <c r="E297" i="2" s="1"/>
  <c r="E296" i="2" s="1"/>
  <c r="D298" i="2"/>
  <c r="C298" i="2"/>
  <c r="B298" i="2"/>
  <c r="A298" i="2"/>
  <c r="G297" i="2"/>
  <c r="G296" i="2" s="1"/>
  <c r="F297" i="2"/>
  <c r="F296" i="2" s="1"/>
  <c r="C297" i="2"/>
  <c r="B297" i="2"/>
  <c r="C296" i="2"/>
  <c r="B296" i="2"/>
  <c r="A296" i="2"/>
  <c r="G295" i="2"/>
  <c r="F295" i="2"/>
  <c r="E295" i="2"/>
  <c r="D295" i="2"/>
  <c r="C295" i="2"/>
  <c r="B295" i="2"/>
  <c r="A295" i="2"/>
  <c r="G294" i="2"/>
  <c r="F294" i="2"/>
  <c r="F292" i="2" s="1"/>
  <c r="E294" i="2"/>
  <c r="H294" i="2" s="1"/>
  <c r="D294" i="2"/>
  <c r="C294" i="2"/>
  <c r="B294" i="2"/>
  <c r="A294" i="2"/>
  <c r="G293" i="2"/>
  <c r="G292" i="2" s="1"/>
  <c r="G291" i="2" s="1"/>
  <c r="F293" i="2"/>
  <c r="E293" i="2"/>
  <c r="D293" i="2"/>
  <c r="C293" i="2"/>
  <c r="B293" i="2"/>
  <c r="A293" i="2"/>
  <c r="E292" i="2"/>
  <c r="E291" i="2" s="1"/>
  <c r="C292" i="2"/>
  <c r="B292" i="2"/>
  <c r="F291" i="2"/>
  <c r="C291" i="2"/>
  <c r="B291" i="2"/>
  <c r="A291" i="2"/>
  <c r="H290" i="2"/>
  <c r="G289" i="2"/>
  <c r="H289" i="2" s="1"/>
  <c r="F289" i="2"/>
  <c r="E289" i="2"/>
  <c r="D289" i="2"/>
  <c r="C289" i="2"/>
  <c r="B289" i="2"/>
  <c r="A289" i="2"/>
  <c r="G288" i="2"/>
  <c r="F288" i="2"/>
  <c r="E288" i="2"/>
  <c r="D288" i="2"/>
  <c r="C288" i="2"/>
  <c r="B288" i="2"/>
  <c r="A288" i="2"/>
  <c r="G287" i="2"/>
  <c r="F287" i="2"/>
  <c r="F286" i="2" s="1"/>
  <c r="F285" i="2" s="1"/>
  <c r="E287" i="2"/>
  <c r="D287" i="2"/>
  <c r="C287" i="2"/>
  <c r="B287" i="2"/>
  <c r="A287" i="2"/>
  <c r="G286" i="2"/>
  <c r="G285" i="2" s="1"/>
  <c r="C286" i="2"/>
  <c r="B286" i="2"/>
  <c r="A286" i="2"/>
  <c r="C285" i="2"/>
  <c r="B285" i="2"/>
  <c r="A285" i="2"/>
  <c r="G284" i="2"/>
  <c r="G283" i="2" s="1"/>
  <c r="F284" i="2"/>
  <c r="E284" i="2"/>
  <c r="D284" i="2"/>
  <c r="F283" i="2"/>
  <c r="F282" i="2" s="1"/>
  <c r="E283" i="2"/>
  <c r="E282" i="2" s="1"/>
  <c r="D283" i="2"/>
  <c r="D282" i="2" s="1"/>
  <c r="C283" i="2"/>
  <c r="B283" i="2"/>
  <c r="A283" i="2"/>
  <c r="G282" i="2"/>
  <c r="C282" i="2"/>
  <c r="B282" i="2"/>
  <c r="A282" i="2"/>
  <c r="H281" i="2"/>
  <c r="G281" i="2"/>
  <c r="F281" i="2"/>
  <c r="E281" i="2"/>
  <c r="D281" i="2"/>
  <c r="C281" i="2"/>
  <c r="B281" i="2"/>
  <c r="A281" i="2"/>
  <c r="G280" i="2"/>
  <c r="F280" i="2"/>
  <c r="E280" i="2"/>
  <c r="E278" i="2" s="1"/>
  <c r="D280" i="2"/>
  <c r="H280" i="2" s="1"/>
  <c r="C280" i="2"/>
  <c r="B280" i="2"/>
  <c r="A280" i="2"/>
  <c r="G279" i="2"/>
  <c r="G278" i="2" s="1"/>
  <c r="G277" i="2" s="1"/>
  <c r="F279" i="2"/>
  <c r="E279" i="2"/>
  <c r="D279" i="2"/>
  <c r="C279" i="2"/>
  <c r="B279" i="2"/>
  <c r="A279" i="2"/>
  <c r="C278" i="2"/>
  <c r="B278" i="2"/>
  <c r="A278" i="2"/>
  <c r="E277" i="2"/>
  <c r="C277" i="2"/>
  <c r="B277" i="2"/>
  <c r="A277" i="2"/>
  <c r="G276" i="2"/>
  <c r="F276" i="2"/>
  <c r="E276" i="2"/>
  <c r="D276" i="2"/>
  <c r="G275" i="2"/>
  <c r="F275" i="2"/>
  <c r="E275" i="2"/>
  <c r="H275" i="2" s="1"/>
  <c r="D275" i="2"/>
  <c r="G274" i="2"/>
  <c r="F274" i="2"/>
  <c r="E274" i="2"/>
  <c r="D274" i="2"/>
  <c r="G273" i="2"/>
  <c r="F273" i="2"/>
  <c r="E273" i="2"/>
  <c r="D273" i="2"/>
  <c r="G272" i="2"/>
  <c r="F272" i="2"/>
  <c r="E272" i="2"/>
  <c r="D272" i="2"/>
  <c r="H272" i="2" s="1"/>
  <c r="G271" i="2"/>
  <c r="H271" i="2" s="1"/>
  <c r="F271" i="2"/>
  <c r="E271" i="2"/>
  <c r="D271" i="2"/>
  <c r="H270" i="2"/>
  <c r="G270" i="2"/>
  <c r="F270" i="2"/>
  <c r="E270" i="2"/>
  <c r="D270" i="2"/>
  <c r="G269" i="2"/>
  <c r="F269" i="2"/>
  <c r="E269" i="2"/>
  <c r="D269" i="2"/>
  <c r="G268" i="2"/>
  <c r="F268" i="2"/>
  <c r="E268" i="2"/>
  <c r="D268" i="2"/>
  <c r="G267" i="2"/>
  <c r="F267" i="2"/>
  <c r="E267" i="2"/>
  <c r="D267" i="2"/>
  <c r="H267" i="2" s="1"/>
  <c r="H266" i="2"/>
  <c r="G266" i="2"/>
  <c r="F266" i="2"/>
  <c r="E266" i="2"/>
  <c r="D266" i="2"/>
  <c r="G265" i="2"/>
  <c r="H265" i="2" s="1"/>
  <c r="F265" i="2"/>
  <c r="E265" i="2"/>
  <c r="D265" i="2"/>
  <c r="G264" i="2"/>
  <c r="F264" i="2"/>
  <c r="H264" i="2" s="1"/>
  <c r="E264" i="2"/>
  <c r="D264" i="2"/>
  <c r="G263" i="2"/>
  <c r="F263" i="2"/>
  <c r="E263" i="2"/>
  <c r="H263" i="2" s="1"/>
  <c r="D263" i="2"/>
  <c r="G262" i="2"/>
  <c r="F262" i="2"/>
  <c r="E262" i="2"/>
  <c r="D262" i="2"/>
  <c r="G261" i="2"/>
  <c r="F261" i="2"/>
  <c r="E261" i="2"/>
  <c r="D261" i="2"/>
  <c r="G260" i="2"/>
  <c r="F260" i="2"/>
  <c r="E260" i="2"/>
  <c r="D260" i="2"/>
  <c r="G259" i="2"/>
  <c r="H259" i="2" s="1"/>
  <c r="F259" i="2"/>
  <c r="E259" i="2"/>
  <c r="G257" i="2"/>
  <c r="G256" i="2" s="1"/>
  <c r="G255" i="2" s="1"/>
  <c r="F257" i="2"/>
  <c r="F256" i="2" s="1"/>
  <c r="F255" i="2" s="1"/>
  <c r="E257" i="2"/>
  <c r="D257" i="2"/>
  <c r="C257" i="2"/>
  <c r="B257" i="2"/>
  <c r="A257" i="2"/>
  <c r="C256" i="2"/>
  <c r="B256" i="2"/>
  <c r="A256" i="2"/>
  <c r="C255" i="2"/>
  <c r="B255" i="2"/>
  <c r="A255" i="2"/>
  <c r="G252" i="2"/>
  <c r="F252" i="2"/>
  <c r="E252" i="2"/>
  <c r="D252" i="2"/>
  <c r="C252" i="2"/>
  <c r="B252" i="2"/>
  <c r="A252" i="2"/>
  <c r="H251" i="2"/>
  <c r="G251" i="2"/>
  <c r="F251" i="2"/>
  <c r="E251" i="2"/>
  <c r="D251" i="2"/>
  <c r="C251" i="2"/>
  <c r="B251" i="2"/>
  <c r="A251" i="2"/>
  <c r="G250" i="2"/>
  <c r="F250" i="2"/>
  <c r="E250" i="2"/>
  <c r="D250" i="2"/>
  <c r="C250" i="2"/>
  <c r="B250" i="2"/>
  <c r="A250" i="2"/>
  <c r="G249" i="2"/>
  <c r="F249" i="2"/>
  <c r="E249" i="2"/>
  <c r="D249" i="2"/>
  <c r="C249" i="2"/>
  <c r="B249" i="2"/>
  <c r="A249" i="2"/>
  <c r="G248" i="2"/>
  <c r="G247" i="2" s="1"/>
  <c r="C248" i="2"/>
  <c r="B248" i="2"/>
  <c r="A248" i="2"/>
  <c r="C247" i="2"/>
  <c r="B247" i="2"/>
  <c r="A247" i="2"/>
  <c r="G246" i="2"/>
  <c r="G244" i="2" s="1"/>
  <c r="F246" i="2"/>
  <c r="E246" i="2"/>
  <c r="D246" i="2"/>
  <c r="G245" i="2"/>
  <c r="F245" i="2"/>
  <c r="F244" i="2" s="1"/>
  <c r="F243" i="2" s="1"/>
  <c r="E245" i="2"/>
  <c r="D245" i="2"/>
  <c r="I244" i="2"/>
  <c r="E244" i="2"/>
  <c r="E243" i="2" s="1"/>
  <c r="D244" i="2"/>
  <c r="D243" i="2" s="1"/>
  <c r="C244" i="2"/>
  <c r="B244" i="2"/>
  <c r="I243" i="2"/>
  <c r="G243" i="2"/>
  <c r="C243" i="2"/>
  <c r="B243" i="2"/>
  <c r="A243" i="2"/>
  <c r="H242" i="2"/>
  <c r="G242" i="2"/>
  <c r="F242" i="2"/>
  <c r="E242" i="2"/>
  <c r="D242" i="2"/>
  <c r="C242" i="2"/>
  <c r="B242" i="2"/>
  <c r="A242" i="2"/>
  <c r="G241" i="2"/>
  <c r="F241" i="2"/>
  <c r="E241" i="2"/>
  <c r="D241" i="2"/>
  <c r="G240" i="2"/>
  <c r="F240" i="2"/>
  <c r="E240" i="2"/>
  <c r="E238" i="2" s="1"/>
  <c r="E237" i="2" s="1"/>
  <c r="D240" i="2"/>
  <c r="G239" i="2"/>
  <c r="F239" i="2"/>
  <c r="E239" i="2"/>
  <c r="D239" i="2"/>
  <c r="C239" i="2"/>
  <c r="B239" i="2"/>
  <c r="A239" i="2"/>
  <c r="G238" i="2"/>
  <c r="F238" i="2"/>
  <c r="F237" i="2" s="1"/>
  <c r="C238" i="2"/>
  <c r="B238" i="2"/>
  <c r="I237" i="2"/>
  <c r="G237" i="2"/>
  <c r="C237" i="2"/>
  <c r="B237" i="2"/>
  <c r="A237" i="2"/>
  <c r="H236" i="2"/>
  <c r="H235" i="2" s="1"/>
  <c r="H234" i="2" s="1"/>
  <c r="G236" i="2"/>
  <c r="F236" i="2"/>
  <c r="E236" i="2"/>
  <c r="D236" i="2"/>
  <c r="C236" i="2"/>
  <c r="B236" i="2"/>
  <c r="A236" i="2"/>
  <c r="G235" i="2"/>
  <c r="F235" i="2"/>
  <c r="E235" i="2"/>
  <c r="D235" i="2"/>
  <c r="D234" i="2" s="1"/>
  <c r="C235" i="2"/>
  <c r="B235" i="2"/>
  <c r="G234" i="2"/>
  <c r="F234" i="2"/>
  <c r="E234" i="2"/>
  <c r="C234" i="2"/>
  <c r="B234" i="2"/>
  <c r="A234" i="2"/>
  <c r="G233" i="2"/>
  <c r="H233" i="2" s="1"/>
  <c r="F233" i="2"/>
  <c r="E233" i="2"/>
  <c r="D233" i="2"/>
  <c r="C233" i="2"/>
  <c r="B233" i="2"/>
  <c r="A233" i="2"/>
  <c r="G232" i="2"/>
  <c r="F232" i="2"/>
  <c r="E232" i="2"/>
  <c r="D232" i="2"/>
  <c r="B232" i="2"/>
  <c r="A232" i="2"/>
  <c r="G231" i="2"/>
  <c r="F231" i="2"/>
  <c r="F229" i="2" s="1"/>
  <c r="E231" i="2"/>
  <c r="D231" i="2"/>
  <c r="B231" i="2"/>
  <c r="A231" i="2"/>
  <c r="G230" i="2"/>
  <c r="G229" i="2" s="1"/>
  <c r="F230" i="2"/>
  <c r="E230" i="2"/>
  <c r="D230" i="2"/>
  <c r="C230" i="2"/>
  <c r="B230" i="2"/>
  <c r="A230" i="2"/>
  <c r="E229" i="2"/>
  <c r="C229" i="2"/>
  <c r="C231" i="2" s="1"/>
  <c r="B229" i="2"/>
  <c r="A229" i="2"/>
  <c r="G228" i="2"/>
  <c r="F228" i="2"/>
  <c r="E228" i="2"/>
  <c r="D228" i="2"/>
  <c r="A228" i="2"/>
  <c r="G227" i="2"/>
  <c r="F227" i="2"/>
  <c r="E227" i="2"/>
  <c r="H227" i="2" s="1"/>
  <c r="D227" i="2"/>
  <c r="A227" i="2"/>
  <c r="G226" i="2"/>
  <c r="F226" i="2"/>
  <c r="E226" i="2"/>
  <c r="H226" i="2" s="1"/>
  <c r="D226" i="2"/>
  <c r="C226" i="2"/>
  <c r="B226" i="2"/>
  <c r="A226" i="2"/>
  <c r="G225" i="2"/>
  <c r="F225" i="2"/>
  <c r="E225" i="2"/>
  <c r="D225" i="2"/>
  <c r="C225" i="2"/>
  <c r="B225" i="2"/>
  <c r="A225" i="2"/>
  <c r="E224" i="2"/>
  <c r="E223" i="2" s="1"/>
  <c r="C224" i="2"/>
  <c r="B224" i="2"/>
  <c r="C223" i="2"/>
  <c r="B223" i="2"/>
  <c r="A223" i="2"/>
  <c r="C222" i="2"/>
  <c r="B222" i="2"/>
  <c r="A222" i="2"/>
  <c r="H221" i="2"/>
  <c r="F221" i="2"/>
  <c r="E221" i="2"/>
  <c r="G220" i="2"/>
  <c r="G219" i="2" s="1"/>
  <c r="G218" i="2" s="1"/>
  <c r="F220" i="2"/>
  <c r="F219" i="2" s="1"/>
  <c r="F218" i="2" s="1"/>
  <c r="E220" i="2"/>
  <c r="D220" i="2"/>
  <c r="C220" i="2"/>
  <c r="B220" i="2"/>
  <c r="A220" i="2"/>
  <c r="D219" i="2"/>
  <c r="C219" i="2"/>
  <c r="B219" i="2"/>
  <c r="D218" i="2"/>
  <c r="C218" i="2"/>
  <c r="B218" i="2"/>
  <c r="A218" i="2"/>
  <c r="G217" i="2"/>
  <c r="F217" i="2"/>
  <c r="E217" i="2"/>
  <c r="E216" i="2" s="1"/>
  <c r="D217" i="2"/>
  <c r="C217" i="2"/>
  <c r="G216" i="2"/>
  <c r="F216" i="2"/>
  <c r="D216" i="2"/>
  <c r="C216" i="2"/>
  <c r="B216" i="2"/>
  <c r="G215" i="2"/>
  <c r="F215" i="2"/>
  <c r="F214" i="2" s="1"/>
  <c r="F213" i="2" s="1"/>
  <c r="F212" i="2" s="1"/>
  <c r="C215" i="2"/>
  <c r="B215" i="2"/>
  <c r="A215" i="2"/>
  <c r="G214" i="2"/>
  <c r="G213" i="2" s="1"/>
  <c r="G212" i="2" s="1"/>
  <c r="B214" i="2"/>
  <c r="A214" i="2"/>
  <c r="B213" i="2"/>
  <c r="C212" i="2"/>
  <c r="B212" i="2"/>
  <c r="A212" i="2"/>
  <c r="B211" i="2"/>
  <c r="A211" i="2"/>
  <c r="G210" i="2"/>
  <c r="G205" i="2" s="1"/>
  <c r="F210" i="2"/>
  <c r="E210" i="2"/>
  <c r="D210" i="2"/>
  <c r="G209" i="2"/>
  <c r="F209" i="2"/>
  <c r="E209" i="2"/>
  <c r="E205" i="2" s="1"/>
  <c r="E204" i="2" s="1"/>
  <c r="E203" i="2" s="1"/>
  <c r="D209" i="2"/>
  <c r="G208" i="2"/>
  <c r="F208" i="2"/>
  <c r="E208" i="2"/>
  <c r="D208" i="2"/>
  <c r="H207" i="2"/>
  <c r="G207" i="2"/>
  <c r="F207" i="2"/>
  <c r="E207" i="2"/>
  <c r="D207" i="2"/>
  <c r="C207" i="2"/>
  <c r="B207" i="2"/>
  <c r="G206" i="2"/>
  <c r="F206" i="2"/>
  <c r="E206" i="2"/>
  <c r="D206" i="2"/>
  <c r="H206" i="2" s="1"/>
  <c r="C206" i="2"/>
  <c r="B206" i="2"/>
  <c r="F205" i="2"/>
  <c r="C205" i="2"/>
  <c r="B205" i="2"/>
  <c r="G204" i="2"/>
  <c r="G203" i="2" s="1"/>
  <c r="F204" i="2"/>
  <c r="C204" i="2"/>
  <c r="B204" i="2"/>
  <c r="F203" i="2"/>
  <c r="C203" i="2"/>
  <c r="B203" i="2"/>
  <c r="H202" i="2"/>
  <c r="H201" i="2" s="1"/>
  <c r="H200" i="2" s="1"/>
  <c r="G202" i="2"/>
  <c r="G201" i="2" s="1"/>
  <c r="F202" i="2"/>
  <c r="E202" i="2"/>
  <c r="D202" i="2"/>
  <c r="C202" i="2"/>
  <c r="B202" i="2"/>
  <c r="A202" i="2"/>
  <c r="F201" i="2"/>
  <c r="E201" i="2"/>
  <c r="E199" i="2" s="1"/>
  <c r="D201" i="2"/>
  <c r="C201" i="2"/>
  <c r="B201" i="2"/>
  <c r="A201" i="2"/>
  <c r="G200" i="2"/>
  <c r="G198" i="2" s="1"/>
  <c r="G196" i="2" s="1"/>
  <c r="F200" i="2"/>
  <c r="F198" i="2" s="1"/>
  <c r="F196" i="2" s="1"/>
  <c r="C200" i="2"/>
  <c r="B200" i="2"/>
  <c r="A200" i="2"/>
  <c r="H199" i="2"/>
  <c r="G199" i="2"/>
  <c r="F199" i="2"/>
  <c r="B199" i="2"/>
  <c r="H198" i="2"/>
  <c r="C198" i="2"/>
  <c r="B198" i="2"/>
  <c r="A198" i="2"/>
  <c r="G197" i="2"/>
  <c r="F197" i="2"/>
  <c r="E197" i="2"/>
  <c r="D197" i="2"/>
  <c r="C197" i="2"/>
  <c r="B197" i="2"/>
  <c r="A197" i="2"/>
  <c r="I196" i="2"/>
  <c r="C196" i="2"/>
  <c r="B196" i="2"/>
  <c r="A196" i="2"/>
  <c r="G195" i="2"/>
  <c r="F195" i="2"/>
  <c r="E195" i="2"/>
  <c r="D195" i="2"/>
  <c r="H195" i="2" s="1"/>
  <c r="C195" i="2"/>
  <c r="B195" i="2"/>
  <c r="A195" i="2"/>
  <c r="G194" i="2"/>
  <c r="F194" i="2"/>
  <c r="E194" i="2"/>
  <c r="E192" i="2" s="1"/>
  <c r="D194" i="2"/>
  <c r="C194" i="2"/>
  <c r="B194" i="2"/>
  <c r="A194" i="2"/>
  <c r="H193" i="2"/>
  <c r="G193" i="2"/>
  <c r="G192" i="2" s="1"/>
  <c r="F193" i="2"/>
  <c r="E193" i="2"/>
  <c r="D193" i="2"/>
  <c r="C193" i="2"/>
  <c r="B193" i="2"/>
  <c r="A193" i="2"/>
  <c r="I192" i="2"/>
  <c r="D192" i="2"/>
  <c r="C192" i="2"/>
  <c r="B192" i="2"/>
  <c r="A192" i="2"/>
  <c r="G191" i="2"/>
  <c r="F191" i="2"/>
  <c r="E191" i="2"/>
  <c r="H191" i="2" s="1"/>
  <c r="D191" i="2"/>
  <c r="C191" i="2"/>
  <c r="B191" i="2"/>
  <c r="A191" i="2"/>
  <c r="G190" i="2"/>
  <c r="F190" i="2"/>
  <c r="E190" i="2"/>
  <c r="D190" i="2"/>
  <c r="C190" i="2"/>
  <c r="B190" i="2"/>
  <c r="A190" i="2"/>
  <c r="G189" i="2"/>
  <c r="F189" i="2"/>
  <c r="E189" i="2"/>
  <c r="D189" i="2"/>
  <c r="C189" i="2"/>
  <c r="B189" i="2"/>
  <c r="A189" i="2"/>
  <c r="I188" i="2"/>
  <c r="F188" i="2"/>
  <c r="C188" i="2"/>
  <c r="B188" i="2"/>
  <c r="A188" i="2"/>
  <c r="G187" i="2"/>
  <c r="F187" i="2"/>
  <c r="E187" i="2"/>
  <c r="D187" i="2"/>
  <c r="H187" i="2" s="1"/>
  <c r="C187" i="2"/>
  <c r="B187" i="2"/>
  <c r="A187" i="2"/>
  <c r="G186" i="2"/>
  <c r="F186" i="2"/>
  <c r="E186" i="2"/>
  <c r="E184" i="2" s="1"/>
  <c r="D186" i="2"/>
  <c r="C186" i="2"/>
  <c r="B186" i="2"/>
  <c r="A186" i="2"/>
  <c r="G185" i="2"/>
  <c r="G184" i="2" s="1"/>
  <c r="F185" i="2"/>
  <c r="F184" i="2" s="1"/>
  <c r="E185" i="2"/>
  <c r="D185" i="2"/>
  <c r="C185" i="2"/>
  <c r="B185" i="2"/>
  <c r="A185" i="2"/>
  <c r="I184" i="2"/>
  <c r="C184" i="2"/>
  <c r="B184" i="2"/>
  <c r="A184" i="2"/>
  <c r="G183" i="2"/>
  <c r="F183" i="2"/>
  <c r="E183" i="2"/>
  <c r="D183" i="2"/>
  <c r="C183" i="2"/>
  <c r="B183" i="2"/>
  <c r="A183" i="2"/>
  <c r="H182" i="2"/>
  <c r="G182" i="2"/>
  <c r="F182" i="2"/>
  <c r="E182" i="2"/>
  <c r="D182" i="2"/>
  <c r="C182" i="2"/>
  <c r="B182" i="2"/>
  <c r="A182" i="2"/>
  <c r="H181" i="2"/>
  <c r="G181" i="2"/>
  <c r="F181" i="2"/>
  <c r="E181" i="2"/>
  <c r="D181" i="2"/>
  <c r="C181" i="2"/>
  <c r="B181" i="2"/>
  <c r="A181" i="2"/>
  <c r="G180" i="2"/>
  <c r="F180" i="2"/>
  <c r="E180" i="2"/>
  <c r="D180" i="2"/>
  <c r="C180" i="2"/>
  <c r="B180" i="2"/>
  <c r="A180" i="2"/>
  <c r="G179" i="2"/>
  <c r="F179" i="2"/>
  <c r="E179" i="2"/>
  <c r="D179" i="2"/>
  <c r="C179" i="2"/>
  <c r="B179" i="2"/>
  <c r="A179" i="2"/>
  <c r="I178" i="2"/>
  <c r="F178" i="2"/>
  <c r="E178" i="2"/>
  <c r="D178" i="2"/>
  <c r="C178" i="2"/>
  <c r="B178" i="2"/>
  <c r="A178" i="2"/>
  <c r="C177" i="2"/>
  <c r="B177" i="2"/>
  <c r="A177" i="2"/>
  <c r="C176" i="2"/>
  <c r="B176" i="2"/>
  <c r="C175" i="2"/>
  <c r="B175" i="2"/>
  <c r="A175" i="2"/>
  <c r="C174" i="2"/>
  <c r="B174" i="2"/>
  <c r="A174" i="2"/>
  <c r="B173" i="2"/>
  <c r="A173" i="2"/>
  <c r="H172" i="2"/>
  <c r="H171" i="2" s="1"/>
  <c r="H170" i="2" s="1"/>
  <c r="G172" i="2"/>
  <c r="F172" i="2"/>
  <c r="E172" i="2"/>
  <c r="D172" i="2"/>
  <c r="D171" i="2" s="1"/>
  <c r="C172" i="2"/>
  <c r="B172" i="2"/>
  <c r="A172" i="2"/>
  <c r="G171" i="2"/>
  <c r="F171" i="2"/>
  <c r="F170" i="2" s="1"/>
  <c r="E171" i="2"/>
  <c r="C171" i="2"/>
  <c r="B171" i="2"/>
  <c r="A171" i="2"/>
  <c r="G170" i="2"/>
  <c r="E170" i="2"/>
  <c r="D170" i="2"/>
  <c r="C170" i="2"/>
  <c r="B170" i="2"/>
  <c r="A170" i="2"/>
  <c r="G169" i="2"/>
  <c r="F169" i="2"/>
  <c r="F168" i="2" s="1"/>
  <c r="F167" i="2" s="1"/>
  <c r="E169" i="2"/>
  <c r="D169" i="2"/>
  <c r="H169" i="2" s="1"/>
  <c r="H168" i="2" s="1"/>
  <c r="H167" i="2" s="1"/>
  <c r="C169" i="2"/>
  <c r="B169" i="2"/>
  <c r="G168" i="2"/>
  <c r="G167" i="2" s="1"/>
  <c r="E168" i="2"/>
  <c r="E167" i="2" s="1"/>
  <c r="D168" i="2"/>
  <c r="C168" i="2"/>
  <c r="B168" i="2"/>
  <c r="D167" i="2"/>
  <c r="C167" i="2"/>
  <c r="B167" i="2"/>
  <c r="G166" i="2"/>
  <c r="F166" i="2"/>
  <c r="E166" i="2"/>
  <c r="E163" i="2" s="1"/>
  <c r="E162" i="2" s="1"/>
  <c r="D166" i="2"/>
  <c r="G165" i="2"/>
  <c r="F165" i="2"/>
  <c r="E165" i="2"/>
  <c r="D165" i="2"/>
  <c r="H165" i="2" s="1"/>
  <c r="G164" i="2"/>
  <c r="G163" i="2" s="1"/>
  <c r="G162" i="2" s="1"/>
  <c r="G161" i="2" s="1"/>
  <c r="F164" i="2"/>
  <c r="E164" i="2"/>
  <c r="D164" i="2"/>
  <c r="C164" i="2"/>
  <c r="B164" i="2"/>
  <c r="A164" i="2"/>
  <c r="F163" i="2"/>
  <c r="F162" i="2" s="1"/>
  <c r="F161" i="2" s="1"/>
  <c r="C163" i="2"/>
  <c r="B163" i="2"/>
  <c r="A163" i="2"/>
  <c r="C162" i="2"/>
  <c r="B162" i="2"/>
  <c r="A162" i="2"/>
  <c r="I161" i="2"/>
  <c r="C161" i="2"/>
  <c r="B161" i="2"/>
  <c r="A161" i="2"/>
  <c r="G160" i="2"/>
  <c r="F160" i="2"/>
  <c r="E160" i="2"/>
  <c r="D160" i="2"/>
  <c r="C160" i="2"/>
  <c r="B160" i="2"/>
  <c r="A160" i="2"/>
  <c r="G159" i="2"/>
  <c r="G157" i="2" s="1"/>
  <c r="G156" i="2" s="1"/>
  <c r="F159" i="2"/>
  <c r="F157" i="2" s="1"/>
  <c r="F156" i="2" s="1"/>
  <c r="E159" i="2"/>
  <c r="D159" i="2"/>
  <c r="C159" i="2"/>
  <c r="B159" i="2"/>
  <c r="A159" i="2"/>
  <c r="H158" i="2"/>
  <c r="G158" i="2"/>
  <c r="F158" i="2"/>
  <c r="E158" i="2"/>
  <c r="D158" i="2"/>
  <c r="C158" i="2"/>
  <c r="B158" i="2"/>
  <c r="A158" i="2"/>
  <c r="E157" i="2"/>
  <c r="E156" i="2" s="1"/>
  <c r="E151" i="2" s="1"/>
  <c r="C157" i="2"/>
  <c r="B157" i="2"/>
  <c r="C156" i="2"/>
  <c r="B156" i="2"/>
  <c r="A156" i="2"/>
  <c r="G155" i="2"/>
  <c r="F155" i="2"/>
  <c r="E155" i="2"/>
  <c r="D155" i="2"/>
  <c r="C155" i="2"/>
  <c r="B155" i="2"/>
  <c r="A155" i="2"/>
  <c r="H154" i="2"/>
  <c r="G154" i="2"/>
  <c r="F154" i="2"/>
  <c r="E154" i="2"/>
  <c r="E153" i="2" s="1"/>
  <c r="E152" i="2" s="1"/>
  <c r="D154" i="2"/>
  <c r="C154" i="2"/>
  <c r="B154" i="2"/>
  <c r="A154" i="2"/>
  <c r="D153" i="2"/>
  <c r="D152" i="2" s="1"/>
  <c r="C153" i="2"/>
  <c r="B153" i="2"/>
  <c r="C152" i="2"/>
  <c r="B152" i="2"/>
  <c r="A152" i="2"/>
  <c r="C151" i="2"/>
  <c r="B151" i="2"/>
  <c r="A151" i="2"/>
  <c r="G150" i="2"/>
  <c r="G149" i="2" s="1"/>
  <c r="G148" i="2" s="1"/>
  <c r="F150" i="2"/>
  <c r="F149" i="2" s="1"/>
  <c r="F148" i="2" s="1"/>
  <c r="E150" i="2"/>
  <c r="D150" i="2"/>
  <c r="C150" i="2"/>
  <c r="B150" i="2"/>
  <c r="A150" i="2"/>
  <c r="I149" i="2"/>
  <c r="I148" i="2" s="1"/>
  <c r="E149" i="2"/>
  <c r="E148" i="2" s="1"/>
  <c r="D149" i="2"/>
  <c r="C149" i="2"/>
  <c r="B149" i="2"/>
  <c r="A149" i="2"/>
  <c r="D148" i="2"/>
  <c r="C148" i="2"/>
  <c r="B148" i="2"/>
  <c r="A148" i="2"/>
  <c r="H147" i="2"/>
  <c r="G147" i="2"/>
  <c r="F147" i="2"/>
  <c r="E147" i="2"/>
  <c r="D147" i="2"/>
  <c r="C147" i="2"/>
  <c r="B147" i="2"/>
  <c r="A147" i="2"/>
  <c r="G146" i="2"/>
  <c r="G145" i="2" s="1"/>
  <c r="F146" i="2"/>
  <c r="E146" i="2"/>
  <c r="D146" i="2"/>
  <c r="H146" i="2" s="1"/>
  <c r="H145" i="2" s="1"/>
  <c r="H136" i="2" s="1"/>
  <c r="H135" i="2" s="1"/>
  <c r="C146" i="2"/>
  <c r="B146" i="2"/>
  <c r="A146" i="2"/>
  <c r="F145" i="2"/>
  <c r="F136" i="2" s="1"/>
  <c r="F135" i="2" s="1"/>
  <c r="E145" i="2"/>
  <c r="E136" i="2" s="1"/>
  <c r="E135" i="2" s="1"/>
  <c r="D145" i="2"/>
  <c r="C145" i="2"/>
  <c r="B145" i="2"/>
  <c r="A145" i="2"/>
  <c r="C144" i="2"/>
  <c r="B144" i="2"/>
  <c r="C143" i="2"/>
  <c r="B143" i="2"/>
  <c r="C142" i="2"/>
  <c r="B142" i="2"/>
  <c r="G141" i="2"/>
  <c r="H141" i="2" s="1"/>
  <c r="F141" i="2"/>
  <c r="E141" i="2"/>
  <c r="D141" i="2"/>
  <c r="C141" i="2"/>
  <c r="B141" i="2"/>
  <c r="A141" i="2"/>
  <c r="C140" i="2"/>
  <c r="B140" i="2"/>
  <c r="A140" i="2"/>
  <c r="C139" i="2"/>
  <c r="B139" i="2"/>
  <c r="A139" i="2"/>
  <c r="C138" i="2"/>
  <c r="B138" i="2"/>
  <c r="G137" i="2"/>
  <c r="F137" i="2"/>
  <c r="E137" i="2"/>
  <c r="D137" i="2"/>
  <c r="H137" i="2" s="1"/>
  <c r="C137" i="2"/>
  <c r="B137" i="2"/>
  <c r="A137" i="2"/>
  <c r="I136" i="2"/>
  <c r="I135" i="2" s="1"/>
  <c r="G136" i="2"/>
  <c r="G135" i="2" s="1"/>
  <c r="C136" i="2"/>
  <c r="B136" i="2"/>
  <c r="A136" i="2"/>
  <c r="C135" i="2"/>
  <c r="B135" i="2"/>
  <c r="A135" i="2"/>
  <c r="C134" i="2"/>
  <c r="B134" i="2"/>
  <c r="A134" i="2"/>
  <c r="C133" i="2"/>
  <c r="B133" i="2"/>
  <c r="G132" i="2"/>
  <c r="F132" i="2"/>
  <c r="E132" i="2"/>
  <c r="D132" i="2"/>
  <c r="H132" i="2" s="1"/>
  <c r="C132" i="2"/>
  <c r="B132" i="2"/>
  <c r="A132" i="2"/>
  <c r="G131" i="2"/>
  <c r="H131" i="2" s="1"/>
  <c r="F131" i="2"/>
  <c r="E131" i="2"/>
  <c r="D131" i="2"/>
  <c r="C131" i="2"/>
  <c r="B131" i="2"/>
  <c r="A131" i="2"/>
  <c r="C130" i="2"/>
  <c r="B130" i="2"/>
  <c r="A130" i="2"/>
  <c r="C129" i="2"/>
  <c r="B129" i="2"/>
  <c r="A129" i="2"/>
  <c r="G128" i="2"/>
  <c r="F128" i="2"/>
  <c r="E128" i="2"/>
  <c r="D128" i="2"/>
  <c r="C128" i="2"/>
  <c r="B128" i="2"/>
  <c r="A128" i="2"/>
  <c r="G127" i="2"/>
  <c r="F127" i="2"/>
  <c r="E127" i="2"/>
  <c r="D127" i="2"/>
  <c r="H127" i="2" s="1"/>
  <c r="C127" i="2"/>
  <c r="B127" i="2"/>
  <c r="A127" i="2"/>
  <c r="C126" i="2"/>
  <c r="B126" i="2"/>
  <c r="A126" i="2"/>
  <c r="C125" i="2"/>
  <c r="B125" i="2"/>
  <c r="A125" i="2"/>
  <c r="H124" i="2"/>
  <c r="G124" i="2"/>
  <c r="F124" i="2"/>
  <c r="E124" i="2"/>
  <c r="D124" i="2"/>
  <c r="C124" i="2"/>
  <c r="B124" i="2"/>
  <c r="A124" i="2"/>
  <c r="G123" i="2"/>
  <c r="F123" i="2"/>
  <c r="E123" i="2"/>
  <c r="D123" i="2"/>
  <c r="D118" i="2" s="1"/>
  <c r="D117" i="2" s="1"/>
  <c r="C123" i="2"/>
  <c r="B123" i="2"/>
  <c r="A123" i="2"/>
  <c r="G122" i="2"/>
  <c r="F122" i="2"/>
  <c r="E122" i="2"/>
  <c r="E118" i="2" s="1"/>
  <c r="E117" i="2" s="1"/>
  <c r="D122" i="2"/>
  <c r="C122" i="2"/>
  <c r="B122" i="2"/>
  <c r="A122" i="2"/>
  <c r="C121" i="2"/>
  <c r="B121" i="2"/>
  <c r="A121" i="2"/>
  <c r="C120" i="2"/>
  <c r="B120" i="2"/>
  <c r="G119" i="2"/>
  <c r="G118" i="2" s="1"/>
  <c r="G117" i="2" s="1"/>
  <c r="F119" i="2"/>
  <c r="E119" i="2"/>
  <c r="D119" i="2"/>
  <c r="C119" i="2"/>
  <c r="B119" i="2"/>
  <c r="A119" i="2"/>
  <c r="I118" i="2"/>
  <c r="I117" i="2" s="1"/>
  <c r="C118" i="2"/>
  <c r="B118" i="2"/>
  <c r="A118" i="2"/>
  <c r="C117" i="2"/>
  <c r="B117" i="2"/>
  <c r="A117" i="2"/>
  <c r="B116" i="2"/>
  <c r="A116" i="2"/>
  <c r="B115" i="2"/>
  <c r="A115" i="2"/>
  <c r="G114" i="2"/>
  <c r="H114" i="2" s="1"/>
  <c r="F114" i="2"/>
  <c r="E114" i="2"/>
  <c r="D114" i="2"/>
  <c r="C114" i="2"/>
  <c r="B114" i="2"/>
  <c r="A114" i="2"/>
  <c r="B113" i="2"/>
  <c r="A113" i="2"/>
  <c r="G112" i="2"/>
  <c r="F112" i="2"/>
  <c r="F111" i="2" s="1"/>
  <c r="F110" i="2" s="1"/>
  <c r="E112" i="2"/>
  <c r="E111" i="2" s="1"/>
  <c r="D112" i="2"/>
  <c r="C112" i="2"/>
  <c r="B112" i="2"/>
  <c r="A112" i="2"/>
  <c r="I111" i="2"/>
  <c r="I110" i="2" s="1"/>
  <c r="G111" i="2"/>
  <c r="G110" i="2" s="1"/>
  <c r="C111" i="2"/>
  <c r="B111" i="2"/>
  <c r="A111" i="2"/>
  <c r="E110" i="2"/>
  <c r="C110" i="2"/>
  <c r="B110" i="2"/>
  <c r="A110" i="2"/>
  <c r="C109" i="2"/>
  <c r="B109" i="2"/>
  <c r="A109" i="2"/>
  <c r="C108" i="2"/>
  <c r="B108" i="2"/>
  <c r="A108" i="2"/>
  <c r="C107" i="2"/>
  <c r="B107" i="2"/>
  <c r="A107" i="2"/>
  <c r="G106" i="2"/>
  <c r="F106" i="2"/>
  <c r="E106" i="2"/>
  <c r="E105" i="2" s="1"/>
  <c r="D106" i="2"/>
  <c r="C106" i="2"/>
  <c r="B106" i="2"/>
  <c r="A106" i="2"/>
  <c r="I105" i="2"/>
  <c r="G105" i="2"/>
  <c r="G104" i="2" s="1"/>
  <c r="F105" i="2"/>
  <c r="F104" i="2" s="1"/>
  <c r="C105" i="2"/>
  <c r="B105" i="2"/>
  <c r="A105" i="2"/>
  <c r="I104" i="2"/>
  <c r="E104" i="2"/>
  <c r="C104" i="2"/>
  <c r="B104" i="2"/>
  <c r="A104" i="2"/>
  <c r="G103" i="2"/>
  <c r="G102" i="2" s="1"/>
  <c r="F103" i="2"/>
  <c r="F102" i="2" s="1"/>
  <c r="E103" i="2"/>
  <c r="D103" i="2"/>
  <c r="C103" i="2"/>
  <c r="B103" i="2"/>
  <c r="A103" i="2"/>
  <c r="I102" i="2"/>
  <c r="I101" i="2" s="1"/>
  <c r="D102" i="2"/>
  <c r="D101" i="2" s="1"/>
  <c r="C102" i="2"/>
  <c r="B102" i="2"/>
  <c r="A102" i="2"/>
  <c r="G101" i="2"/>
  <c r="F101" i="2"/>
  <c r="C101" i="2"/>
  <c r="B101" i="2"/>
  <c r="A101" i="2"/>
  <c r="G99" i="2"/>
  <c r="G98" i="2" s="1"/>
  <c r="G97" i="2" s="1"/>
  <c r="F99" i="2"/>
  <c r="F98" i="2" s="1"/>
  <c r="F97" i="2" s="1"/>
  <c r="E99" i="2"/>
  <c r="D99" i="2"/>
  <c r="C99" i="2"/>
  <c r="B99" i="2"/>
  <c r="A99" i="2"/>
  <c r="I98" i="2"/>
  <c r="I97" i="2" s="1"/>
  <c r="H98" i="2"/>
  <c r="E98" i="2"/>
  <c r="E97" i="2" s="1"/>
  <c r="D98" i="2"/>
  <c r="D97" i="2" s="1"/>
  <c r="C98" i="2"/>
  <c r="B98" i="2"/>
  <c r="A98" i="2"/>
  <c r="H97" i="2"/>
  <c r="C97" i="2"/>
  <c r="B97" i="2"/>
  <c r="A97" i="2"/>
  <c r="H96" i="2"/>
  <c r="H95" i="2" s="1"/>
  <c r="H94" i="2" s="1"/>
  <c r="G96" i="2"/>
  <c r="F96" i="2"/>
  <c r="E96" i="2"/>
  <c r="D96" i="2"/>
  <c r="D95" i="2" s="1"/>
  <c r="C96" i="2"/>
  <c r="B96" i="2"/>
  <c r="A96" i="2"/>
  <c r="I95" i="2"/>
  <c r="G95" i="2"/>
  <c r="G94" i="2" s="1"/>
  <c r="F95" i="2"/>
  <c r="F94" i="2" s="1"/>
  <c r="E95" i="2"/>
  <c r="E94" i="2" s="1"/>
  <c r="C95" i="2"/>
  <c r="B95" i="2"/>
  <c r="A95" i="2"/>
  <c r="I94" i="2"/>
  <c r="D94" i="2"/>
  <c r="C94" i="2"/>
  <c r="B94" i="2"/>
  <c r="A94" i="2"/>
  <c r="G93" i="2"/>
  <c r="F93" i="2"/>
  <c r="E93" i="2"/>
  <c r="D93" i="2"/>
  <c r="H93" i="2" s="1"/>
  <c r="C93" i="2"/>
  <c r="B93" i="2"/>
  <c r="A93" i="2"/>
  <c r="G92" i="2"/>
  <c r="F92" i="2"/>
  <c r="H92" i="2" s="1"/>
  <c r="E92" i="2"/>
  <c r="D92" i="2"/>
  <c r="C92" i="2"/>
  <c r="B92" i="2"/>
  <c r="A92" i="2"/>
  <c r="H91" i="2"/>
  <c r="G91" i="2"/>
  <c r="F91" i="2"/>
  <c r="E91" i="2"/>
  <c r="D91" i="2"/>
  <c r="C91" i="2"/>
  <c r="B91" i="2"/>
  <c r="A91" i="2"/>
  <c r="G90" i="2"/>
  <c r="F90" i="2"/>
  <c r="E90" i="2"/>
  <c r="E84" i="2" s="1"/>
  <c r="E83" i="2" s="1"/>
  <c r="D90" i="2"/>
  <c r="H90" i="2" s="1"/>
  <c r="C90" i="2"/>
  <c r="B90" i="2"/>
  <c r="A90" i="2"/>
  <c r="G89" i="2"/>
  <c r="G84" i="2" s="1"/>
  <c r="G83" i="2" s="1"/>
  <c r="F89" i="2"/>
  <c r="H89" i="2" s="1"/>
  <c r="E89" i="2"/>
  <c r="D89" i="2"/>
  <c r="C89" i="2"/>
  <c r="B89" i="2"/>
  <c r="A89" i="2"/>
  <c r="H88" i="2"/>
  <c r="G88" i="2"/>
  <c r="F88" i="2"/>
  <c r="E88" i="2"/>
  <c r="D88" i="2"/>
  <c r="C88" i="2"/>
  <c r="B88" i="2"/>
  <c r="A88" i="2"/>
  <c r="G87" i="2"/>
  <c r="F87" i="2"/>
  <c r="E87" i="2"/>
  <c r="D87" i="2"/>
  <c r="H87" i="2" s="1"/>
  <c r="C87" i="2"/>
  <c r="B87" i="2"/>
  <c r="A87" i="2"/>
  <c r="G86" i="2"/>
  <c r="F86" i="2"/>
  <c r="H86" i="2" s="1"/>
  <c r="E86" i="2"/>
  <c r="D86" i="2"/>
  <c r="C86" i="2"/>
  <c r="B86" i="2"/>
  <c r="A86" i="2"/>
  <c r="H85" i="2"/>
  <c r="G85" i="2"/>
  <c r="F85" i="2"/>
  <c r="E85" i="2"/>
  <c r="D85" i="2"/>
  <c r="C85" i="2"/>
  <c r="B85" i="2"/>
  <c r="A85" i="2"/>
  <c r="I84" i="2"/>
  <c r="C84" i="2"/>
  <c r="B84" i="2"/>
  <c r="A84" i="2"/>
  <c r="I83" i="2"/>
  <c r="C83" i="2"/>
  <c r="B83" i="2"/>
  <c r="A83" i="2"/>
  <c r="G82" i="2"/>
  <c r="F82" i="2"/>
  <c r="E82" i="2"/>
  <c r="C82" i="2"/>
  <c r="B82" i="2"/>
  <c r="A82" i="2"/>
  <c r="I81" i="2"/>
  <c r="G81" i="2"/>
  <c r="G80" i="2" s="1"/>
  <c r="F81" i="2"/>
  <c r="F80" i="2" s="1"/>
  <c r="D81" i="2"/>
  <c r="C81" i="2"/>
  <c r="B81" i="2"/>
  <c r="A81" i="2"/>
  <c r="I80" i="2"/>
  <c r="D80" i="2"/>
  <c r="C80" i="2"/>
  <c r="B80" i="2"/>
  <c r="A80" i="2"/>
  <c r="G79" i="2"/>
  <c r="F79" i="2"/>
  <c r="F73" i="2" s="1"/>
  <c r="F72" i="2" s="1"/>
  <c r="E79" i="2"/>
  <c r="D79" i="2"/>
  <c r="H79" i="2" s="1"/>
  <c r="C79" i="2"/>
  <c r="B79" i="2"/>
  <c r="A79" i="2"/>
  <c r="G78" i="2"/>
  <c r="H78" i="2" s="1"/>
  <c r="F78" i="2"/>
  <c r="E78" i="2"/>
  <c r="D78" i="2"/>
  <c r="C78" i="2"/>
  <c r="B78" i="2"/>
  <c r="A78" i="2"/>
  <c r="G77" i="2"/>
  <c r="F77" i="2"/>
  <c r="E77" i="2"/>
  <c r="D77" i="2"/>
  <c r="C77" i="2"/>
  <c r="B77" i="2"/>
  <c r="A77" i="2"/>
  <c r="G76" i="2"/>
  <c r="F76" i="2"/>
  <c r="E76" i="2"/>
  <c r="D76" i="2"/>
  <c r="C76" i="2"/>
  <c r="B76" i="2"/>
  <c r="A76" i="2"/>
  <c r="G75" i="2"/>
  <c r="F75" i="2"/>
  <c r="E75" i="2"/>
  <c r="H75" i="2" s="1"/>
  <c r="D75" i="2"/>
  <c r="C75" i="2"/>
  <c r="B75" i="2"/>
  <c r="A75" i="2"/>
  <c r="G74" i="2"/>
  <c r="G73" i="2" s="1"/>
  <c r="G72" i="2" s="1"/>
  <c r="F74" i="2"/>
  <c r="E74" i="2"/>
  <c r="E73" i="2" s="1"/>
  <c r="E72" i="2" s="1"/>
  <c r="D74" i="2"/>
  <c r="D73" i="2" s="1"/>
  <c r="D72" i="2" s="1"/>
  <c r="C74" i="2"/>
  <c r="B74" i="2"/>
  <c r="A74" i="2"/>
  <c r="I73" i="2"/>
  <c r="C73" i="2"/>
  <c r="B73" i="2"/>
  <c r="I72" i="2"/>
  <c r="C72" i="2"/>
  <c r="B72" i="2"/>
  <c r="A72" i="2"/>
  <c r="G71" i="2"/>
  <c r="F71" i="2"/>
  <c r="F70" i="2" s="1"/>
  <c r="E71" i="2"/>
  <c r="D71" i="2"/>
  <c r="H71" i="2" s="1"/>
  <c r="H70" i="2" s="1"/>
  <c r="H69" i="2" s="1"/>
  <c r="C71" i="2"/>
  <c r="B71" i="2"/>
  <c r="A71" i="2"/>
  <c r="I70" i="2"/>
  <c r="I69" i="2" s="1"/>
  <c r="G70" i="2"/>
  <c r="E70" i="2"/>
  <c r="E69" i="2" s="1"/>
  <c r="C70" i="2"/>
  <c r="B70" i="2"/>
  <c r="A70" i="2"/>
  <c r="G69" i="2"/>
  <c r="F69" i="2"/>
  <c r="C69" i="2"/>
  <c r="B69" i="2"/>
  <c r="A69" i="2"/>
  <c r="G68" i="2"/>
  <c r="F68" i="2"/>
  <c r="E68" i="2"/>
  <c r="D68" i="2"/>
  <c r="H68" i="2" s="1"/>
  <c r="C68" i="2"/>
  <c r="B68" i="2"/>
  <c r="A68" i="2"/>
  <c r="G67" i="2"/>
  <c r="G66" i="2" s="1"/>
  <c r="G65" i="2" s="1"/>
  <c r="G64" i="2" s="1"/>
  <c r="F67" i="2"/>
  <c r="F66" i="2" s="1"/>
  <c r="F65" i="2" s="1"/>
  <c r="E67" i="2"/>
  <c r="E66" i="2" s="1"/>
  <c r="E65" i="2" s="1"/>
  <c r="D67" i="2"/>
  <c r="H67" i="2" s="1"/>
  <c r="C67" i="2"/>
  <c r="B67" i="2"/>
  <c r="A67" i="2"/>
  <c r="I66" i="2"/>
  <c r="I65" i="2" s="1"/>
  <c r="C66" i="2"/>
  <c r="B66" i="2"/>
  <c r="A66" i="2"/>
  <c r="C65" i="2"/>
  <c r="B65" i="2"/>
  <c r="A65" i="2"/>
  <c r="I64" i="2"/>
  <c r="I19" i="2" s="1"/>
  <c r="I376" i="2" s="1"/>
  <c r="C64" i="2"/>
  <c r="B64" i="2"/>
  <c r="A64" i="2"/>
  <c r="G62" i="2"/>
  <c r="F62" i="2"/>
  <c r="E62" i="2"/>
  <c r="E61" i="2" s="1"/>
  <c r="E60" i="2" s="1"/>
  <c r="D62" i="2"/>
  <c r="H62" i="2" s="1"/>
  <c r="C62" i="2"/>
  <c r="B62" i="2"/>
  <c r="A62" i="2"/>
  <c r="G61" i="2"/>
  <c r="G60" i="2" s="1"/>
  <c r="F61" i="2"/>
  <c r="F60" i="2" s="1"/>
  <c r="C61" i="2"/>
  <c r="B61" i="2"/>
  <c r="A61" i="2"/>
  <c r="C60" i="2"/>
  <c r="B60" i="2"/>
  <c r="A60" i="2"/>
  <c r="G59" i="2"/>
  <c r="F59" i="2"/>
  <c r="E59" i="2"/>
  <c r="E58" i="2" s="1"/>
  <c r="E57" i="2" s="1"/>
  <c r="D59" i="2"/>
  <c r="H59" i="2" s="1"/>
  <c r="C59" i="2"/>
  <c r="B59" i="2"/>
  <c r="A59" i="2"/>
  <c r="G58" i="2"/>
  <c r="F58" i="2"/>
  <c r="F57" i="2" s="1"/>
  <c r="C58" i="2"/>
  <c r="B58" i="2"/>
  <c r="G57" i="2"/>
  <c r="C57" i="2"/>
  <c r="B57" i="2"/>
  <c r="A57" i="2"/>
  <c r="G56" i="2"/>
  <c r="G55" i="2" s="1"/>
  <c r="G54" i="2" s="1"/>
  <c r="F56" i="2"/>
  <c r="E56" i="2"/>
  <c r="D56" i="2"/>
  <c r="H56" i="2" s="1"/>
  <c r="C56" i="2"/>
  <c r="B56" i="2"/>
  <c r="F55" i="2"/>
  <c r="E55" i="2"/>
  <c r="D55" i="2"/>
  <c r="D54" i="2" s="1"/>
  <c r="C55" i="2"/>
  <c r="B55" i="2"/>
  <c r="F54" i="2"/>
  <c r="E54" i="2"/>
  <c r="C54" i="2"/>
  <c r="B54" i="2"/>
  <c r="A54" i="2"/>
  <c r="G53" i="2"/>
  <c r="G52" i="2" s="1"/>
  <c r="G51" i="2" s="1"/>
  <c r="G50" i="2" s="1"/>
  <c r="F53" i="2"/>
  <c r="F52" i="2" s="1"/>
  <c r="F51" i="2" s="1"/>
  <c r="F50" i="2" s="1"/>
  <c r="D53" i="2"/>
  <c r="C53" i="2"/>
  <c r="B53" i="2"/>
  <c r="I52" i="2"/>
  <c r="E52" i="2"/>
  <c r="D52" i="2"/>
  <c r="B52" i="2"/>
  <c r="I51" i="2"/>
  <c r="I50" i="2" s="1"/>
  <c r="E51" i="2"/>
  <c r="D51" i="2"/>
  <c r="C51" i="2"/>
  <c r="B51" i="2"/>
  <c r="A51" i="2"/>
  <c r="C50" i="2"/>
  <c r="A50" i="2"/>
  <c r="G49" i="2"/>
  <c r="G48" i="2" s="1"/>
  <c r="G47" i="2" s="1"/>
  <c r="F49" i="2"/>
  <c r="F48" i="2" s="1"/>
  <c r="F47" i="2" s="1"/>
  <c r="E49" i="2"/>
  <c r="D49" i="2"/>
  <c r="C49" i="2"/>
  <c r="B49" i="2"/>
  <c r="A49" i="2"/>
  <c r="E48" i="2"/>
  <c r="D48" i="2"/>
  <c r="C48" i="2"/>
  <c r="B48" i="2"/>
  <c r="E47" i="2"/>
  <c r="D47" i="2"/>
  <c r="C47" i="2"/>
  <c r="B47" i="2"/>
  <c r="A47" i="2"/>
  <c r="H45" i="2"/>
  <c r="G45" i="2"/>
  <c r="F45" i="2"/>
  <c r="E45" i="2"/>
  <c r="D45" i="2"/>
  <c r="C45" i="2"/>
  <c r="B45" i="2"/>
  <c r="A45" i="2"/>
  <c r="H43" i="2"/>
  <c r="G43" i="2"/>
  <c r="F43" i="2"/>
  <c r="E43" i="2"/>
  <c r="D43" i="2"/>
  <c r="G42" i="2"/>
  <c r="H42" i="2" s="1"/>
  <c r="F42" i="2"/>
  <c r="E42" i="2"/>
  <c r="D42" i="2"/>
  <c r="C42" i="2"/>
  <c r="B42" i="2"/>
  <c r="A42" i="2"/>
  <c r="G41" i="2"/>
  <c r="F41" i="2"/>
  <c r="E41" i="2"/>
  <c r="D41" i="2"/>
  <c r="H41" i="2" s="1"/>
  <c r="C41" i="2"/>
  <c r="B41" i="2"/>
  <c r="A41" i="2"/>
  <c r="G40" i="2"/>
  <c r="F40" i="2"/>
  <c r="E40" i="2"/>
  <c r="E38" i="2" s="1"/>
  <c r="E37" i="2" s="1"/>
  <c r="D40" i="2"/>
  <c r="H40" i="2" s="1"/>
  <c r="C40" i="2"/>
  <c r="B40" i="2"/>
  <c r="A40" i="2"/>
  <c r="G39" i="2"/>
  <c r="H39" i="2" s="1"/>
  <c r="H38" i="2" s="1"/>
  <c r="H37" i="2" s="1"/>
  <c r="F39" i="2"/>
  <c r="F38" i="2" s="1"/>
  <c r="F37" i="2" s="1"/>
  <c r="E39" i="2"/>
  <c r="D39" i="2"/>
  <c r="C39" i="2"/>
  <c r="B39" i="2"/>
  <c r="A39" i="2"/>
  <c r="D38" i="2"/>
  <c r="C38" i="2"/>
  <c r="B38" i="2"/>
  <c r="D37" i="2"/>
  <c r="C37" i="2"/>
  <c r="B37" i="2"/>
  <c r="A37" i="2"/>
  <c r="G36" i="2"/>
  <c r="F36" i="2"/>
  <c r="H36" i="2" s="1"/>
  <c r="E36" i="2"/>
  <c r="D36" i="2"/>
  <c r="C36" i="2"/>
  <c r="B36" i="2"/>
  <c r="A36" i="2"/>
  <c r="H35" i="2"/>
  <c r="H34" i="2" s="1"/>
  <c r="G35" i="2"/>
  <c r="G34" i="2" s="1"/>
  <c r="F35" i="2"/>
  <c r="E35" i="2"/>
  <c r="D35" i="2"/>
  <c r="C35" i="2"/>
  <c r="B35" i="2"/>
  <c r="A35" i="2"/>
  <c r="E34" i="2"/>
  <c r="D34" i="2"/>
  <c r="D33" i="2" s="1"/>
  <c r="H33" i="2" s="1"/>
  <c r="C34" i="2"/>
  <c r="B34" i="2"/>
  <c r="G33" i="2"/>
  <c r="C33" i="2"/>
  <c r="B33" i="2"/>
  <c r="A33" i="2"/>
  <c r="G32" i="2"/>
  <c r="F32" i="2"/>
  <c r="E32" i="2"/>
  <c r="E30" i="2" s="1"/>
  <c r="E29" i="2" s="1"/>
  <c r="D32" i="2"/>
  <c r="H32" i="2" s="1"/>
  <c r="C32" i="2"/>
  <c r="B32" i="2"/>
  <c r="A32" i="2"/>
  <c r="G31" i="2"/>
  <c r="G30" i="2" s="1"/>
  <c r="G29" i="2" s="1"/>
  <c r="F31" i="2"/>
  <c r="F30" i="2" s="1"/>
  <c r="F29" i="2" s="1"/>
  <c r="E31" i="2"/>
  <c r="D31" i="2"/>
  <c r="C31" i="2"/>
  <c r="B31" i="2"/>
  <c r="A31" i="2"/>
  <c r="D30" i="2"/>
  <c r="C30" i="2"/>
  <c r="B30" i="2"/>
  <c r="D29" i="2"/>
  <c r="C29" i="2"/>
  <c r="B29" i="2"/>
  <c r="A29" i="2"/>
  <c r="G28" i="2"/>
  <c r="F28" i="2"/>
  <c r="H28" i="2" s="1"/>
  <c r="E28" i="2"/>
  <c r="D28" i="2"/>
  <c r="C28" i="2"/>
  <c r="B28" i="2"/>
  <c r="A28" i="2"/>
  <c r="H27" i="2"/>
  <c r="H26" i="2" s="1"/>
  <c r="H25" i="2" s="1"/>
  <c r="G27" i="2"/>
  <c r="G26" i="2" s="1"/>
  <c r="G25" i="2" s="1"/>
  <c r="F27" i="2"/>
  <c r="E27" i="2"/>
  <c r="D27" i="2"/>
  <c r="C27" i="2"/>
  <c r="B27" i="2"/>
  <c r="A27" i="2"/>
  <c r="E26" i="2"/>
  <c r="D26" i="2"/>
  <c r="D25" i="2" s="1"/>
  <c r="C26" i="2"/>
  <c r="B26" i="2"/>
  <c r="E25" i="2"/>
  <c r="C25" i="2"/>
  <c r="B25" i="2"/>
  <c r="A25" i="2"/>
  <c r="G24" i="2"/>
  <c r="H24" i="2" s="1"/>
  <c r="F24" i="2"/>
  <c r="E24" i="2"/>
  <c r="D24" i="2"/>
  <c r="C24" i="2"/>
  <c r="B24" i="2"/>
  <c r="H23" i="2"/>
  <c r="H22" i="2" s="1"/>
  <c r="H21" i="2" s="1"/>
  <c r="G23" i="2"/>
  <c r="G22" i="2" s="1"/>
  <c r="G21" i="2" s="1"/>
  <c r="F23" i="2"/>
  <c r="E23" i="2"/>
  <c r="D23" i="2"/>
  <c r="C23" i="2"/>
  <c r="B23" i="2"/>
  <c r="A23" i="2"/>
  <c r="F22" i="2"/>
  <c r="E22" i="2"/>
  <c r="D22" i="2"/>
  <c r="D21" i="2" s="1"/>
  <c r="D20" i="2" s="1"/>
  <c r="C22" i="2"/>
  <c r="B22" i="2"/>
  <c r="F21" i="2"/>
  <c r="E21" i="2"/>
  <c r="E20" i="2" s="1"/>
  <c r="C21" i="2"/>
  <c r="B21" i="2"/>
  <c r="A21" i="2"/>
  <c r="C20" i="2"/>
  <c r="B20" i="2"/>
  <c r="A20" i="2"/>
  <c r="C19" i="2"/>
  <c r="B19" i="2"/>
  <c r="A19" i="2"/>
  <c r="C18" i="2"/>
  <c r="B18" i="2"/>
  <c r="A18" i="2"/>
  <c r="C17" i="2"/>
  <c r="B17" i="2"/>
  <c r="A17" i="2"/>
  <c r="G16" i="2"/>
  <c r="F16" i="2"/>
  <c r="H16" i="2" s="1"/>
  <c r="E16" i="2"/>
  <c r="D16" i="2"/>
  <c r="C16" i="2"/>
  <c r="B16" i="2"/>
  <c r="A16" i="2"/>
  <c r="C15" i="2"/>
  <c r="B15" i="2"/>
  <c r="A15" i="2"/>
  <c r="C14" i="2"/>
  <c r="B14" i="2"/>
  <c r="A14" i="2"/>
  <c r="H13" i="2"/>
  <c r="H12" i="2" s="1"/>
  <c r="G13" i="2"/>
  <c r="G12" i="2" s="1"/>
  <c r="F13" i="2"/>
  <c r="E13" i="2"/>
  <c r="D13" i="2"/>
  <c r="C13" i="2"/>
  <c r="B13" i="2"/>
  <c r="A13" i="2"/>
  <c r="E12" i="2"/>
  <c r="D12" i="2"/>
  <c r="D7" i="2" s="1"/>
  <c r="D6" i="2" s="1"/>
  <c r="D5" i="2" s="1"/>
  <c r="C12" i="2"/>
  <c r="B12" i="2"/>
  <c r="A12" i="2"/>
  <c r="C11" i="2"/>
  <c r="B11" i="2"/>
  <c r="A11" i="2"/>
  <c r="C10" i="2"/>
  <c r="B10" i="2"/>
  <c r="A10" i="2"/>
  <c r="G9" i="2"/>
  <c r="G8" i="2" s="1"/>
  <c r="G7" i="2" s="1"/>
  <c r="G6" i="2" s="1"/>
  <c r="G5" i="2" s="1"/>
  <c r="F9" i="2"/>
  <c r="F8" i="2" s="1"/>
  <c r="E9" i="2"/>
  <c r="E8" i="2" s="1"/>
  <c r="E7" i="2" s="1"/>
  <c r="E6" i="2" s="1"/>
  <c r="E5" i="2" s="1"/>
  <c r="D9" i="2"/>
  <c r="C9" i="2"/>
  <c r="B9" i="2"/>
  <c r="A9" i="2"/>
  <c r="D8" i="2"/>
  <c r="C8" i="2"/>
  <c r="B8" i="2"/>
  <c r="C7" i="2"/>
  <c r="B7" i="2"/>
  <c r="A7" i="2"/>
  <c r="C6" i="2"/>
  <c r="B6" i="2"/>
  <c r="A6" i="2"/>
  <c r="C5" i="2"/>
  <c r="B5" i="2"/>
  <c r="A5" i="2"/>
  <c r="B3" i="2"/>
  <c r="I122" i="1"/>
  <c r="H122" i="1"/>
  <c r="G122" i="1"/>
  <c r="F122" i="1"/>
  <c r="J122" i="1" s="1"/>
  <c r="E122" i="1"/>
  <c r="C122" i="1"/>
  <c r="B122" i="1"/>
  <c r="A122" i="1"/>
  <c r="I121" i="1"/>
  <c r="J121" i="1" s="1"/>
  <c r="H121" i="1"/>
  <c r="G121" i="1"/>
  <c r="F121" i="1"/>
  <c r="E121" i="1"/>
  <c r="C121" i="1"/>
  <c r="B121" i="1"/>
  <c r="A121" i="1"/>
  <c r="I120" i="1"/>
  <c r="H120" i="1"/>
  <c r="G120" i="1"/>
  <c r="G117" i="1" s="1"/>
  <c r="F120" i="1"/>
  <c r="J120" i="1" s="1"/>
  <c r="E120" i="1"/>
  <c r="B120" i="1"/>
  <c r="A120" i="1"/>
  <c r="I119" i="1"/>
  <c r="H119" i="1"/>
  <c r="G119" i="1"/>
  <c r="F119" i="1"/>
  <c r="J119" i="1" s="1"/>
  <c r="E119" i="1"/>
  <c r="C119" i="1"/>
  <c r="B119" i="1"/>
  <c r="A119" i="1"/>
  <c r="I118" i="1"/>
  <c r="H118" i="1"/>
  <c r="G118" i="1"/>
  <c r="E118" i="1"/>
  <c r="E117" i="1" s="1"/>
  <c r="E107" i="1" s="1"/>
  <c r="C118" i="1"/>
  <c r="B118" i="1"/>
  <c r="A118" i="1"/>
  <c r="H117" i="1"/>
  <c r="D117" i="1"/>
  <c r="C117" i="1"/>
  <c r="B117" i="1"/>
  <c r="A117" i="1"/>
  <c r="I110" i="1"/>
  <c r="H110" i="1"/>
  <c r="G110" i="1"/>
  <c r="F110" i="1"/>
  <c r="J110" i="1" s="1"/>
  <c r="E110" i="1"/>
  <c r="C110" i="1"/>
  <c r="B110" i="1"/>
  <c r="A110" i="1"/>
  <c r="I109" i="1"/>
  <c r="I108" i="1" s="1"/>
  <c r="H109" i="1"/>
  <c r="H108" i="1" s="1"/>
  <c r="H107" i="1" s="1"/>
  <c r="G109" i="1"/>
  <c r="F109" i="1"/>
  <c r="E109" i="1"/>
  <c r="C109" i="1"/>
  <c r="B109" i="1"/>
  <c r="A109" i="1"/>
  <c r="G108" i="1"/>
  <c r="G107" i="1" s="1"/>
  <c r="G97" i="1" s="1"/>
  <c r="G96" i="1" s="1"/>
  <c r="F108" i="1"/>
  <c r="E108" i="1"/>
  <c r="D108" i="1"/>
  <c r="C108" i="1"/>
  <c r="B108" i="1"/>
  <c r="A108" i="1"/>
  <c r="D107" i="1"/>
  <c r="C107" i="1"/>
  <c r="B107" i="1"/>
  <c r="A107" i="1"/>
  <c r="I106" i="1"/>
  <c r="H106" i="1"/>
  <c r="G106" i="1"/>
  <c r="F106" i="1"/>
  <c r="J106" i="1" s="1"/>
  <c r="D106" i="1"/>
  <c r="C106" i="1"/>
  <c r="B106" i="1"/>
  <c r="A106" i="1"/>
  <c r="I105" i="1"/>
  <c r="H105" i="1"/>
  <c r="G105" i="1"/>
  <c r="D105" i="1"/>
  <c r="F105" i="1" s="1"/>
  <c r="J105" i="1" s="1"/>
  <c r="C105" i="1"/>
  <c r="B105" i="1"/>
  <c r="A105" i="1"/>
  <c r="I104" i="1"/>
  <c r="H104" i="1"/>
  <c r="G104" i="1"/>
  <c r="F104" i="1"/>
  <c r="J104" i="1" s="1"/>
  <c r="D104" i="1"/>
  <c r="C104" i="1"/>
  <c r="B104" i="1"/>
  <c r="A104" i="1"/>
  <c r="I103" i="1"/>
  <c r="H103" i="1"/>
  <c r="G103" i="1"/>
  <c r="D103" i="1"/>
  <c r="F103" i="1" s="1"/>
  <c r="J103" i="1" s="1"/>
  <c r="C103" i="1"/>
  <c r="B103" i="1"/>
  <c r="A103" i="1"/>
  <c r="I102" i="1"/>
  <c r="H102" i="1"/>
  <c r="G102" i="1"/>
  <c r="F102" i="1"/>
  <c r="J102" i="1" s="1"/>
  <c r="D102" i="1"/>
  <c r="C102" i="1"/>
  <c r="B102" i="1"/>
  <c r="A102" i="1"/>
  <c r="I101" i="1"/>
  <c r="H101" i="1"/>
  <c r="G101" i="1"/>
  <c r="D101" i="1"/>
  <c r="F101" i="1" s="1"/>
  <c r="J101" i="1" s="1"/>
  <c r="C101" i="1"/>
  <c r="B101" i="1"/>
  <c r="A101" i="1"/>
  <c r="I100" i="1"/>
  <c r="H100" i="1"/>
  <c r="G100" i="1"/>
  <c r="F100" i="1"/>
  <c r="J100" i="1" s="1"/>
  <c r="D100" i="1"/>
  <c r="C100" i="1"/>
  <c r="B100" i="1"/>
  <c r="A100" i="1"/>
  <c r="I99" i="1"/>
  <c r="H99" i="1"/>
  <c r="G99" i="1"/>
  <c r="D99" i="1"/>
  <c r="D98" i="1" s="1"/>
  <c r="D97" i="1" s="1"/>
  <c r="D96" i="1" s="1"/>
  <c r="C99" i="1"/>
  <c r="B99" i="1"/>
  <c r="A99" i="1"/>
  <c r="I98" i="1"/>
  <c r="H98" i="1"/>
  <c r="H97" i="1" s="1"/>
  <c r="H96" i="1" s="1"/>
  <c r="G98" i="1"/>
  <c r="E98" i="1"/>
  <c r="C98" i="1"/>
  <c r="B98" i="1"/>
  <c r="A98" i="1"/>
  <c r="C97" i="1"/>
  <c r="B97" i="1"/>
  <c r="C96" i="1"/>
  <c r="B96" i="1"/>
  <c r="A96" i="1"/>
  <c r="I95" i="1"/>
  <c r="H95" i="1"/>
  <c r="G95" i="1"/>
  <c r="E95" i="1"/>
  <c r="D95" i="1"/>
  <c r="F95" i="1" s="1"/>
  <c r="J95" i="1" s="1"/>
  <c r="C95" i="1"/>
  <c r="B95" i="1"/>
  <c r="A95" i="1"/>
  <c r="I94" i="1"/>
  <c r="H94" i="1"/>
  <c r="G94" i="1"/>
  <c r="E94" i="1"/>
  <c r="F94" i="1" s="1"/>
  <c r="J94" i="1" s="1"/>
  <c r="D94" i="1"/>
  <c r="C94" i="1"/>
  <c r="B94" i="1"/>
  <c r="A94" i="1"/>
  <c r="I93" i="1"/>
  <c r="H93" i="1"/>
  <c r="G93" i="1"/>
  <c r="E93" i="1"/>
  <c r="D93" i="1"/>
  <c r="F93" i="1" s="1"/>
  <c r="J93" i="1" s="1"/>
  <c r="C93" i="1"/>
  <c r="B93" i="1"/>
  <c r="A93" i="1"/>
  <c r="I92" i="1"/>
  <c r="H92" i="1"/>
  <c r="G92" i="1"/>
  <c r="E92" i="1"/>
  <c r="D92" i="1"/>
  <c r="F92" i="1" s="1"/>
  <c r="J92" i="1" s="1"/>
  <c r="C92" i="1"/>
  <c r="B92" i="1"/>
  <c r="A92" i="1"/>
  <c r="I91" i="1"/>
  <c r="H91" i="1"/>
  <c r="G91" i="1"/>
  <c r="E91" i="1"/>
  <c r="F91" i="1" s="1"/>
  <c r="J91" i="1" s="1"/>
  <c r="D91" i="1"/>
  <c r="C91" i="1"/>
  <c r="B91" i="1"/>
  <c r="A91" i="1"/>
  <c r="I90" i="1"/>
  <c r="H90" i="1"/>
  <c r="G90" i="1"/>
  <c r="E90" i="1"/>
  <c r="D90" i="1"/>
  <c r="F90" i="1" s="1"/>
  <c r="J90" i="1" s="1"/>
  <c r="C90" i="1"/>
  <c r="B90" i="1"/>
  <c r="A90" i="1"/>
  <c r="I89" i="1"/>
  <c r="H89" i="1"/>
  <c r="G89" i="1"/>
  <c r="E89" i="1"/>
  <c r="D89" i="1"/>
  <c r="F89" i="1" s="1"/>
  <c r="J89" i="1" s="1"/>
  <c r="C89" i="1"/>
  <c r="B89" i="1"/>
  <c r="A89" i="1"/>
  <c r="I88" i="1"/>
  <c r="H88" i="1"/>
  <c r="G88" i="1"/>
  <c r="E88" i="1"/>
  <c r="F88" i="1" s="1"/>
  <c r="J88" i="1" s="1"/>
  <c r="D88" i="1"/>
  <c r="C88" i="1"/>
  <c r="B88" i="1"/>
  <c r="A88" i="1"/>
  <c r="I87" i="1"/>
  <c r="H87" i="1"/>
  <c r="G87" i="1"/>
  <c r="E87" i="1"/>
  <c r="D87" i="1"/>
  <c r="F87" i="1" s="1"/>
  <c r="J87" i="1" s="1"/>
  <c r="C87" i="1"/>
  <c r="B87" i="1"/>
  <c r="A87" i="1"/>
  <c r="I86" i="1"/>
  <c r="H86" i="1"/>
  <c r="G86" i="1"/>
  <c r="E86" i="1"/>
  <c r="D86" i="1"/>
  <c r="F86" i="1" s="1"/>
  <c r="J86" i="1" s="1"/>
  <c r="C86" i="1"/>
  <c r="B86" i="1"/>
  <c r="A86" i="1"/>
  <c r="I85" i="1"/>
  <c r="H85" i="1"/>
  <c r="G85" i="1"/>
  <c r="E85" i="1"/>
  <c r="F85" i="1" s="1"/>
  <c r="J85" i="1" s="1"/>
  <c r="D85" i="1"/>
  <c r="C85" i="1"/>
  <c r="B85" i="1"/>
  <c r="A85" i="1"/>
  <c r="I84" i="1"/>
  <c r="H84" i="1"/>
  <c r="G84" i="1"/>
  <c r="E84" i="1"/>
  <c r="D84" i="1"/>
  <c r="F84" i="1" s="1"/>
  <c r="J84" i="1" s="1"/>
  <c r="C84" i="1"/>
  <c r="B84" i="1"/>
  <c r="A84" i="1"/>
  <c r="I83" i="1"/>
  <c r="H83" i="1"/>
  <c r="G83" i="1"/>
  <c r="E83" i="1"/>
  <c r="D83" i="1"/>
  <c r="F83" i="1" s="1"/>
  <c r="J83" i="1" s="1"/>
  <c r="C83" i="1"/>
  <c r="B83" i="1"/>
  <c r="A83" i="1"/>
  <c r="I82" i="1"/>
  <c r="H82" i="1"/>
  <c r="G82" i="1"/>
  <c r="E82" i="1"/>
  <c r="F82" i="1" s="1"/>
  <c r="J82" i="1" s="1"/>
  <c r="D82" i="1"/>
  <c r="C82" i="1"/>
  <c r="B82" i="1"/>
  <c r="A82" i="1"/>
  <c r="I81" i="1"/>
  <c r="H81" i="1"/>
  <c r="G81" i="1"/>
  <c r="E81" i="1"/>
  <c r="D81" i="1"/>
  <c r="F81" i="1" s="1"/>
  <c r="J81" i="1" s="1"/>
  <c r="C81" i="1"/>
  <c r="B81" i="1"/>
  <c r="A81" i="1"/>
  <c r="I80" i="1"/>
  <c r="H80" i="1"/>
  <c r="G80" i="1"/>
  <c r="G78" i="1" s="1"/>
  <c r="E80" i="1"/>
  <c r="F80" i="1" s="1"/>
  <c r="J80" i="1" s="1"/>
  <c r="C80" i="1"/>
  <c r="B80" i="1"/>
  <c r="A80" i="1"/>
  <c r="I79" i="1"/>
  <c r="H79" i="1"/>
  <c r="H78" i="1" s="1"/>
  <c r="G79" i="1"/>
  <c r="E79" i="1"/>
  <c r="E78" i="1" s="1"/>
  <c r="D79" i="1"/>
  <c r="F79" i="1" s="1"/>
  <c r="C79" i="1"/>
  <c r="B79" i="1"/>
  <c r="A79" i="1"/>
  <c r="K78" i="1"/>
  <c r="I78" i="1"/>
  <c r="C78" i="1"/>
  <c r="B78" i="1"/>
  <c r="A78" i="1"/>
  <c r="I76" i="1"/>
  <c r="H76" i="1"/>
  <c r="G76" i="1"/>
  <c r="J76" i="1" s="1"/>
  <c r="F76" i="1"/>
  <c r="E76" i="1"/>
  <c r="D76" i="1"/>
  <c r="C76" i="1"/>
  <c r="B76" i="1"/>
  <c r="A76" i="1"/>
  <c r="I75" i="1"/>
  <c r="H75" i="1"/>
  <c r="G75" i="1"/>
  <c r="F75" i="1"/>
  <c r="J75" i="1" s="1"/>
  <c r="E75" i="1"/>
  <c r="D75" i="1"/>
  <c r="C75" i="1"/>
  <c r="B75" i="1"/>
  <c r="A75" i="1"/>
  <c r="I74" i="1"/>
  <c r="J74" i="1" s="1"/>
  <c r="H74" i="1"/>
  <c r="G74" i="1"/>
  <c r="F74" i="1"/>
  <c r="E74" i="1"/>
  <c r="D74" i="1"/>
  <c r="C74" i="1"/>
  <c r="B74" i="1"/>
  <c r="A74" i="1"/>
  <c r="I73" i="1"/>
  <c r="H73" i="1"/>
  <c r="G73" i="1"/>
  <c r="J73" i="1" s="1"/>
  <c r="F73" i="1"/>
  <c r="E73" i="1"/>
  <c r="D73" i="1"/>
  <c r="C73" i="1"/>
  <c r="B73" i="1"/>
  <c r="A73" i="1"/>
  <c r="I72" i="1"/>
  <c r="H72" i="1"/>
  <c r="G72" i="1"/>
  <c r="F72" i="1"/>
  <c r="J72" i="1" s="1"/>
  <c r="E72" i="1"/>
  <c r="D72" i="1"/>
  <c r="C72" i="1"/>
  <c r="B72" i="1"/>
  <c r="A72" i="1"/>
  <c r="I71" i="1"/>
  <c r="J71" i="1" s="1"/>
  <c r="H71" i="1"/>
  <c r="G71" i="1"/>
  <c r="F71" i="1"/>
  <c r="E71" i="1"/>
  <c r="D71" i="1"/>
  <c r="C71" i="1"/>
  <c r="B71" i="1"/>
  <c r="I70" i="1"/>
  <c r="H70" i="1"/>
  <c r="G70" i="1"/>
  <c r="F70" i="1"/>
  <c r="J70" i="1" s="1"/>
  <c r="E70" i="1"/>
  <c r="D70" i="1"/>
  <c r="C70" i="1"/>
  <c r="B70" i="1"/>
  <c r="I69" i="1"/>
  <c r="I67" i="1" s="1"/>
  <c r="I66" i="1" s="1"/>
  <c r="H69" i="1"/>
  <c r="G69" i="1"/>
  <c r="F69" i="1"/>
  <c r="E69" i="1"/>
  <c r="D69" i="1"/>
  <c r="C69" i="1"/>
  <c r="B69" i="1"/>
  <c r="A69" i="1"/>
  <c r="I68" i="1"/>
  <c r="H68" i="1"/>
  <c r="H67" i="1" s="1"/>
  <c r="H66" i="1" s="1"/>
  <c r="G68" i="1"/>
  <c r="J68" i="1" s="1"/>
  <c r="F68" i="1"/>
  <c r="E68" i="1"/>
  <c r="D68" i="1"/>
  <c r="D67" i="1" s="1"/>
  <c r="C68" i="1"/>
  <c r="B68" i="1"/>
  <c r="A68" i="1"/>
  <c r="E67" i="1"/>
  <c r="E66" i="1" s="1"/>
  <c r="C67" i="1"/>
  <c r="B67" i="1"/>
  <c r="A67" i="1"/>
  <c r="C66" i="1"/>
  <c r="B66" i="1"/>
  <c r="A66" i="1"/>
  <c r="I65" i="1"/>
  <c r="H65" i="1"/>
  <c r="G65" i="1"/>
  <c r="J65" i="1" s="1"/>
  <c r="F65" i="1"/>
  <c r="E65" i="1"/>
  <c r="D65" i="1"/>
  <c r="C65" i="1"/>
  <c r="B65" i="1"/>
  <c r="A65" i="1"/>
  <c r="I64" i="1"/>
  <c r="H64" i="1"/>
  <c r="G64" i="1"/>
  <c r="F64" i="1"/>
  <c r="J64" i="1" s="1"/>
  <c r="E64" i="1"/>
  <c r="D64" i="1"/>
  <c r="C64" i="1"/>
  <c r="B64" i="1"/>
  <c r="A64" i="1"/>
  <c r="I63" i="1"/>
  <c r="J63" i="1" s="1"/>
  <c r="H63" i="1"/>
  <c r="G63" i="1"/>
  <c r="F63" i="1"/>
  <c r="D63" i="1"/>
  <c r="C63" i="1"/>
  <c r="B63" i="1"/>
  <c r="A63" i="1"/>
  <c r="I62" i="1"/>
  <c r="H62" i="1"/>
  <c r="G62" i="1"/>
  <c r="F62" i="1"/>
  <c r="J62" i="1" s="1"/>
  <c r="D62" i="1"/>
  <c r="C62" i="1"/>
  <c r="B62" i="1"/>
  <c r="A62" i="1"/>
  <c r="I61" i="1"/>
  <c r="J61" i="1" s="1"/>
  <c r="H61" i="1"/>
  <c r="G61" i="1"/>
  <c r="F61" i="1"/>
  <c r="D61" i="1"/>
  <c r="C61" i="1"/>
  <c r="B61" i="1"/>
  <c r="A61" i="1"/>
  <c r="I60" i="1"/>
  <c r="H60" i="1"/>
  <c r="G60" i="1"/>
  <c r="F60" i="1"/>
  <c r="J60" i="1" s="1"/>
  <c r="D60" i="1"/>
  <c r="C60" i="1"/>
  <c r="B60" i="1"/>
  <c r="A60" i="1"/>
  <c r="I59" i="1"/>
  <c r="J59" i="1" s="1"/>
  <c r="H59" i="1"/>
  <c r="G59" i="1"/>
  <c r="F59" i="1"/>
  <c r="D59" i="1"/>
  <c r="C59" i="1"/>
  <c r="B59" i="1"/>
  <c r="A59" i="1"/>
  <c r="I58" i="1"/>
  <c r="H58" i="1"/>
  <c r="G58" i="1"/>
  <c r="F58" i="1"/>
  <c r="J58" i="1" s="1"/>
  <c r="D58" i="1"/>
  <c r="C58" i="1"/>
  <c r="B58" i="1"/>
  <c r="A58" i="1"/>
  <c r="I57" i="1"/>
  <c r="J57" i="1" s="1"/>
  <c r="H57" i="1"/>
  <c r="G57" i="1"/>
  <c r="F57" i="1"/>
  <c r="D57" i="1"/>
  <c r="C57" i="1"/>
  <c r="B57" i="1"/>
  <c r="A57" i="1"/>
  <c r="I56" i="1"/>
  <c r="H56" i="1"/>
  <c r="G56" i="1"/>
  <c r="F56" i="1"/>
  <c r="J56" i="1" s="1"/>
  <c r="D56" i="1"/>
  <c r="C56" i="1"/>
  <c r="B56" i="1"/>
  <c r="A56" i="1"/>
  <c r="C55" i="1"/>
  <c r="B55" i="1"/>
  <c r="I54" i="1"/>
  <c r="H54" i="1"/>
  <c r="G54" i="1"/>
  <c r="D54" i="1"/>
  <c r="F54" i="1" s="1"/>
  <c r="C54" i="1"/>
  <c r="B54" i="1"/>
  <c r="A54" i="1"/>
  <c r="I53" i="1"/>
  <c r="I52" i="1" s="1"/>
  <c r="H53" i="1"/>
  <c r="H52" i="1" s="1"/>
  <c r="G53" i="1"/>
  <c r="G52" i="1" s="1"/>
  <c r="F53" i="1"/>
  <c r="J53" i="1" s="1"/>
  <c r="D53" i="1"/>
  <c r="D52" i="1" s="1"/>
  <c r="C53" i="1"/>
  <c r="B53" i="1"/>
  <c r="A53" i="1"/>
  <c r="E52" i="1"/>
  <c r="E51" i="1" s="1"/>
  <c r="E50" i="1" s="1"/>
  <c r="C52" i="1"/>
  <c r="B52" i="1"/>
  <c r="A52" i="1"/>
  <c r="C51" i="1"/>
  <c r="B51" i="1"/>
  <c r="C50" i="1"/>
  <c r="B50" i="1"/>
  <c r="A50" i="1"/>
  <c r="C49" i="1"/>
  <c r="B49" i="1"/>
  <c r="A49" i="1"/>
  <c r="I48" i="1"/>
  <c r="H48" i="1"/>
  <c r="G48" i="1"/>
  <c r="F48" i="1"/>
  <c r="J48" i="1" s="1"/>
  <c r="E48" i="1"/>
  <c r="C48" i="1"/>
  <c r="B48" i="1"/>
  <c r="I47" i="1"/>
  <c r="H47" i="1"/>
  <c r="G47" i="1"/>
  <c r="E47" i="1"/>
  <c r="F47" i="1" s="1"/>
  <c r="J47" i="1" s="1"/>
  <c r="C47" i="1"/>
  <c r="B47" i="1"/>
  <c r="I46" i="1"/>
  <c r="H46" i="1"/>
  <c r="G46" i="1"/>
  <c r="F46" i="1"/>
  <c r="J46" i="1" s="1"/>
  <c r="E46" i="1"/>
  <c r="C46" i="1"/>
  <c r="B46" i="1"/>
  <c r="I45" i="1"/>
  <c r="H45" i="1"/>
  <c r="G45" i="1"/>
  <c r="F45" i="1"/>
  <c r="J45" i="1" s="1"/>
  <c r="E45" i="1"/>
  <c r="C45" i="1"/>
  <c r="B45" i="1"/>
  <c r="I44" i="1"/>
  <c r="H44" i="1"/>
  <c r="G44" i="1"/>
  <c r="E44" i="1"/>
  <c r="F44" i="1" s="1"/>
  <c r="J44" i="1" s="1"/>
  <c r="C44" i="1"/>
  <c r="B44" i="1"/>
  <c r="I43" i="1"/>
  <c r="H43" i="1"/>
  <c r="G43" i="1"/>
  <c r="F43" i="1"/>
  <c r="J43" i="1" s="1"/>
  <c r="E43" i="1"/>
  <c r="C43" i="1"/>
  <c r="B43" i="1"/>
  <c r="I42" i="1"/>
  <c r="H42" i="1"/>
  <c r="H39" i="1" s="1"/>
  <c r="G42" i="1"/>
  <c r="F42" i="1"/>
  <c r="J42" i="1" s="1"/>
  <c r="E42" i="1"/>
  <c r="C42" i="1"/>
  <c r="B42" i="1"/>
  <c r="I41" i="1"/>
  <c r="H41" i="1"/>
  <c r="G41" i="1"/>
  <c r="E41" i="1"/>
  <c r="E39" i="1" s="1"/>
  <c r="C41" i="1"/>
  <c r="B41" i="1"/>
  <c r="I40" i="1"/>
  <c r="I39" i="1" s="1"/>
  <c r="H40" i="1"/>
  <c r="G40" i="1"/>
  <c r="F40" i="1"/>
  <c r="E40" i="1"/>
  <c r="C40" i="1"/>
  <c r="G39" i="1"/>
  <c r="C39" i="1"/>
  <c r="B39" i="1"/>
  <c r="F38" i="1"/>
  <c r="F37" i="1"/>
  <c r="D37" i="1"/>
  <c r="C37" i="1"/>
  <c r="B37" i="1"/>
  <c r="D36" i="1"/>
  <c r="F36" i="1" s="1"/>
  <c r="C36" i="1"/>
  <c r="B36" i="1"/>
  <c r="F35" i="1"/>
  <c r="D35" i="1"/>
  <c r="C35" i="1"/>
  <c r="B35" i="1"/>
  <c r="I34" i="1"/>
  <c r="H34" i="1"/>
  <c r="G34" i="1"/>
  <c r="E34" i="1"/>
  <c r="F34" i="1" s="1"/>
  <c r="J34" i="1" s="1"/>
  <c r="B34" i="1"/>
  <c r="I33" i="1"/>
  <c r="H33" i="1"/>
  <c r="G33" i="1"/>
  <c r="E33" i="1"/>
  <c r="F33" i="1" s="1"/>
  <c r="J33" i="1" s="1"/>
  <c r="B33" i="1"/>
  <c r="I32" i="1"/>
  <c r="H32" i="1"/>
  <c r="G32" i="1"/>
  <c r="F32" i="1"/>
  <c r="J32" i="1" s="1"/>
  <c r="E32" i="1"/>
  <c r="B32" i="1"/>
  <c r="I31" i="1"/>
  <c r="H31" i="1"/>
  <c r="G31" i="1"/>
  <c r="E31" i="1"/>
  <c r="F31" i="1" s="1"/>
  <c r="J31" i="1" s="1"/>
  <c r="B31" i="1"/>
  <c r="I30" i="1"/>
  <c r="H30" i="1"/>
  <c r="H28" i="1" s="1"/>
  <c r="H27" i="1" s="1"/>
  <c r="G30" i="1"/>
  <c r="F30" i="1"/>
  <c r="J30" i="1" s="1"/>
  <c r="E30" i="1"/>
  <c r="B30" i="1"/>
  <c r="I29" i="1"/>
  <c r="I28" i="1" s="1"/>
  <c r="I27" i="1" s="1"/>
  <c r="H29" i="1"/>
  <c r="G29" i="1"/>
  <c r="G28" i="1" s="1"/>
  <c r="G27" i="1" s="1"/>
  <c r="F29" i="1"/>
  <c r="E29" i="1"/>
  <c r="B29" i="1"/>
  <c r="C28" i="1"/>
  <c r="B28" i="1"/>
  <c r="K27" i="1"/>
  <c r="D27" i="1"/>
  <c r="C27" i="1"/>
  <c r="B27" i="1"/>
  <c r="I25" i="1"/>
  <c r="H25" i="1"/>
  <c r="G25" i="1"/>
  <c r="E25" i="1"/>
  <c r="D25" i="1"/>
  <c r="F25" i="1" s="1"/>
  <c r="J25" i="1" s="1"/>
  <c r="C25" i="1"/>
  <c r="B25" i="1"/>
  <c r="A25" i="1"/>
  <c r="I24" i="1"/>
  <c r="H24" i="1"/>
  <c r="G24" i="1"/>
  <c r="F24" i="1"/>
  <c r="J24" i="1" s="1"/>
  <c r="D24" i="1"/>
  <c r="B24" i="1"/>
  <c r="A24" i="1"/>
  <c r="I23" i="1"/>
  <c r="H23" i="1"/>
  <c r="H12" i="1" s="1"/>
  <c r="G23" i="1"/>
  <c r="D23" i="1"/>
  <c r="F23" i="1" s="1"/>
  <c r="J23" i="1" s="1"/>
  <c r="B23" i="1"/>
  <c r="A23" i="1"/>
  <c r="I22" i="1"/>
  <c r="H22" i="1"/>
  <c r="G22" i="1"/>
  <c r="F22" i="1"/>
  <c r="J22" i="1" s="1"/>
  <c r="D22" i="1"/>
  <c r="C22" i="1"/>
  <c r="B22" i="1"/>
  <c r="A22" i="1"/>
  <c r="I21" i="1"/>
  <c r="J21" i="1" s="1"/>
  <c r="H21" i="1"/>
  <c r="G21" i="1"/>
  <c r="F21" i="1"/>
  <c r="D21" i="1"/>
  <c r="C21" i="1"/>
  <c r="B21" i="1"/>
  <c r="A21" i="1"/>
  <c r="I20" i="1"/>
  <c r="H20" i="1"/>
  <c r="G20" i="1"/>
  <c r="F20" i="1"/>
  <c r="J20" i="1" s="1"/>
  <c r="D20" i="1"/>
  <c r="C20" i="1"/>
  <c r="B20" i="1"/>
  <c r="A20" i="1"/>
  <c r="I19" i="1"/>
  <c r="J19" i="1" s="1"/>
  <c r="H19" i="1"/>
  <c r="G19" i="1"/>
  <c r="F19" i="1"/>
  <c r="D19" i="1"/>
  <c r="C19" i="1"/>
  <c r="B19" i="1"/>
  <c r="A19" i="1"/>
  <c r="I18" i="1"/>
  <c r="H18" i="1"/>
  <c r="G18" i="1"/>
  <c r="F18" i="1"/>
  <c r="J18" i="1" s="1"/>
  <c r="D18" i="1"/>
  <c r="C18" i="1"/>
  <c r="B18" i="1"/>
  <c r="A18" i="1"/>
  <c r="I17" i="1"/>
  <c r="I12" i="1" s="1"/>
  <c r="I11" i="1" s="1"/>
  <c r="I10" i="1" s="1"/>
  <c r="I9" i="1" s="1"/>
  <c r="H17" i="1"/>
  <c r="G17" i="1"/>
  <c r="F17" i="1"/>
  <c r="D17" i="1"/>
  <c r="C17" i="1"/>
  <c r="B17" i="1"/>
  <c r="A17" i="1"/>
  <c r="I16" i="1"/>
  <c r="H16" i="1"/>
  <c r="G16" i="1"/>
  <c r="F16" i="1"/>
  <c r="J16" i="1" s="1"/>
  <c r="D16" i="1"/>
  <c r="C16" i="1"/>
  <c r="B16" i="1"/>
  <c r="A16" i="1"/>
  <c r="D15" i="1"/>
  <c r="D12" i="1" s="1"/>
  <c r="D11" i="1" s="1"/>
  <c r="D10" i="1" s="1"/>
  <c r="D9" i="1" s="1"/>
  <c r="C15" i="1"/>
  <c r="C12" i="1" s="1"/>
  <c r="B15" i="1"/>
  <c r="I14" i="1"/>
  <c r="H14" i="1"/>
  <c r="G14" i="1"/>
  <c r="G12" i="1" s="1"/>
  <c r="G11" i="1" s="1"/>
  <c r="G10" i="1" s="1"/>
  <c r="G9" i="1" s="1"/>
  <c r="F14" i="1"/>
  <c r="J14" i="1" s="1"/>
  <c r="D14" i="1"/>
  <c r="C14" i="1"/>
  <c r="B14" i="1"/>
  <c r="A14" i="1"/>
  <c r="C13" i="1"/>
  <c r="B13" i="1"/>
  <c r="E12" i="1"/>
  <c r="B12" i="1"/>
  <c r="C11" i="1"/>
  <c r="B11" i="1"/>
  <c r="C10" i="1"/>
  <c r="B10" i="1"/>
  <c r="C9" i="1"/>
  <c r="B9" i="1"/>
  <c r="B8" i="1"/>
  <c r="A8" i="1"/>
  <c r="H5" i="1"/>
  <c r="K71" i="3"/>
  <c r="B71" i="3"/>
  <c r="B69" i="3"/>
  <c r="B68" i="3"/>
  <c r="B67" i="3"/>
  <c r="B66" i="3"/>
  <c r="B65" i="3"/>
  <c r="K64" i="3"/>
  <c r="J64" i="3"/>
  <c r="J63" i="3" s="1"/>
  <c r="J62" i="3" s="1"/>
  <c r="I64" i="3"/>
  <c r="H64" i="3"/>
  <c r="H63" i="3" s="1"/>
  <c r="H62" i="3" s="1"/>
  <c r="G64" i="3"/>
  <c r="F64" i="3"/>
  <c r="F63" i="3" s="1"/>
  <c r="F62" i="3" s="1"/>
  <c r="E64" i="3"/>
  <c r="D64" i="3"/>
  <c r="C64" i="3"/>
  <c r="B64" i="3"/>
  <c r="A64" i="3"/>
  <c r="K63" i="3"/>
  <c r="K62" i="3" s="1"/>
  <c r="I63" i="3"/>
  <c r="E63" i="3"/>
  <c r="E62" i="3" s="1"/>
  <c r="E61" i="3" s="1"/>
  <c r="E60" i="3" s="1"/>
  <c r="D63" i="3"/>
  <c r="D62" i="3" s="1"/>
  <c r="C63" i="3"/>
  <c r="B63" i="3"/>
  <c r="A63" i="3"/>
  <c r="I62" i="3"/>
  <c r="A62" i="3"/>
  <c r="K61" i="3"/>
  <c r="K60" i="3" s="1"/>
  <c r="D61" i="3"/>
  <c r="D60" i="3" s="1"/>
  <c r="C61" i="3"/>
  <c r="B61" i="3"/>
  <c r="A61" i="3"/>
  <c r="C60" i="3"/>
  <c r="B60" i="3"/>
  <c r="A60" i="3"/>
  <c r="K59" i="3"/>
  <c r="K58" i="3" s="1"/>
  <c r="J59" i="3"/>
  <c r="I59" i="3"/>
  <c r="I58" i="3" s="1"/>
  <c r="H59" i="3"/>
  <c r="H58" i="3" s="1"/>
  <c r="G59" i="3"/>
  <c r="F59" i="3"/>
  <c r="E59" i="3"/>
  <c r="D59" i="3"/>
  <c r="C59" i="3"/>
  <c r="B59" i="3"/>
  <c r="A59" i="3"/>
  <c r="J58" i="3"/>
  <c r="F58" i="3"/>
  <c r="E58" i="3"/>
  <c r="E54" i="3" s="1"/>
  <c r="D58" i="3"/>
  <c r="C58" i="3"/>
  <c r="B58" i="3"/>
  <c r="A58" i="3"/>
  <c r="K57" i="3"/>
  <c r="J57" i="3"/>
  <c r="I57" i="3"/>
  <c r="H57" i="3"/>
  <c r="G57" i="3"/>
  <c r="F57" i="3"/>
  <c r="F55" i="3" s="1"/>
  <c r="F54" i="3" s="1"/>
  <c r="F53" i="3" s="1"/>
  <c r="E57" i="3"/>
  <c r="D57" i="3"/>
  <c r="C57" i="3"/>
  <c r="B57" i="3"/>
  <c r="A57" i="3"/>
  <c r="K56" i="3"/>
  <c r="K55" i="3" s="1"/>
  <c r="J56" i="3"/>
  <c r="I56" i="3"/>
  <c r="I55" i="3" s="1"/>
  <c r="I54" i="3" s="1"/>
  <c r="I53" i="3" s="1"/>
  <c r="H56" i="3"/>
  <c r="G56" i="3"/>
  <c r="F56" i="3"/>
  <c r="E56" i="3"/>
  <c r="E55" i="3" s="1"/>
  <c r="D56" i="3"/>
  <c r="C56" i="3"/>
  <c r="B56" i="3"/>
  <c r="A56" i="3"/>
  <c r="H55" i="3"/>
  <c r="H54" i="3" s="1"/>
  <c r="H53" i="3" s="1"/>
  <c r="C55" i="3"/>
  <c r="B55" i="3"/>
  <c r="A55" i="3"/>
  <c r="C54" i="3"/>
  <c r="B54" i="3"/>
  <c r="A54" i="3"/>
  <c r="C53" i="3"/>
  <c r="B53" i="3"/>
  <c r="K52" i="3"/>
  <c r="J52" i="3"/>
  <c r="I52" i="3"/>
  <c r="H52" i="3"/>
  <c r="F52" i="3"/>
  <c r="E52" i="3"/>
  <c r="D52" i="3"/>
  <c r="C52" i="3"/>
  <c r="B52" i="3"/>
  <c r="A52" i="3"/>
  <c r="K51" i="3"/>
  <c r="J51" i="3"/>
  <c r="I51" i="3"/>
  <c r="H51" i="3"/>
  <c r="F51" i="3"/>
  <c r="E51" i="3"/>
  <c r="D51" i="3"/>
  <c r="B51" i="3"/>
  <c r="A51" i="3"/>
  <c r="K50" i="3"/>
  <c r="J50" i="3"/>
  <c r="I50" i="3"/>
  <c r="H50" i="3"/>
  <c r="F50" i="3"/>
  <c r="E50" i="3"/>
  <c r="D50" i="3"/>
  <c r="C50" i="3"/>
  <c r="B50" i="3"/>
  <c r="A50" i="3"/>
  <c r="K49" i="3"/>
  <c r="J49" i="3"/>
  <c r="I49" i="3"/>
  <c r="H49" i="3"/>
  <c r="F49" i="3"/>
  <c r="E49" i="3"/>
  <c r="D49" i="3"/>
  <c r="C49" i="3"/>
  <c r="B49" i="3"/>
  <c r="A49" i="3"/>
  <c r="K48" i="3"/>
  <c r="J48" i="3"/>
  <c r="I48" i="3"/>
  <c r="H48" i="3"/>
  <c r="F48" i="3"/>
  <c r="E48" i="3"/>
  <c r="D48" i="3"/>
  <c r="C48" i="3"/>
  <c r="B48" i="3"/>
  <c r="A48" i="3"/>
  <c r="K47" i="3"/>
  <c r="J47" i="3"/>
  <c r="I47" i="3"/>
  <c r="H47" i="3"/>
  <c r="F47" i="3"/>
  <c r="E47" i="3"/>
  <c r="D47" i="3"/>
  <c r="B47" i="3"/>
  <c r="A47" i="3"/>
  <c r="K46" i="3"/>
  <c r="J46" i="3"/>
  <c r="I46" i="3"/>
  <c r="H46" i="3"/>
  <c r="F46" i="3"/>
  <c r="E46" i="3"/>
  <c r="D46" i="3"/>
  <c r="C46" i="3"/>
  <c r="B46" i="3"/>
  <c r="A46" i="3"/>
  <c r="K45" i="3"/>
  <c r="J45" i="3"/>
  <c r="I45" i="3"/>
  <c r="H45" i="3"/>
  <c r="F45" i="3"/>
  <c r="E45" i="3"/>
  <c r="D45" i="3"/>
  <c r="B45" i="3"/>
  <c r="A45" i="3"/>
  <c r="K44" i="3"/>
  <c r="J44" i="3"/>
  <c r="I44" i="3"/>
  <c r="H44" i="3"/>
  <c r="H43" i="3" s="1"/>
  <c r="F44" i="3"/>
  <c r="F43" i="3" s="1"/>
  <c r="E44" i="3"/>
  <c r="E43" i="3" s="1"/>
  <c r="D44" i="3"/>
  <c r="C44" i="3"/>
  <c r="B44" i="3"/>
  <c r="A44" i="3"/>
  <c r="K43" i="3"/>
  <c r="J43" i="3"/>
  <c r="I43" i="3"/>
  <c r="D43" i="3"/>
  <c r="B43" i="3"/>
  <c r="A43" i="3"/>
  <c r="K42" i="3"/>
  <c r="J42" i="3"/>
  <c r="I42" i="3"/>
  <c r="H42" i="3"/>
  <c r="F42" i="3"/>
  <c r="E42" i="3"/>
  <c r="D42" i="3"/>
  <c r="C42" i="3"/>
  <c r="B42" i="3"/>
  <c r="A42" i="3"/>
  <c r="K41" i="3"/>
  <c r="J41" i="3"/>
  <c r="I41" i="3"/>
  <c r="H41" i="3"/>
  <c r="F41" i="3"/>
  <c r="E41" i="3"/>
  <c r="D41" i="3"/>
  <c r="C41" i="3"/>
  <c r="B41" i="3"/>
  <c r="A41" i="3"/>
  <c r="K40" i="3"/>
  <c r="I40" i="3"/>
  <c r="I39" i="3" s="1"/>
  <c r="H40" i="3"/>
  <c r="H39" i="3" s="1"/>
  <c r="F40" i="3"/>
  <c r="D40" i="3"/>
  <c r="C40" i="3"/>
  <c r="B40" i="3"/>
  <c r="A40" i="3"/>
  <c r="K39" i="3"/>
  <c r="J39" i="3"/>
  <c r="F39" i="3"/>
  <c r="E39" i="3"/>
  <c r="D39" i="3"/>
  <c r="C39" i="3"/>
  <c r="B39" i="3"/>
  <c r="A39" i="3"/>
  <c r="K38" i="3"/>
  <c r="J38" i="3"/>
  <c r="I38" i="3"/>
  <c r="H38" i="3"/>
  <c r="F38" i="3"/>
  <c r="E38" i="3"/>
  <c r="D38" i="3"/>
  <c r="C38" i="3"/>
  <c r="B38" i="3"/>
  <c r="A38" i="3"/>
  <c r="K36" i="3"/>
  <c r="J36" i="3"/>
  <c r="H36" i="3"/>
  <c r="F36" i="3"/>
  <c r="D36" i="3"/>
  <c r="C36" i="3"/>
  <c r="B36" i="3"/>
  <c r="A36" i="3"/>
  <c r="K35" i="3"/>
  <c r="J35" i="3"/>
  <c r="H35" i="3"/>
  <c r="C35" i="3"/>
  <c r="B35" i="3"/>
  <c r="A35" i="3"/>
  <c r="K34" i="3"/>
  <c r="I34" i="3"/>
  <c r="H34" i="3"/>
  <c r="F34" i="3"/>
  <c r="D34" i="3"/>
  <c r="C34" i="3"/>
  <c r="B34" i="3"/>
  <c r="A34" i="3"/>
  <c r="K33" i="3"/>
  <c r="J33" i="3"/>
  <c r="I33" i="3"/>
  <c r="H33" i="3"/>
  <c r="F33" i="3"/>
  <c r="E33" i="3"/>
  <c r="D33" i="3"/>
  <c r="B33" i="3"/>
  <c r="A33" i="3"/>
  <c r="K32" i="3"/>
  <c r="J32" i="3"/>
  <c r="J31" i="3" s="1"/>
  <c r="I32" i="3"/>
  <c r="H32" i="3"/>
  <c r="H31" i="3" s="1"/>
  <c r="F32" i="3"/>
  <c r="E32" i="3"/>
  <c r="D32" i="3"/>
  <c r="C32" i="3"/>
  <c r="B32" i="3"/>
  <c r="K31" i="3"/>
  <c r="F31" i="3"/>
  <c r="F30" i="3" s="1"/>
  <c r="E31" i="3"/>
  <c r="D31" i="3"/>
  <c r="C31" i="3"/>
  <c r="B31" i="3"/>
  <c r="A31" i="3"/>
  <c r="C30" i="3"/>
  <c r="B30" i="3"/>
  <c r="G29" i="3"/>
  <c r="B29" i="3"/>
  <c r="K28" i="3"/>
  <c r="K27" i="3" s="1"/>
  <c r="J28" i="3"/>
  <c r="J27" i="3" s="1"/>
  <c r="I28" i="3"/>
  <c r="I27" i="3" s="1"/>
  <c r="H28" i="3"/>
  <c r="F28" i="3"/>
  <c r="E28" i="3"/>
  <c r="D28" i="3"/>
  <c r="D27" i="3" s="1"/>
  <c r="C28" i="3"/>
  <c r="B28" i="3"/>
  <c r="A28" i="3"/>
  <c r="H27" i="3"/>
  <c r="F27" i="3"/>
  <c r="E27" i="3"/>
  <c r="C27" i="3"/>
  <c r="B27" i="3"/>
  <c r="A27" i="3"/>
  <c r="K26" i="3"/>
  <c r="K25" i="3" s="1"/>
  <c r="J26" i="3"/>
  <c r="I26" i="3"/>
  <c r="H26" i="3"/>
  <c r="F26" i="3"/>
  <c r="F25" i="3" s="1"/>
  <c r="E26" i="3"/>
  <c r="E25" i="3" s="1"/>
  <c r="D26" i="3"/>
  <c r="D25" i="3" s="1"/>
  <c r="C26" i="3"/>
  <c r="B26" i="3"/>
  <c r="A26" i="3"/>
  <c r="J25" i="3"/>
  <c r="J22" i="3" s="1"/>
  <c r="I25" i="3"/>
  <c r="H25" i="3"/>
  <c r="C25" i="3"/>
  <c r="B25" i="3"/>
  <c r="A25" i="3"/>
  <c r="K24" i="3"/>
  <c r="J24" i="3"/>
  <c r="I24" i="3"/>
  <c r="I23" i="3" s="1"/>
  <c r="I22" i="3" s="1"/>
  <c r="H24" i="3"/>
  <c r="H23" i="3" s="1"/>
  <c r="H22" i="3" s="1"/>
  <c r="F24" i="3"/>
  <c r="F23" i="3" s="1"/>
  <c r="E24" i="3"/>
  <c r="D24" i="3"/>
  <c r="C24" i="3"/>
  <c r="B24" i="3"/>
  <c r="A24" i="3"/>
  <c r="K23" i="3"/>
  <c r="J23" i="3"/>
  <c r="E23" i="3"/>
  <c r="E22" i="3" s="1"/>
  <c r="D23" i="3"/>
  <c r="C23" i="3"/>
  <c r="B23" i="3"/>
  <c r="A23" i="3"/>
  <c r="C22" i="3"/>
  <c r="B22" i="3"/>
  <c r="K21" i="3"/>
  <c r="J21" i="3"/>
  <c r="I21" i="3"/>
  <c r="H21" i="3"/>
  <c r="H20" i="3" s="1"/>
  <c r="G21" i="3"/>
  <c r="F21" i="3"/>
  <c r="F20" i="3" s="1"/>
  <c r="E21" i="3"/>
  <c r="D21" i="3"/>
  <c r="C21" i="3"/>
  <c r="B21" i="3"/>
  <c r="A21" i="3"/>
  <c r="K20" i="3"/>
  <c r="J20" i="3"/>
  <c r="I20" i="3"/>
  <c r="E20" i="3"/>
  <c r="D20" i="3"/>
  <c r="C20" i="3"/>
  <c r="B20" i="3"/>
  <c r="A20" i="3"/>
  <c r="K19" i="3"/>
  <c r="K18" i="3" s="1"/>
  <c r="J19" i="3"/>
  <c r="J18" i="3" s="1"/>
  <c r="I19" i="3"/>
  <c r="I18" i="3" s="1"/>
  <c r="H19" i="3"/>
  <c r="F19" i="3"/>
  <c r="E19" i="3"/>
  <c r="D19" i="3"/>
  <c r="D18" i="3" s="1"/>
  <c r="C19" i="3"/>
  <c r="B19" i="3"/>
  <c r="A19" i="3"/>
  <c r="H18" i="3"/>
  <c r="H15" i="3" s="1"/>
  <c r="H14" i="3" s="1"/>
  <c r="H66" i="3" s="1"/>
  <c r="F18" i="3"/>
  <c r="E18" i="3"/>
  <c r="C18" i="3"/>
  <c r="B18" i="3"/>
  <c r="A18" i="3"/>
  <c r="K17" i="3"/>
  <c r="K16" i="3" s="1"/>
  <c r="K15" i="3" s="1"/>
  <c r="J17" i="3"/>
  <c r="I17" i="3"/>
  <c r="H17" i="3"/>
  <c r="F17" i="3"/>
  <c r="F16" i="3" s="1"/>
  <c r="F15" i="3" s="1"/>
  <c r="E17" i="3"/>
  <c r="E16" i="3" s="1"/>
  <c r="D17" i="3"/>
  <c r="D16" i="3" s="1"/>
  <c r="D15" i="3" s="1"/>
  <c r="C17" i="3"/>
  <c r="B17" i="3"/>
  <c r="A17" i="3"/>
  <c r="J16" i="3"/>
  <c r="J15" i="3" s="1"/>
  <c r="J14" i="3" s="1"/>
  <c r="J66" i="3" s="1"/>
  <c r="I16" i="3"/>
  <c r="H16" i="3"/>
  <c r="C16" i="3"/>
  <c r="B16" i="3"/>
  <c r="A16" i="3"/>
  <c r="C15" i="3"/>
  <c r="B15" i="3"/>
  <c r="C14" i="3"/>
  <c r="B14" i="3"/>
  <c r="J13" i="3"/>
  <c r="I13" i="3"/>
  <c r="H13" i="3"/>
  <c r="F13" i="3"/>
  <c r="E13" i="3"/>
  <c r="D13" i="3"/>
  <c r="B13" i="3"/>
  <c r="J12" i="3"/>
  <c r="I12" i="3"/>
  <c r="I10" i="3" s="1"/>
  <c r="I9" i="3" s="1"/>
  <c r="H12" i="3"/>
  <c r="H10" i="3" s="1"/>
  <c r="H9" i="3" s="1"/>
  <c r="G12" i="3"/>
  <c r="F12" i="3"/>
  <c r="E12" i="3"/>
  <c r="D12" i="3"/>
  <c r="B12" i="3"/>
  <c r="J11" i="3"/>
  <c r="I11" i="3"/>
  <c r="H11" i="3"/>
  <c r="G11" i="3"/>
  <c r="F11" i="3"/>
  <c r="E11" i="3"/>
  <c r="E10" i="3" s="1"/>
  <c r="D11" i="3"/>
  <c r="D10" i="3" s="1"/>
  <c r="D9" i="3" s="1"/>
  <c r="B11" i="3"/>
  <c r="J10" i="3"/>
  <c r="J9" i="3" s="1"/>
  <c r="C10" i="3"/>
  <c r="B10" i="3"/>
  <c r="E9" i="3"/>
  <c r="B9" i="3"/>
  <c r="C8" i="3"/>
  <c r="B8" i="3"/>
  <c r="C7" i="3"/>
  <c r="B7" i="3"/>
  <c r="B6" i="3"/>
  <c r="A2" i="3"/>
  <c r="A1" i="3"/>
  <c r="F7" i="2" l="1"/>
  <c r="F6" i="2" s="1"/>
  <c r="F5" i="2" s="1"/>
  <c r="H66" i="2"/>
  <c r="H65" i="2" s="1"/>
  <c r="E161" i="2"/>
  <c r="E50" i="2"/>
  <c r="F177" i="2"/>
  <c r="F176" i="2" s="1"/>
  <c r="F175" i="2" s="1"/>
  <c r="F174" i="2" s="1"/>
  <c r="F173" i="2" s="1"/>
  <c r="H112" i="2"/>
  <c r="H111" i="2" s="1"/>
  <c r="H110" i="2" s="1"/>
  <c r="D111" i="2"/>
  <c r="D110" i="2" s="1"/>
  <c r="G354" i="2"/>
  <c r="H49" i="2"/>
  <c r="H48" i="2" s="1"/>
  <c r="H47" i="2" s="1"/>
  <c r="H103" i="2"/>
  <c r="H102" i="2" s="1"/>
  <c r="H101" i="2" s="1"/>
  <c r="E102" i="2"/>
  <c r="E101" i="2" s="1"/>
  <c r="E64" i="2" s="1"/>
  <c r="E19" i="2" s="1"/>
  <c r="D238" i="2"/>
  <c r="D237" i="2" s="1"/>
  <c r="H239" i="2"/>
  <c r="F26" i="2"/>
  <c r="F25" i="2" s="1"/>
  <c r="F20" i="2" s="1"/>
  <c r="F224" i="2"/>
  <c r="F223" i="2" s="1"/>
  <c r="D316" i="2"/>
  <c r="D315" i="2" s="1"/>
  <c r="H76" i="2"/>
  <c r="H77" i="2"/>
  <c r="E81" i="2"/>
  <c r="E80" i="2" s="1"/>
  <c r="H82" i="2"/>
  <c r="H81" i="2" s="1"/>
  <c r="H80" i="2" s="1"/>
  <c r="H128" i="2"/>
  <c r="G153" i="2"/>
  <c r="G152" i="2" s="1"/>
  <c r="G151" i="2" s="1"/>
  <c r="H159" i="2"/>
  <c r="H157" i="2" s="1"/>
  <c r="H156" i="2" s="1"/>
  <c r="H185" i="2"/>
  <c r="H210" i="2"/>
  <c r="H252" i="2"/>
  <c r="F278" i="2"/>
  <c r="F277" i="2" s="1"/>
  <c r="H279" i="2"/>
  <c r="H278" i="2" s="1"/>
  <c r="H277" i="2" s="1"/>
  <c r="H293" i="2"/>
  <c r="F301" i="2"/>
  <c r="F300" i="2" s="1"/>
  <c r="D328" i="2"/>
  <c r="D327" i="2" s="1"/>
  <c r="D326" i="2" s="1"/>
  <c r="H329" i="2"/>
  <c r="H328" i="2" s="1"/>
  <c r="H327" i="2" s="1"/>
  <c r="G337" i="2"/>
  <c r="G336" i="2" s="1"/>
  <c r="G335" i="2" s="1"/>
  <c r="G334" i="2" s="1"/>
  <c r="F337" i="2"/>
  <c r="F336" i="2" s="1"/>
  <c r="F335" i="2" s="1"/>
  <c r="F334" i="2" s="1"/>
  <c r="H345" i="2"/>
  <c r="D355" i="2"/>
  <c r="H362" i="2"/>
  <c r="D361" i="2"/>
  <c r="D360" i="2" s="1"/>
  <c r="G211" i="2"/>
  <c r="H298" i="2"/>
  <c r="H297" i="2" s="1"/>
  <c r="H296" i="2" s="1"/>
  <c r="D297" i="2"/>
  <c r="D296" i="2" s="1"/>
  <c r="E354" i="2"/>
  <c r="H31" i="2"/>
  <c r="H30" i="2" s="1"/>
  <c r="H29" i="2" s="1"/>
  <c r="H20" i="2" s="1"/>
  <c r="H53" i="2"/>
  <c r="H52" i="2" s="1"/>
  <c r="H51" i="2" s="1"/>
  <c r="H150" i="2"/>
  <c r="H149" i="2" s="1"/>
  <c r="H148" i="2" s="1"/>
  <c r="H186" i="2"/>
  <c r="D184" i="2"/>
  <c r="G224" i="2"/>
  <c r="G223" i="2" s="1"/>
  <c r="G222" i="2" s="1"/>
  <c r="H230" i="2"/>
  <c r="E331" i="2"/>
  <c r="E330" i="2" s="1"/>
  <c r="H332" i="2"/>
  <c r="H331" i="2" s="1"/>
  <c r="H330" i="2" s="1"/>
  <c r="H9" i="2"/>
  <c r="H8" i="2" s="1"/>
  <c r="H7" i="2" s="1"/>
  <c r="H6" i="2" s="1"/>
  <c r="H5" i="2" s="1"/>
  <c r="F12" i="2"/>
  <c r="H106" i="2"/>
  <c r="H105" i="2" s="1"/>
  <c r="H104" i="2" s="1"/>
  <c r="D105" i="2"/>
  <c r="D104" i="2" s="1"/>
  <c r="H197" i="2"/>
  <c r="H196" i="2" s="1"/>
  <c r="D196" i="2"/>
  <c r="H225" i="2"/>
  <c r="D278" i="2"/>
  <c r="D277" i="2" s="1"/>
  <c r="G38" i="2"/>
  <c r="G37" i="2" s="1"/>
  <c r="G20" i="2" s="1"/>
  <c r="G19" i="2" s="1"/>
  <c r="H55" i="2"/>
  <c r="H54" i="2" s="1"/>
  <c r="D58" i="2"/>
  <c r="D61" i="2"/>
  <c r="F84" i="2"/>
  <c r="F83" i="2" s="1"/>
  <c r="F64" i="2" s="1"/>
  <c r="D84" i="2"/>
  <c r="D83" i="2" s="1"/>
  <c r="H122" i="2"/>
  <c r="H160" i="2"/>
  <c r="D163" i="2"/>
  <c r="D162" i="2" s="1"/>
  <c r="D161" i="2" s="1"/>
  <c r="H164" i="2"/>
  <c r="H163" i="2" s="1"/>
  <c r="H162" i="2" s="1"/>
  <c r="H161" i="2" s="1"/>
  <c r="H209" i="2"/>
  <c r="H232" i="2"/>
  <c r="D229" i="2"/>
  <c r="D224" i="2" s="1"/>
  <c r="D223" i="2" s="1"/>
  <c r="H276" i="2"/>
  <c r="E286" i="2"/>
  <c r="E285" i="2" s="1"/>
  <c r="H287" i="2"/>
  <c r="H286" i="2" s="1"/>
  <c r="H285" i="2" s="1"/>
  <c r="H288" i="2"/>
  <c r="D286" i="2"/>
  <c r="D285" i="2" s="1"/>
  <c r="H321" i="2"/>
  <c r="H341" i="2"/>
  <c r="E337" i="2"/>
  <c r="E336" i="2" s="1"/>
  <c r="E335" i="2" s="1"/>
  <c r="E334" i="2" s="1"/>
  <c r="F365" i="2"/>
  <c r="F364" i="2" s="1"/>
  <c r="G188" i="2"/>
  <c r="H190" i="2"/>
  <c r="H119" i="2"/>
  <c r="H118" i="2" s="1"/>
  <c r="H117" i="2" s="1"/>
  <c r="D256" i="2"/>
  <c r="D255" i="2" s="1"/>
  <c r="H260" i="2"/>
  <c r="H357" i="2"/>
  <c r="F34" i="2"/>
  <c r="D66" i="2"/>
  <c r="D65" i="2" s="1"/>
  <c r="H84" i="2"/>
  <c r="H83" i="2" s="1"/>
  <c r="H192" i="2"/>
  <c r="H295" i="2"/>
  <c r="D292" i="2"/>
  <c r="D291" i="2" s="1"/>
  <c r="H302" i="2"/>
  <c r="H301" i="2" s="1"/>
  <c r="H300" i="2" s="1"/>
  <c r="D301" i="2"/>
  <c r="D300" i="2" s="1"/>
  <c r="H363" i="2"/>
  <c r="D70" i="2"/>
  <c r="D69" i="2" s="1"/>
  <c r="H74" i="2"/>
  <c r="H73" i="2" s="1"/>
  <c r="H72" i="2" s="1"/>
  <c r="F118" i="2"/>
  <c r="F117" i="2" s="1"/>
  <c r="H123" i="2"/>
  <c r="D136" i="2"/>
  <c r="D135" i="2" s="1"/>
  <c r="D177" i="2"/>
  <c r="D176" i="2" s="1"/>
  <c r="D175" i="2" s="1"/>
  <c r="D174" i="2" s="1"/>
  <c r="D173" i="2" s="1"/>
  <c r="E200" i="2"/>
  <c r="E198" i="2" s="1"/>
  <c r="E196" i="2" s="1"/>
  <c r="D200" i="2"/>
  <c r="D198" i="2" s="1"/>
  <c r="D199" i="2"/>
  <c r="H231" i="2"/>
  <c r="E248" i="2"/>
  <c r="E247" i="2" s="1"/>
  <c r="E222" i="2" s="1"/>
  <c r="H249" i="2"/>
  <c r="H250" i="2"/>
  <c r="D248" i="2"/>
  <c r="D247" i="2" s="1"/>
  <c r="H268" i="2"/>
  <c r="H320" i="2"/>
  <c r="E326" i="2"/>
  <c r="F355" i="2"/>
  <c r="H358" i="2"/>
  <c r="H355" i="2" s="1"/>
  <c r="H369" i="2"/>
  <c r="E365" i="2"/>
  <c r="E364" i="2" s="1"/>
  <c r="H370" i="2"/>
  <c r="H365" i="2" s="1"/>
  <c r="H364" i="2" s="1"/>
  <c r="D365" i="2"/>
  <c r="D364" i="2" s="1"/>
  <c r="D157" i="2"/>
  <c r="D156" i="2" s="1"/>
  <c r="D151" i="2" s="1"/>
  <c r="H183" i="2"/>
  <c r="H208" i="2"/>
  <c r="D215" i="2"/>
  <c r="D214" i="2" s="1"/>
  <c r="D213" i="2" s="1"/>
  <c r="D212" i="2" s="1"/>
  <c r="H217" i="2"/>
  <c r="E219" i="2"/>
  <c r="E218" i="2" s="1"/>
  <c r="H220" i="2"/>
  <c r="H219" i="2" s="1"/>
  <c r="H218" i="2" s="1"/>
  <c r="H241" i="2"/>
  <c r="H246" i="2"/>
  <c r="F248" i="2"/>
  <c r="F247" i="2" s="1"/>
  <c r="H262" i="2"/>
  <c r="H274" i="2"/>
  <c r="H284" i="2"/>
  <c r="H283" i="2" s="1"/>
  <c r="H282" i="2" s="1"/>
  <c r="F316" i="2"/>
  <c r="F315" i="2" s="1"/>
  <c r="H318" i="2"/>
  <c r="G365" i="2"/>
  <c r="G364" i="2" s="1"/>
  <c r="G178" i="2"/>
  <c r="G177" i="2" s="1"/>
  <c r="G176" i="2" s="1"/>
  <c r="G175" i="2" s="1"/>
  <c r="G174" i="2" s="1"/>
  <c r="G173" i="2" s="1"/>
  <c r="H180" i="2"/>
  <c r="H189" i="2"/>
  <c r="H188" i="2" s="1"/>
  <c r="D188" i="2"/>
  <c r="F192" i="2"/>
  <c r="H194" i="2"/>
  <c r="H205" i="2"/>
  <c r="H204" i="2" s="1"/>
  <c r="H203" i="2" s="1"/>
  <c r="H245" i="2"/>
  <c r="H244" i="2" s="1"/>
  <c r="H243" i="2" s="1"/>
  <c r="E316" i="2"/>
  <c r="E315" i="2" s="1"/>
  <c r="H338" i="2"/>
  <c r="D337" i="2"/>
  <c r="D336" i="2" s="1"/>
  <c r="D335" i="2" s="1"/>
  <c r="D334" i="2" s="1"/>
  <c r="F153" i="2"/>
  <c r="F152" i="2" s="1"/>
  <c r="F151" i="2" s="1"/>
  <c r="H155" i="2"/>
  <c r="H153" i="2" s="1"/>
  <c r="H152" i="2" s="1"/>
  <c r="H151" i="2" s="1"/>
  <c r="H166" i="2"/>
  <c r="H179" i="2"/>
  <c r="H178" i="2" s="1"/>
  <c r="E188" i="2"/>
  <c r="E177" i="2" s="1"/>
  <c r="E176" i="2" s="1"/>
  <c r="E175" i="2" s="1"/>
  <c r="E174" i="2" s="1"/>
  <c r="E173" i="2" s="1"/>
  <c r="D205" i="2"/>
  <c r="D204" i="2" s="1"/>
  <c r="D203" i="2" s="1"/>
  <c r="E215" i="2"/>
  <c r="H228" i="2"/>
  <c r="C232" i="2"/>
  <c r="H240" i="2"/>
  <c r="E256" i="2"/>
  <c r="E255" i="2" s="1"/>
  <c r="H257" i="2"/>
  <c r="H261" i="2"/>
  <c r="H269" i="2"/>
  <c r="H273" i="2"/>
  <c r="H314" i="2"/>
  <c r="H313" i="2" s="1"/>
  <c r="H312" i="2" s="1"/>
  <c r="H317" i="2"/>
  <c r="H322" i="2"/>
  <c r="E49" i="1"/>
  <c r="E8" i="1" s="1"/>
  <c r="E124" i="1" s="1"/>
  <c r="G51" i="1"/>
  <c r="G50" i="1" s="1"/>
  <c r="G49" i="1" s="1"/>
  <c r="G8" i="1" s="1"/>
  <c r="G124" i="1" s="1"/>
  <c r="J54" i="1"/>
  <c r="J52" i="1" s="1"/>
  <c r="J51" i="1" s="1"/>
  <c r="J50" i="1" s="1"/>
  <c r="F52" i="1"/>
  <c r="H51" i="1"/>
  <c r="H50" i="1" s="1"/>
  <c r="H49" i="1" s="1"/>
  <c r="H8" i="1" s="1"/>
  <c r="H124" i="1" s="1"/>
  <c r="J12" i="1"/>
  <c r="I51" i="1"/>
  <c r="I50" i="1" s="1"/>
  <c r="D66" i="1"/>
  <c r="F78" i="1"/>
  <c r="J79" i="1"/>
  <c r="J78" i="1" s="1"/>
  <c r="I107" i="1"/>
  <c r="I97" i="1" s="1"/>
  <c r="I96" i="1" s="1"/>
  <c r="H11" i="1"/>
  <c r="H10" i="1" s="1"/>
  <c r="H9" i="1" s="1"/>
  <c r="D51" i="1"/>
  <c r="D50" i="1" s="1"/>
  <c r="E97" i="1"/>
  <c r="E96" i="1" s="1"/>
  <c r="F12" i="1"/>
  <c r="J17" i="1"/>
  <c r="E28" i="1"/>
  <c r="J29" i="1"/>
  <c r="J28" i="1" s="1"/>
  <c r="F67" i="1"/>
  <c r="F66" i="1" s="1"/>
  <c r="J69" i="1"/>
  <c r="J67" i="1" s="1"/>
  <c r="J66" i="1" s="1"/>
  <c r="D78" i="1"/>
  <c r="F99" i="1"/>
  <c r="J109" i="1"/>
  <c r="J108" i="1" s="1"/>
  <c r="I117" i="1"/>
  <c r="F118" i="1"/>
  <c r="F41" i="1"/>
  <c r="J41" i="1" s="1"/>
  <c r="G67" i="1"/>
  <c r="G66" i="1" s="1"/>
  <c r="J40" i="1"/>
  <c r="D65" i="3"/>
  <c r="H65" i="3"/>
  <c r="H8" i="3"/>
  <c r="H7" i="3" s="1"/>
  <c r="H6" i="3" s="1"/>
  <c r="F14" i="3"/>
  <c r="F66" i="3" s="1"/>
  <c r="I65" i="3"/>
  <c r="H68" i="3"/>
  <c r="F29" i="3"/>
  <c r="E53" i="3"/>
  <c r="E67" i="3"/>
  <c r="E65" i="3"/>
  <c r="J8" i="3"/>
  <c r="J7" i="3" s="1"/>
  <c r="J6" i="3" s="1"/>
  <c r="K30" i="3"/>
  <c r="K29" i="3" s="1"/>
  <c r="H30" i="3"/>
  <c r="I15" i="3"/>
  <c r="I14" i="3" s="1"/>
  <c r="I66" i="3" s="1"/>
  <c r="E15" i="3"/>
  <c r="E14" i="3" s="1"/>
  <c r="E66" i="3" s="1"/>
  <c r="E68" i="3" s="1"/>
  <c r="D22" i="3"/>
  <c r="D14" i="3" s="1"/>
  <c r="I31" i="3"/>
  <c r="I30" i="3" s="1"/>
  <c r="I29" i="3" s="1"/>
  <c r="J61" i="3"/>
  <c r="J60" i="3" s="1"/>
  <c r="K11" i="3"/>
  <c r="I61" i="3"/>
  <c r="I60" i="3" s="1"/>
  <c r="I67" i="3"/>
  <c r="F10" i="3"/>
  <c r="F9" i="3" s="1"/>
  <c r="D55" i="3"/>
  <c r="D54" i="3" s="1"/>
  <c r="D53" i="3" s="1"/>
  <c r="D30" i="3" s="1"/>
  <c r="D29" i="3" s="1"/>
  <c r="J55" i="3"/>
  <c r="J54" i="3" s="1"/>
  <c r="J53" i="3" s="1"/>
  <c r="J30" i="3" s="1"/>
  <c r="J29" i="3" s="1"/>
  <c r="K67" i="3"/>
  <c r="F61" i="3"/>
  <c r="F60" i="3" s="1"/>
  <c r="F67" i="3"/>
  <c r="H61" i="3"/>
  <c r="H60" i="3" s="1"/>
  <c r="H67" i="3"/>
  <c r="K12" i="3"/>
  <c r="K22" i="3"/>
  <c r="K14" i="3" s="1"/>
  <c r="K66" i="3" s="1"/>
  <c r="K68" i="3" s="1"/>
  <c r="F22" i="3"/>
  <c r="E30" i="3"/>
  <c r="E29" i="3" s="1"/>
  <c r="K54" i="3"/>
  <c r="K53" i="3" s="1"/>
  <c r="J65" i="3"/>
  <c r="F19" i="2" l="1"/>
  <c r="H354" i="2"/>
  <c r="H352" i="2" s="1"/>
  <c r="H351" i="2" s="1"/>
  <c r="H353" i="2"/>
  <c r="H19" i="2"/>
  <c r="F353" i="2"/>
  <c r="F354" i="2"/>
  <c r="F352" i="2" s="1"/>
  <c r="F351" i="2" s="1"/>
  <c r="H216" i="2"/>
  <c r="H215" i="2"/>
  <c r="H214" i="2" s="1"/>
  <c r="H213" i="2" s="1"/>
  <c r="H212" i="2" s="1"/>
  <c r="H256" i="2"/>
  <c r="H255" i="2" s="1"/>
  <c r="E352" i="2"/>
  <c r="E351" i="2" s="1"/>
  <c r="H361" i="2"/>
  <c r="H360" i="2" s="1"/>
  <c r="H238" i="2"/>
  <c r="H237" i="2" s="1"/>
  <c r="G352" i="2"/>
  <c r="G351" i="2" s="1"/>
  <c r="G376" i="2" s="1"/>
  <c r="G377" i="2" s="1"/>
  <c r="H316" i="2"/>
  <c r="H315" i="2" s="1"/>
  <c r="H337" i="2"/>
  <c r="H336" i="2" s="1"/>
  <c r="H335" i="2" s="1"/>
  <c r="H334" i="2" s="1"/>
  <c r="E353" i="2"/>
  <c r="D354" i="2"/>
  <c r="D352" i="2" s="1"/>
  <c r="D351" i="2" s="1"/>
  <c r="D353" i="2"/>
  <c r="H184" i="2"/>
  <c r="H224" i="2"/>
  <c r="H223" i="2" s="1"/>
  <c r="H222" i="2" s="1"/>
  <c r="H292" i="2"/>
  <c r="H291" i="2" s="1"/>
  <c r="D60" i="2"/>
  <c r="H61" i="2"/>
  <c r="H60" i="2" s="1"/>
  <c r="H64" i="2"/>
  <c r="H248" i="2"/>
  <c r="H247" i="2" s="1"/>
  <c r="D57" i="2"/>
  <c r="D50" i="2" s="1"/>
  <c r="H58" i="2"/>
  <c r="H57" i="2" s="1"/>
  <c r="H50" i="2" s="1"/>
  <c r="F222" i="2"/>
  <c r="F211" i="2" s="1"/>
  <c r="F376" i="2" s="1"/>
  <c r="H177" i="2"/>
  <c r="H176" i="2" s="1"/>
  <c r="H175" i="2" s="1"/>
  <c r="H174" i="2" s="1"/>
  <c r="H173" i="2" s="1"/>
  <c r="E214" i="2"/>
  <c r="E213" i="2" s="1"/>
  <c r="E212" i="2" s="1"/>
  <c r="E211" i="2" s="1"/>
  <c r="E376" i="2" s="1"/>
  <c r="E377" i="2" s="1"/>
  <c r="D211" i="2"/>
  <c r="D64" i="2"/>
  <c r="D19" i="2" s="1"/>
  <c r="D376" i="2" s="1"/>
  <c r="D222" i="2"/>
  <c r="H229" i="2"/>
  <c r="H326" i="2"/>
  <c r="G353" i="2"/>
  <c r="J118" i="1"/>
  <c r="J117" i="1" s="1"/>
  <c r="F117" i="1"/>
  <c r="F107" i="1" s="1"/>
  <c r="J27" i="1"/>
  <c r="J11" i="1" s="1"/>
  <c r="J107" i="1"/>
  <c r="E27" i="1"/>
  <c r="F28" i="1"/>
  <c r="J39" i="1"/>
  <c r="J99" i="1"/>
  <c r="J98" i="1" s="1"/>
  <c r="F98" i="1"/>
  <c r="D49" i="1"/>
  <c r="F50" i="1"/>
  <c r="E11" i="1"/>
  <c r="F39" i="1"/>
  <c r="I49" i="1"/>
  <c r="I8" i="1" s="1"/>
  <c r="I124" i="1" s="1"/>
  <c r="F51" i="1"/>
  <c r="D66" i="3"/>
  <c r="D8" i="3"/>
  <c r="D7" i="3" s="1"/>
  <c r="D6" i="3" s="1"/>
  <c r="F65" i="3"/>
  <c r="F8" i="3"/>
  <c r="F7" i="3" s="1"/>
  <c r="F6" i="3" s="1"/>
  <c r="F68" i="3"/>
  <c r="E69" i="3"/>
  <c r="K10" i="3"/>
  <c r="K9" i="3" s="1"/>
  <c r="I68" i="3"/>
  <c r="E8" i="3"/>
  <c r="E7" i="3" s="1"/>
  <c r="E6" i="3" s="1"/>
  <c r="H69" i="3"/>
  <c r="J67" i="3"/>
  <c r="J68" i="3" s="1"/>
  <c r="J69" i="3" s="1"/>
  <c r="D67" i="3"/>
  <c r="I8" i="3"/>
  <c r="I7" i="3" s="1"/>
  <c r="I6" i="3" s="1"/>
  <c r="H29" i="3"/>
  <c r="I69" i="3"/>
  <c r="H211" i="2" l="1"/>
  <c r="H376" i="2" s="1"/>
  <c r="H377" i="2" s="1"/>
  <c r="D377" i="2" s="1"/>
  <c r="J10" i="1"/>
  <c r="J9" i="1"/>
  <c r="D8" i="1"/>
  <c r="D124" i="1" s="1"/>
  <c r="D125" i="1" s="1"/>
  <c r="F49" i="1"/>
  <c r="F8" i="1" s="1"/>
  <c r="F124" i="1" s="1"/>
  <c r="F97" i="1"/>
  <c r="F96" i="1" s="1"/>
  <c r="I125" i="1"/>
  <c r="J97" i="1"/>
  <c r="J96" i="1" s="1"/>
  <c r="J49" i="1" s="1"/>
  <c r="J8" i="1" s="1"/>
  <c r="J124" i="1" s="1"/>
  <c r="J125" i="1" s="1"/>
  <c r="F11" i="1"/>
  <c r="E9" i="1"/>
  <c r="F9" i="1" s="1"/>
  <c r="E10" i="1"/>
  <c r="F10" i="1" s="1"/>
  <c r="F27" i="1"/>
  <c r="I70" i="3"/>
  <c r="I71" i="3"/>
  <c r="H71" i="3"/>
  <c r="F69" i="3"/>
  <c r="E70" i="3" s="1"/>
  <c r="K8" i="3"/>
  <c r="K7" i="3" s="1"/>
  <c r="K6" i="3" s="1"/>
  <c r="K65" i="3"/>
  <c r="K69" i="3" s="1"/>
  <c r="D68" i="3"/>
  <c r="D69" i="3" s="1"/>
  <c r="G125" i="1" l="1"/>
  <c r="E125" i="1"/>
  <c r="F125" i="1" s="1"/>
  <c r="E71" i="3"/>
  <c r="D71" i="3" s="1"/>
  <c r="M34" i="1" l="1"/>
  <c r="T33" i="1"/>
  <c r="O33" i="1"/>
  <c r="N33" i="1" l="1"/>
  <c r="U33" i="1"/>
  <c r="V33" i="1" s="1"/>
  <c r="P33" i="1"/>
  <c r="M33" i="1"/>
  <c r="Q33" i="1" l="1"/>
  <c r="U12" i="1"/>
  <c r="T12" i="1"/>
  <c r="V12" i="1" l="1"/>
  <c r="I156" i="2" l="1"/>
  <c r="I15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Teacher</author>
  </authors>
  <commentList>
    <comment ref="A47" authorId="0" shapeId="0" xr:uid="{0924E157-BD21-4729-9B50-7668B66B46F1}">
      <text>
        <r>
          <rPr>
            <b/>
            <sz val="9"/>
            <color indexed="81"/>
            <rFont val="Tahoma"/>
            <family val="2"/>
          </rPr>
          <t>Teacher: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9" authorId="0" shapeId="0" xr:uid="{C2FA16C5-D96E-4A2E-BA5A-C0545DFFD3A0}">
      <text>
        <r>
          <rPr>
            <b/>
            <sz val="9"/>
            <color indexed="81"/>
            <rFont val="Tahoma"/>
            <family val="2"/>
          </rPr>
          <t>Teacher: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<sst xmlns="http://schemas.openxmlformats.org/spreadsheetml/2006/main" count="398" uniqueCount="184">
  <si>
    <t>กลุ่มบริหารงานการเงินและสินทรัพย์  สำนักงานเขตพื้นที่การศึกษาประถมศึกษาปทุมธานี เขต 2</t>
  </si>
  <si>
    <t xml:space="preserve">ที่ </t>
  </si>
  <si>
    <t>รวมเงินงวด</t>
  </si>
  <si>
    <t>ผูกพัน</t>
  </si>
  <si>
    <t>เบิก</t>
  </si>
  <si>
    <t>คงเหลือ</t>
  </si>
  <si>
    <t>ผู้รับผิดชอบ</t>
  </si>
  <si>
    <t>(1)</t>
  </si>
  <si>
    <t>(2)</t>
  </si>
  <si>
    <t>(1)+(2)=3</t>
  </si>
  <si>
    <t>(4)</t>
  </si>
  <si>
    <t>(5)</t>
  </si>
  <si>
    <t>กลุ่มส่งเสริมการจัดการศึกษา</t>
  </si>
  <si>
    <t>กลุ่มนิเทศติดตามและประเมินผลฯ</t>
  </si>
  <si>
    <t>กลุ่มบริหารงานการเงินและสินทรัพย์</t>
  </si>
  <si>
    <t>กลุ่มนโยบายและแผน</t>
  </si>
  <si>
    <t>กลุ่มอำนวยการ</t>
  </si>
  <si>
    <t>กลุ่มบริหารงานบุคคล</t>
  </si>
  <si>
    <t>รวมทั้งสิ้น</t>
  </si>
  <si>
    <t>คิดเป็นร้อยละ</t>
  </si>
  <si>
    <t>ลงชื่อ</t>
  </si>
  <si>
    <t xml:space="preserve">              (นางพัชรี  เรืองรุ่ง)</t>
  </si>
  <si>
    <t>เงินงวด</t>
  </si>
  <si>
    <t>ที่</t>
  </si>
  <si>
    <t>รายการ</t>
  </si>
  <si>
    <t>เบิกจ่าย</t>
  </si>
  <si>
    <t>รหัสงบประมาณ</t>
  </si>
  <si>
    <t>งบบริหารสำนักงาน</t>
  </si>
  <si>
    <t>หนังสือแจ้งโอน</t>
  </si>
  <si>
    <t>(6)</t>
  </si>
  <si>
    <t>(3)-(4)-(6)=7</t>
  </si>
  <si>
    <t>2.1.1</t>
  </si>
  <si>
    <t>2.1.2</t>
  </si>
  <si>
    <t>2.1.3</t>
  </si>
  <si>
    <t>2.1.4</t>
  </si>
  <si>
    <t>2.1.5</t>
  </si>
  <si>
    <t>2.1.6</t>
  </si>
  <si>
    <t>รหัสงบประมาณ/หนังสือแจ้งโอน</t>
  </si>
  <si>
    <t>กันเงินไว้เบิก</t>
  </si>
  <si>
    <t>1.1.1</t>
  </si>
  <si>
    <t>งบพัฒนาเพื่อพัฒนาคุณภาพการศึกษา</t>
  </si>
  <si>
    <t>เพิ่ม</t>
  </si>
  <si>
    <t>กันไว้เบิก</t>
  </si>
  <si>
    <t>แหล่งของเงิน</t>
  </si>
  <si>
    <t>ผู้อำนวยการสำนักงานเขตพื้นที่การศึกษาประถมศึกษาปทุมธานี เขต 2</t>
  </si>
  <si>
    <t>ร.ร.ชุมชนบึงบา</t>
  </si>
  <si>
    <t>2.2.1</t>
  </si>
  <si>
    <t>2.2.2</t>
  </si>
  <si>
    <t>2.2.3</t>
  </si>
  <si>
    <t>(นางพัชรี  เรืองรุ่ง)</t>
  </si>
  <si>
    <t>กลุ่มนิเทศติดตามและประเมินผลการจัดการศึกษา</t>
  </si>
  <si>
    <t xml:space="preserve">โครงการเสริมสร้างศักยภาพทรัพยากรมนุษย์ในศตวรรษที่ 21  </t>
  </si>
  <si>
    <t>รองผู้อำนวยการสำนักงานเขตพื้นที่การศึกษา รักษาราชการแทน</t>
  </si>
  <si>
    <t xml:space="preserve"> ผู้อำนวยการสำนักงานเขตพื้นที่การศึกษาประถมศึกษาปทุมธานี เขต 2</t>
  </si>
  <si>
    <t>(นายวิรุฬห์  แสงงาม)</t>
  </si>
  <si>
    <t>นักวิชาการเงินและบัญชีชำนาญการพิเศษ</t>
  </si>
  <si>
    <t>กลุ่มส่งเสริมการจัดการศึกษา/จัดสรรให้ 21 ร.ร.</t>
  </si>
  <si>
    <t>2.2.4</t>
  </si>
  <si>
    <t>2.2.5</t>
  </si>
  <si>
    <t>2.2.6</t>
  </si>
  <si>
    <t>ร.ร.วัดธัญญะผล</t>
  </si>
  <si>
    <t>2.4.1</t>
  </si>
  <si>
    <t>ตรวจสอบแล้วถูกต้อง</t>
  </si>
  <si>
    <t xml:space="preserve">ค่าสาธารณูปโภค </t>
  </si>
  <si>
    <t>3.2.1</t>
  </si>
  <si>
    <t>5.2</t>
  </si>
  <si>
    <t>5.2.1</t>
  </si>
  <si>
    <t>2.5.1</t>
  </si>
  <si>
    <t xml:space="preserve">กลุ่มนิเทศติดตามและประเมินผล/วัดเขียนเขต </t>
  </si>
  <si>
    <t xml:space="preserve">กลุ่มนิเทศติดตามและประเมินผลการจัดการศึกษา </t>
  </si>
  <si>
    <t>กลุ่มนิเทศติดตามและประเมินผลการจัดการศึกษา /จัดสรรให้โรงเรียน</t>
  </si>
  <si>
    <t>2.2.7</t>
  </si>
  <si>
    <t>2.2.8</t>
  </si>
  <si>
    <t>2.2.9</t>
  </si>
  <si>
    <t>ระบบ NEW GFMIS</t>
  </si>
  <si>
    <t>(นายคำโพธิ์  บุญสิงห์)</t>
  </si>
  <si>
    <t>โรงเรียนเจริญดีวิทยา</t>
  </si>
  <si>
    <t xml:space="preserve">กลุ่มนิเทศติดตามและประเมินผลการจัดการศึกษา       </t>
  </si>
  <si>
    <t xml:space="preserve">นางสาวเหมือนฝัน  จันทร์ประสิทธิ์ </t>
  </si>
  <si>
    <t>ตรวจแล้วถูกต้อง</t>
  </si>
  <si>
    <t>ส่งเสริม/นิเทศ/ร่วมใจประสิทธิ์/ร่วมจิตประสาท/รวมราษฎร์สามัคคี/รเจริญดีวิทยา</t>
  </si>
  <si>
    <t xml:space="preserve">โรงเรียนชุมชนประชาธิปัตย์วิทยาคาร </t>
  </si>
  <si>
    <t>กลุ่ม ICT</t>
  </si>
  <si>
    <t>ก</t>
  </si>
  <si>
    <t>1)</t>
  </si>
  <si>
    <t>2)</t>
  </si>
  <si>
    <t>3)</t>
  </si>
  <si>
    <t>ข</t>
  </si>
  <si>
    <t xml:space="preserve">  ค่าที่ดินและสิ่งก่อสร้าง 6611320</t>
  </si>
  <si>
    <t>1.1.2</t>
  </si>
  <si>
    <t>โรงเรียนวัดสอนดีศรีเจริญ</t>
  </si>
  <si>
    <t>ร.ร.ร่วมจิตประสาท</t>
  </si>
  <si>
    <t>กลุ่มนิเทศติดตามและประเมินผลการจัดการศึกษา สุวรรณศรี</t>
  </si>
  <si>
    <t>กลุ่มนิเทศติดตามและประเมินผลการจัดการศึกษา เศรษฐพล</t>
  </si>
  <si>
    <t>กลุ่มส่งเสริมการจัดการศึกษา/วัดโปรยฝน</t>
  </si>
  <si>
    <t>กลุ่มนิเทศ/จัดสรรให้ร.ร. ๆละ 4,000 บาท</t>
  </si>
  <si>
    <t>นิเทศ/รอแจ้งจัดสรรให้ร.ร. 10,000 บาท</t>
  </si>
  <si>
    <t>กลุ่มนิเทศติดตามและประเมินผล วัดเขียนเขต</t>
  </si>
  <si>
    <t>ร.ร.วัดเขียนเขต</t>
  </si>
  <si>
    <t>ร.ร.</t>
  </si>
  <si>
    <t>รอบุคคลแจ้ง</t>
  </si>
  <si>
    <t>ร.ร.วัดลาดสนุ่น</t>
  </si>
  <si>
    <t>บุคคล</t>
  </si>
  <si>
    <t>กลุ่มนืเทศติดตามและประเมินผลการจัดการศึกษา</t>
  </si>
  <si>
    <t>กลุ่มนิเทศติดตามและประเมินผลการจัดการศึกษา ดำเนินการเอง</t>
  </si>
  <si>
    <t>กลุ่มบริหารงานการเงินและสินทรัพย์/ร่วมจิตประสาทแจ้งไม่เบิก</t>
  </si>
  <si>
    <t>ร่วมจิตประสาท</t>
  </si>
  <si>
    <t>นางสายชล จั่นทองคำ</t>
  </si>
  <si>
    <t>ร.ร.วัดเขียนเขต/กลุ่มนิเทศติดตามและประเมินผลการจัดการศึกษา</t>
  </si>
  <si>
    <t>กลุ่มอำนวยการ/อนุชา</t>
  </si>
  <si>
    <t>กลุ่มนิเทศติดตามและประเมินผลฯ/ศน.กานต์ระวี</t>
  </si>
  <si>
    <t>วัดเกตุประภา 3500/กลุ่มอำนวยการ 1200</t>
  </si>
  <si>
    <t>รายงานผลการเบิกจ่ายเงินงบประมาณ งบประจำเพื่อการบริหารจัดการสำนักงานและงบพัฒนาคุณภาพการศึกษา</t>
  </si>
  <si>
    <t>กลุ่มบริหารงานบุคค/กค 66</t>
  </si>
  <si>
    <t>ลงชื่อ                                  เลขานุการคณะกรรมการติดตามเร่งรัดการเบิกจ่ายเงินฯ</t>
  </si>
  <si>
    <t>(รายละเอียด 2)</t>
  </si>
  <si>
    <t>สำนักงานเขตพื้นที่การศึกษาประถมศึกษาปทุมธานี เขต 2</t>
  </si>
  <si>
    <t xml:space="preserve">  (รายละเอียด 1)</t>
  </si>
  <si>
    <t>เป้าหมายตามมติ ครม.(%)</t>
  </si>
  <si>
    <t>งบประมาณ</t>
  </si>
  <si>
    <t>ผลการเบิกจ่ายเงินงบประมาณ</t>
  </si>
  <si>
    <t>ผลการใช้จ่ายเงินงบประมาณ</t>
  </si>
  <si>
    <t>สรุปผลการเบิกจ่าย</t>
  </si>
  <si>
    <t>ใช้จ่าย</t>
  </si>
  <si>
    <t>บาท</t>
  </si>
  <si>
    <t>%</t>
  </si>
  <si>
    <t>1.</t>
  </si>
  <si>
    <t>การเบิกจ่ายในภาพรวม(ทั้งปี)</t>
  </si>
  <si>
    <t>1.1</t>
  </si>
  <si>
    <t>ไตรมาสที่ 1    ต.ค.66 - ธ.ค.66</t>
  </si>
  <si>
    <t>1.2</t>
  </si>
  <si>
    <t>ไตรมาสที่ 2    ม.ค.67 - มี.ค.67</t>
  </si>
  <si>
    <t>1.3</t>
  </si>
  <si>
    <t>ไตรมาสที่ 3    เม.ย.67 - มิ.ย.67</t>
  </si>
  <si>
    <t>1.4</t>
  </si>
  <si>
    <t>2.</t>
  </si>
  <si>
    <t xml:space="preserve">การเบิกจ่ายรายจ่ายประจำ </t>
  </si>
  <si>
    <t>2.1</t>
  </si>
  <si>
    <t>2.2</t>
  </si>
  <si>
    <t>3.</t>
  </si>
  <si>
    <t>การเบิกจ่ายงบลงทุน(ทั้งปี)</t>
  </si>
  <si>
    <t>3.1</t>
  </si>
  <si>
    <t>3.2</t>
  </si>
  <si>
    <t>3.3</t>
  </si>
  <si>
    <t>ก่อหนี้ผูกพัน</t>
  </si>
  <si>
    <t>อยู่ระหว่างขอกันไว้เบิกเหลื่อมปี</t>
  </si>
  <si>
    <t>เหลือจ่าย</t>
  </si>
  <si>
    <t>อยู่ระหว่างดำเนินการ</t>
  </si>
  <si>
    <t xml:space="preserve">ลงชื่อ   </t>
  </si>
  <si>
    <t>เลขานุการคณะกรรมการติดตามเร่งรัดการใช้จ่ายเงินฯ</t>
  </si>
  <si>
    <t xml:space="preserve">   นักวิชาการเงินและบัญชีชำนาญการพิเศษ</t>
  </si>
  <si>
    <t xml:space="preserve">      ประธานคณะกรรมการติดตามเร่งรัดการใช้จ่ายเงินฯ</t>
  </si>
  <si>
    <t>ผลการเบิกจ่ายและใช้จ่ายเป็นไปตามมติครม.</t>
  </si>
  <si>
    <t xml:space="preserve"> </t>
  </si>
  <si>
    <t xml:space="preserve">    ผู้อำนวยการสำนักงานเขตพื้นที่การศึกษาประถมศึกษาปทุมธานี เขต 2</t>
  </si>
  <si>
    <t xml:space="preserve">                </t>
  </si>
  <si>
    <t>ประธานคณะกรรมการติดตามเร่งรัดการเบิกจ่ายเงินฯ</t>
  </si>
  <si>
    <t>(รายละเอียด 3)</t>
  </si>
  <si>
    <t xml:space="preserve">        ประธานคณะกรรมการเร่งรัดติดตามฯ</t>
  </si>
  <si>
    <t xml:space="preserve">                       ลงชื่อ                                ผู้จัดทำ</t>
  </si>
  <si>
    <t>(นางสาวสุพิชสิริ ถิรวัฒนาพงศ์)</t>
  </si>
  <si>
    <t xml:space="preserve">         ประธานคณะกรรมการติดตามเร่งรัดการเบิกจ่ายเงินฯ</t>
  </si>
  <si>
    <t>วัดเขียนเขต/รร 10 รร</t>
  </si>
  <si>
    <t>รายงานผลการเบิกจ่ายเงินงบประมาณ งบดำเนินงาน งบรายจ่ายอื่น โครงการของสำนักงานคณะกรรมการการศึกษาขั้นพื้นฐาน ประจำปีงบประมาณ พ.ศ. 2566 ไปพลางก่อน</t>
  </si>
  <si>
    <t>3.8.1.1</t>
  </si>
  <si>
    <t xml:space="preserve">        </t>
  </si>
  <si>
    <t>3.9.1.1</t>
  </si>
  <si>
    <t>3.9.2.1</t>
  </si>
  <si>
    <t>3.9.2.2</t>
  </si>
  <si>
    <t>3.9.2.3</t>
  </si>
  <si>
    <t>ร่วมใจประสิทธิ์ ร่วมจิตประสาท เจริญดีวิทา รวมราษฎร์สามัคคี</t>
  </si>
  <si>
    <t>ประจำเดือน มีนาคม 2567</t>
  </si>
  <si>
    <t>ลงชื่อ                                     เลขานุการคณะกรรมการติดตามเร่งรัดการใช้จ่ายเงินฯ</t>
  </si>
  <si>
    <t xml:space="preserve">  (นางพัชรี  เรืองรุ่ง)</t>
  </si>
  <si>
    <t>ประจำปีงบประมาณ พ.ศ. 2566 ไปพลางก่อน</t>
  </si>
  <si>
    <t xml:space="preserve">     ประจำเดือน มีนาคม 2567</t>
  </si>
  <si>
    <t xml:space="preserve">                          ตรวจสอบแล้วถูกต้อง</t>
  </si>
  <si>
    <t>กลุ่มนิเทศติดตามและประเมินผลการจัดการศึกษา (รอแจ้งการจัดสรร)</t>
  </si>
  <si>
    <t>กลุ่มนิเทศติดตามและประเมินผลการจัดการศึกษา/ธัญญสิทธิศิลป์/วัดเขียนเขต</t>
  </si>
  <si>
    <t>ผลการติดตามเร่งรัดการใช้จ่ายเงินงบประมาณรายจ่าย ประจำปีงบประมาณ พ.ศ. 2566 ไปพลางก่อน</t>
  </si>
  <si>
    <t>มติคณะรัฐมนตรีเมื่อวันที่ 13 กุมภาพันธ์ 2567</t>
  </si>
  <si>
    <t>ตามหนังสือสำนักเลขาธิการคณะรัฐมนตรี ด่วนที่สุด ที่ นร 0505/ว 77 ลงวันที่ 14 กุมภาพันธ์ 2567</t>
  </si>
  <si>
    <t>ยังไม่ได้รับจัดสรร</t>
  </si>
  <si>
    <t>ประจำเดือนมีนาคม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</si>
</sst>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87" formatCode="_(* #,##0.00_);_(* \(#,##0.00\);_(* &quot;-&quot;??_);_(@_)"/>
    <numFmt numFmtId="188" formatCode="_-* #,##0.0_-;\-* #,##0.0_-;_-* &quot;-&quot;??_-;_-@_-"/>
    <numFmt numFmtId="189" formatCode="_-* #,##0_-;\-* #,##0_-;_-* &quot;-&quot;??_-;_-@_-"/>
    <numFmt numFmtId="190" formatCode="0.0"/>
  </numFmts>
  <fonts count="35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b/>
      <sz val="14"/>
      <name val="TH SarabunPSK"/>
      <family val="2"/>
    </font>
    <font>
      <sz val="14"/>
      <name val="TH SarabunPSK"/>
      <family val="2"/>
    </font>
    <font>
      <b/>
      <sz val="14"/>
      <color theme="1"/>
      <name val="TH SarabunPSK"/>
      <family val="2"/>
    </font>
    <font>
      <b/>
      <sz val="12"/>
      <name val="TH SarabunPSK"/>
      <family val="2"/>
    </font>
    <font>
      <sz val="12"/>
      <color theme="1"/>
      <name val="TH SarabunPSK"/>
      <family val="2"/>
    </font>
    <font>
      <sz val="12"/>
      <name val="TH SarabunPSK"/>
      <family val="2"/>
    </font>
    <font>
      <sz val="14"/>
      <color theme="1"/>
      <name val="TH SarabunPS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Cordia New"/>
      <family val="2"/>
    </font>
    <font>
      <b/>
      <sz val="14"/>
      <color theme="1"/>
      <name val="TH Sarabun New"/>
      <family val="2"/>
    </font>
    <font>
      <sz val="14"/>
      <color theme="1"/>
      <name val="TH Sarabun New"/>
      <family val="2"/>
    </font>
    <font>
      <sz val="12"/>
      <color theme="1"/>
      <name val="TH Sarabun New"/>
      <family val="2"/>
    </font>
    <font>
      <sz val="14"/>
      <name val="TH Sarabun New"/>
      <family val="2"/>
    </font>
    <font>
      <sz val="14"/>
      <color theme="0"/>
      <name val="TH Sarabun New"/>
      <family val="2"/>
    </font>
    <font>
      <b/>
      <sz val="12"/>
      <color theme="1"/>
      <name val="TH Sarabun New"/>
      <family val="2"/>
    </font>
    <font>
      <sz val="12"/>
      <name val="TH Sarabun New"/>
      <family val="2"/>
    </font>
    <font>
      <b/>
      <sz val="12"/>
      <name val="TH Sarabun New"/>
      <family val="2"/>
    </font>
    <font>
      <sz val="10"/>
      <name val="TH Sarabun New"/>
      <family val="2"/>
    </font>
    <font>
      <sz val="12"/>
      <color rgb="FFFF0000"/>
      <name val="TH Sarabun New"/>
      <family val="2"/>
    </font>
    <font>
      <sz val="12"/>
      <color theme="0"/>
      <name val="TH Sarabun New"/>
      <family val="2"/>
    </font>
    <font>
      <b/>
      <sz val="12"/>
      <color rgb="FFFF0000"/>
      <name val="TH Sarabun New"/>
      <family val="2"/>
    </font>
    <font>
      <sz val="16"/>
      <color theme="1"/>
      <name val="TH Sarabun New"/>
      <family val="2"/>
    </font>
    <font>
      <sz val="10"/>
      <color theme="1"/>
      <name val="TH Sarabun New"/>
      <family val="2"/>
    </font>
    <font>
      <b/>
      <sz val="12"/>
      <color theme="0"/>
      <name val="TH Sarabun New"/>
      <family val="2"/>
    </font>
    <font>
      <sz val="12"/>
      <name val="TH Sarabun New"/>
      <family val="2"/>
      <charset val="222"/>
    </font>
    <font>
      <sz val="12"/>
      <color theme="1"/>
      <name val="TH Sarabun New"/>
      <family val="2"/>
      <charset val="222"/>
    </font>
    <font>
      <sz val="16"/>
      <name val="TH Sarabun New"/>
      <family val="2"/>
    </font>
    <font>
      <sz val="12"/>
      <color rgb="FFFF0000"/>
      <name val="TH Sarabun New"/>
      <family val="2"/>
      <charset val="222"/>
    </font>
    <font>
      <b/>
      <sz val="10"/>
      <color theme="1"/>
      <name val="TH Sarabun New"/>
      <family val="2"/>
    </font>
  </fonts>
  <fills count="2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1AD65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3">
    <xf numFmtId="0" fontId="0" fillId="0" borderId="0"/>
    <xf numFmtId="187" fontId="2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1171">
    <xf numFmtId="0" fontId="0" fillId="0" borderId="0" xfId="0"/>
    <xf numFmtId="2" fontId="4" fillId="0" borderId="0" xfId="0" applyNumberFormat="1" applyFont="1"/>
    <xf numFmtId="0" fontId="4" fillId="0" borderId="0" xfId="0" applyFont="1"/>
    <xf numFmtId="187" fontId="4" fillId="0" borderId="0" xfId="1" applyFont="1"/>
    <xf numFmtId="0" fontId="4" fillId="0" borderId="0" xfId="0" applyFont="1" applyAlignment="1">
      <alignment horizontal="center"/>
    </xf>
    <xf numFmtId="0" fontId="4" fillId="6" borderId="0" xfId="0" applyFont="1" applyFill="1"/>
    <xf numFmtId="0" fontId="4" fillId="6" borderId="6" xfId="0" applyFont="1" applyFill="1" applyBorder="1"/>
    <xf numFmtId="2" fontId="4" fillId="6" borderId="0" xfId="0" applyNumberFormat="1" applyFont="1" applyFill="1"/>
    <xf numFmtId="0" fontId="3" fillId="6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2" fontId="7" fillId="0" borderId="0" xfId="0" applyNumberFormat="1" applyFont="1"/>
    <xf numFmtId="0" fontId="4" fillId="0" borderId="1" xfId="0" applyFont="1" applyBorder="1"/>
    <xf numFmtId="49" fontId="3" fillId="20" borderId="6" xfId="0" applyNumberFormat="1" applyFont="1" applyFill="1" applyBorder="1" applyAlignment="1">
      <alignment horizontal="left" vertical="center"/>
    </xf>
    <xf numFmtId="0" fontId="3" fillId="20" borderId="6" xfId="0" applyFont="1" applyFill="1" applyBorder="1" applyAlignment="1">
      <alignment horizontal="left" vertical="center"/>
    </xf>
    <xf numFmtId="0" fontId="4" fillId="9" borderId="6" xfId="0" applyFont="1" applyFill="1" applyBorder="1"/>
    <xf numFmtId="0" fontId="4" fillId="7" borderId="6" xfId="0" applyFont="1" applyFill="1" applyBorder="1" applyAlignment="1">
      <alignment horizontal="center"/>
    </xf>
    <xf numFmtId="49" fontId="3" fillId="7" borderId="6" xfId="0" applyNumberFormat="1" applyFont="1" applyFill="1" applyBorder="1" applyAlignment="1">
      <alignment horizontal="left"/>
    </xf>
    <xf numFmtId="0" fontId="4" fillId="7" borderId="6" xfId="0" applyFont="1" applyFill="1" applyBorder="1"/>
    <xf numFmtId="0" fontId="4" fillId="12" borderId="6" xfId="0" applyFont="1" applyFill="1" applyBorder="1" applyAlignment="1">
      <alignment vertical="top"/>
    </xf>
    <xf numFmtId="2" fontId="4" fillId="12" borderId="6" xfId="0" applyNumberFormat="1" applyFont="1" applyFill="1" applyBorder="1" applyAlignment="1">
      <alignment horizontal="left" vertical="top" wrapText="1"/>
    </xf>
    <xf numFmtId="0" fontId="4" fillId="12" borderId="6" xfId="0" applyFont="1" applyFill="1" applyBorder="1" applyAlignment="1">
      <alignment horizontal="left" vertical="top"/>
    </xf>
    <xf numFmtId="187" fontId="4" fillId="6" borderId="6" xfId="0" applyNumberFormat="1" applyFont="1" applyFill="1" applyBorder="1" applyAlignment="1">
      <alignment horizontal="left"/>
    </xf>
    <xf numFmtId="190" fontId="4" fillId="9" borderId="5" xfId="0" applyNumberFormat="1" applyFont="1" applyFill="1" applyBorder="1" applyAlignment="1">
      <alignment horizontal="center" vertical="top"/>
    </xf>
    <xf numFmtId="0" fontId="4" fillId="9" borderId="6" xfId="0" applyFont="1" applyFill="1" applyBorder="1" applyAlignment="1">
      <alignment horizontal="left" vertical="top"/>
    </xf>
    <xf numFmtId="2" fontId="3" fillId="7" borderId="5" xfId="0" applyNumberFormat="1" applyFont="1" applyFill="1" applyBorder="1" applyAlignment="1">
      <alignment horizontal="left"/>
    </xf>
    <xf numFmtId="43" fontId="3" fillId="7" borderId="6" xfId="0" applyNumberFormat="1" applyFont="1" applyFill="1" applyBorder="1" applyAlignment="1">
      <alignment horizontal="center"/>
    </xf>
    <xf numFmtId="0" fontId="4" fillId="7" borderId="2" xfId="0" applyFont="1" applyFill="1" applyBorder="1"/>
    <xf numFmtId="2" fontId="3" fillId="7" borderId="2" xfId="0" applyNumberFormat="1" applyFont="1" applyFill="1" applyBorder="1" applyAlignment="1">
      <alignment horizontal="left"/>
    </xf>
    <xf numFmtId="3" fontId="4" fillId="12" borderId="6" xfId="0" applyNumberFormat="1" applyFont="1" applyFill="1" applyBorder="1" applyAlignment="1">
      <alignment vertical="top"/>
    </xf>
    <xf numFmtId="0" fontId="3" fillId="7" borderId="13" xfId="0" applyFont="1" applyFill="1" applyBorder="1"/>
    <xf numFmtId="2" fontId="3" fillId="7" borderId="13" xfId="0" applyNumberFormat="1" applyFont="1" applyFill="1" applyBorder="1"/>
    <xf numFmtId="3" fontId="4" fillId="0" borderId="6" xfId="0" applyNumberFormat="1" applyFont="1" applyBorder="1"/>
    <xf numFmtId="2" fontId="4" fillId="12" borderId="2" xfId="0" applyNumberFormat="1" applyFont="1" applyFill="1" applyBorder="1" applyAlignment="1">
      <alignment vertical="top"/>
    </xf>
    <xf numFmtId="3" fontId="4" fillId="6" borderId="6" xfId="0" applyNumberFormat="1" applyFont="1" applyFill="1" applyBorder="1"/>
    <xf numFmtId="0" fontId="4" fillId="22" borderId="6" xfId="0" applyFont="1" applyFill="1" applyBorder="1" applyAlignment="1">
      <alignment vertical="top"/>
    </xf>
    <xf numFmtId="0" fontId="4" fillId="22" borderId="6" xfId="0" applyFont="1" applyFill="1" applyBorder="1" applyAlignment="1">
      <alignment vertical="top" wrapText="1"/>
    </xf>
    <xf numFmtId="3" fontId="4" fillId="22" borderId="6" xfId="0" applyNumberFormat="1" applyFont="1" applyFill="1" applyBorder="1" applyAlignment="1">
      <alignment vertical="top"/>
    </xf>
    <xf numFmtId="0" fontId="4" fillId="6" borderId="5" xfId="0" applyFont="1" applyFill="1" applyBorder="1"/>
    <xf numFmtId="187" fontId="4" fillId="6" borderId="5" xfId="0" applyNumberFormat="1" applyFont="1" applyFill="1" applyBorder="1" applyAlignment="1">
      <alignment horizontal="left"/>
    </xf>
    <xf numFmtId="0" fontId="4" fillId="18" borderId="14" xfId="0" applyFont="1" applyFill="1" applyBorder="1"/>
    <xf numFmtId="3" fontId="4" fillId="18" borderId="6" xfId="0" applyNumberFormat="1" applyFont="1" applyFill="1" applyBorder="1"/>
    <xf numFmtId="2" fontId="3" fillId="11" borderId="6" xfId="0" applyNumberFormat="1" applyFont="1" applyFill="1" applyBorder="1" applyAlignment="1">
      <alignment vertical="top"/>
    </xf>
    <xf numFmtId="2" fontId="3" fillId="11" borderId="6" xfId="0" applyNumberFormat="1" applyFont="1" applyFill="1" applyBorder="1" applyAlignment="1">
      <alignment vertical="top" wrapText="1"/>
    </xf>
    <xf numFmtId="2" fontId="4" fillId="7" borderId="6" xfId="0" applyNumberFormat="1" applyFont="1" applyFill="1" applyBorder="1"/>
    <xf numFmtId="2" fontId="3" fillId="7" borderId="6" xfId="0" applyNumberFormat="1" applyFont="1" applyFill="1" applyBorder="1"/>
    <xf numFmtId="2" fontId="4" fillId="6" borderId="19" xfId="0" applyNumberFormat="1" applyFont="1" applyFill="1" applyBorder="1"/>
    <xf numFmtId="2" fontId="3" fillId="9" borderId="6" xfId="0" applyNumberFormat="1" applyFont="1" applyFill="1" applyBorder="1" applyAlignment="1">
      <alignment horizontal="left"/>
    </xf>
    <xf numFmtId="0" fontId="4" fillId="6" borderId="6" xfId="0" applyFont="1" applyFill="1" applyBorder="1" applyAlignment="1">
      <alignment vertical="top"/>
    </xf>
    <xf numFmtId="0" fontId="4" fillId="6" borderId="6" xfId="0" applyFont="1" applyFill="1" applyBorder="1" applyAlignment="1">
      <alignment vertical="top" wrapText="1"/>
    </xf>
    <xf numFmtId="0" fontId="4" fillId="10" borderId="6" xfId="0" applyFont="1" applyFill="1" applyBorder="1" applyAlignment="1">
      <alignment vertical="top"/>
    </xf>
    <xf numFmtId="0" fontId="3" fillId="23" borderId="2" xfId="0" applyFont="1" applyFill="1" applyBorder="1"/>
    <xf numFmtId="0" fontId="4" fillId="16" borderId="6" xfId="0" applyFont="1" applyFill="1" applyBorder="1"/>
    <xf numFmtId="0" fontId="3" fillId="16" borderId="6" xfId="0" applyFont="1" applyFill="1" applyBorder="1" applyAlignment="1">
      <alignment horizontal="center"/>
    </xf>
    <xf numFmtId="187" fontId="4" fillId="0" borderId="0" xfId="1" applyFont="1" applyAlignment="1">
      <alignment horizontal="right"/>
    </xf>
    <xf numFmtId="0" fontId="4" fillId="0" borderId="3" xfId="0" applyFont="1" applyBorder="1"/>
    <xf numFmtId="0" fontId="0" fillId="0" borderId="0" xfId="0" applyAlignment="1">
      <alignment vertical="top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49" fontId="13" fillId="0" borderId="0" xfId="0" applyNumberFormat="1" applyFont="1"/>
    <xf numFmtId="2" fontId="13" fillId="0" borderId="0" xfId="0" applyNumberFormat="1" applyFont="1"/>
    <xf numFmtId="0" fontId="13" fillId="0" borderId="0" xfId="0" applyFont="1"/>
    <xf numFmtId="187" fontId="13" fillId="0" borderId="0" xfId="1" applyFont="1"/>
    <xf numFmtId="0" fontId="13" fillId="0" borderId="0" xfId="0" applyFont="1" applyAlignment="1">
      <alignment horizontal="center"/>
    </xf>
    <xf numFmtId="2" fontId="13" fillId="0" borderId="0" xfId="0" applyNumberFormat="1" applyFont="1" applyAlignment="1">
      <alignment horizontal="center"/>
    </xf>
    <xf numFmtId="187" fontId="13" fillId="0" borderId="0" xfId="1" applyFont="1" applyBorder="1"/>
    <xf numFmtId="49" fontId="13" fillId="0" borderId="0" xfId="0" applyNumberFormat="1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3" fillId="6" borderId="0" xfId="0" applyFont="1" applyFill="1" applyAlignment="1">
      <alignment horizontal="center"/>
    </xf>
    <xf numFmtId="0" fontId="13" fillId="6" borderId="0" xfId="0" applyFont="1" applyFill="1" applyAlignment="1">
      <alignment horizontal="left"/>
    </xf>
    <xf numFmtId="49" fontId="13" fillId="6" borderId="0" xfId="0" applyNumberFormat="1" applyFont="1" applyFill="1" applyAlignment="1">
      <alignment horizontal="center"/>
    </xf>
    <xf numFmtId="2" fontId="13" fillId="6" borderId="0" xfId="0" applyNumberFormat="1" applyFont="1" applyFill="1" applyAlignment="1">
      <alignment horizontal="center"/>
    </xf>
    <xf numFmtId="0" fontId="13" fillId="6" borderId="0" xfId="0" applyFont="1" applyFill="1" applyAlignment="1">
      <alignment horizontal="center" vertical="center"/>
    </xf>
    <xf numFmtId="43" fontId="13" fillId="6" borderId="0" xfId="0" applyNumberFormat="1" applyFont="1" applyFill="1" applyAlignment="1">
      <alignment horizontal="center"/>
    </xf>
    <xf numFmtId="43" fontId="13" fillId="6" borderId="0" xfId="0" applyNumberFormat="1" applyFont="1" applyFill="1" applyAlignment="1">
      <alignment horizontal="left"/>
    </xf>
    <xf numFmtId="187" fontId="13" fillId="6" borderId="0" xfId="1" applyFont="1" applyFill="1" applyBorder="1"/>
    <xf numFmtId="187" fontId="13" fillId="6" borderId="0" xfId="1" applyFont="1" applyFill="1"/>
    <xf numFmtId="0" fontId="13" fillId="6" borderId="0" xfId="0" applyFont="1" applyFill="1"/>
    <xf numFmtId="0" fontId="13" fillId="4" borderId="0" xfId="0" applyFont="1" applyFill="1" applyAlignment="1">
      <alignment horizontal="center"/>
    </xf>
    <xf numFmtId="43" fontId="13" fillId="4" borderId="0" xfId="0" applyNumberFormat="1" applyFont="1" applyFill="1" applyAlignment="1">
      <alignment horizontal="center"/>
    </xf>
    <xf numFmtId="43" fontId="13" fillId="4" borderId="0" xfId="0" applyNumberFormat="1" applyFont="1" applyFill="1" applyAlignment="1">
      <alignment horizontal="left"/>
    </xf>
    <xf numFmtId="0" fontId="13" fillId="4" borderId="0" xfId="0" applyFont="1" applyFill="1" applyAlignment="1">
      <alignment horizontal="left"/>
    </xf>
    <xf numFmtId="49" fontId="13" fillId="4" borderId="0" xfId="0" applyNumberFormat="1" applyFont="1" applyFill="1" applyAlignment="1">
      <alignment horizontal="center"/>
    </xf>
    <xf numFmtId="2" fontId="13" fillId="4" borderId="0" xfId="0" applyNumberFormat="1" applyFont="1" applyFill="1" applyAlignment="1">
      <alignment horizontal="center"/>
    </xf>
    <xf numFmtId="0" fontId="13" fillId="4" borderId="0" xfId="0" applyFont="1" applyFill="1" applyAlignment="1">
      <alignment horizontal="center" vertical="center"/>
    </xf>
    <xf numFmtId="187" fontId="13" fillId="6" borderId="0" xfId="0" applyNumberFormat="1" applyFont="1" applyFill="1" applyAlignment="1">
      <alignment horizontal="center"/>
    </xf>
    <xf numFmtId="188" fontId="13" fillId="0" borderId="0" xfId="1" applyNumberFormat="1" applyFont="1" applyAlignment="1">
      <alignment horizontal="right"/>
    </xf>
    <xf numFmtId="0" fontId="13" fillId="2" borderId="0" xfId="0" applyFont="1" applyFill="1" applyAlignment="1">
      <alignment horizontal="center"/>
    </xf>
    <xf numFmtId="0" fontId="8" fillId="0" borderId="0" xfId="0" applyFont="1" applyAlignment="1">
      <alignment wrapText="1"/>
    </xf>
    <xf numFmtId="0" fontId="0" fillId="0" borderId="0" xfId="0" applyAlignment="1">
      <alignment vertical="center"/>
    </xf>
    <xf numFmtId="0" fontId="5" fillId="6" borderId="0" xfId="0" applyFont="1" applyFill="1" applyAlignment="1">
      <alignment horizontal="center"/>
    </xf>
    <xf numFmtId="0" fontId="4" fillId="6" borderId="17" xfId="0" applyFont="1" applyFill="1" applyBorder="1"/>
    <xf numFmtId="0" fontId="4" fillId="6" borderId="17" xfId="0" applyFont="1" applyFill="1" applyBorder="1" applyAlignment="1">
      <alignment horizontal="left"/>
    </xf>
    <xf numFmtId="187" fontId="4" fillId="6" borderId="20" xfId="0" applyNumberFormat="1" applyFont="1" applyFill="1" applyBorder="1" applyAlignment="1">
      <alignment horizontal="left"/>
    </xf>
    <xf numFmtId="2" fontId="3" fillId="24" borderId="5" xfId="0" applyNumberFormat="1" applyFont="1" applyFill="1" applyBorder="1" applyAlignment="1">
      <alignment horizontal="left" vertical="top" wrapText="1"/>
    </xf>
    <xf numFmtId="2" fontId="4" fillId="22" borderId="19" xfId="0" applyNumberFormat="1" applyFont="1" applyFill="1" applyBorder="1" applyAlignment="1">
      <alignment vertical="center"/>
    </xf>
    <xf numFmtId="2" fontId="4" fillId="22" borderId="6" xfId="0" applyNumberFormat="1" applyFont="1" applyFill="1" applyBorder="1" applyAlignment="1">
      <alignment vertical="center"/>
    </xf>
    <xf numFmtId="2" fontId="4" fillId="9" borderId="6" xfId="0" applyNumberFormat="1" applyFont="1" applyFill="1" applyBorder="1"/>
    <xf numFmtId="0" fontId="4" fillId="6" borderId="2" xfId="0" applyFont="1" applyFill="1" applyBorder="1"/>
    <xf numFmtId="0" fontId="4" fillId="8" borderId="6" xfId="0" applyFont="1" applyFill="1" applyBorder="1" applyAlignment="1">
      <alignment horizontal="center" vertical="top"/>
    </xf>
    <xf numFmtId="0" fontId="4" fillId="8" borderId="6" xfId="0" applyFont="1" applyFill="1" applyBorder="1"/>
    <xf numFmtId="0" fontId="3" fillId="23" borderId="4" xfId="0" applyFont="1" applyFill="1" applyBorder="1" applyAlignment="1">
      <alignment horizontal="center"/>
    </xf>
    <xf numFmtId="43" fontId="4" fillId="23" borderId="4" xfId="0" applyNumberFormat="1" applyFont="1" applyFill="1" applyBorder="1" applyAlignment="1">
      <alignment horizontal="left"/>
    </xf>
    <xf numFmtId="0" fontId="4" fillId="6" borderId="14" xfId="0" applyFont="1" applyFill="1" applyBorder="1"/>
    <xf numFmtId="0" fontId="4" fillId="6" borderId="14" xfId="0" applyFont="1" applyFill="1" applyBorder="1" applyAlignment="1">
      <alignment horizontal="left"/>
    </xf>
    <xf numFmtId="187" fontId="4" fillId="6" borderId="21" xfId="0" applyNumberFormat="1" applyFont="1" applyFill="1" applyBorder="1" applyAlignment="1">
      <alignment horizontal="left"/>
    </xf>
    <xf numFmtId="0" fontId="4" fillId="12" borderId="13" xfId="0" applyFont="1" applyFill="1" applyBorder="1" applyAlignment="1">
      <alignment vertical="top"/>
    </xf>
    <xf numFmtId="2" fontId="4" fillId="12" borderId="13" xfId="0" applyNumberFormat="1" applyFont="1" applyFill="1" applyBorder="1" applyAlignment="1">
      <alignment vertical="top"/>
    </xf>
    <xf numFmtId="3" fontId="4" fillId="12" borderId="13" xfId="0" applyNumberFormat="1" applyFont="1" applyFill="1" applyBorder="1" applyAlignment="1">
      <alignment vertical="top"/>
    </xf>
    <xf numFmtId="2" fontId="4" fillId="12" borderId="13" xfId="0" applyNumberFormat="1" applyFont="1" applyFill="1" applyBorder="1" applyAlignment="1">
      <alignment vertical="top" wrapText="1"/>
    </xf>
    <xf numFmtId="3" fontId="4" fillId="22" borderId="13" xfId="0" applyNumberFormat="1" applyFont="1" applyFill="1" applyBorder="1" applyAlignment="1">
      <alignment vertical="top"/>
    </xf>
    <xf numFmtId="190" fontId="4" fillId="9" borderId="6" xfId="0" applyNumberFormat="1" applyFont="1" applyFill="1" applyBorder="1" applyAlignment="1">
      <alignment horizontal="center"/>
    </xf>
    <xf numFmtId="43" fontId="3" fillId="0" borderId="1" xfId="2" applyFont="1" applyBorder="1" applyAlignment="1"/>
    <xf numFmtId="189" fontId="3" fillId="20" borderId="6" xfId="2" applyNumberFormat="1" applyFont="1" applyFill="1" applyBorder="1" applyAlignment="1">
      <alignment horizontal="right" vertical="center"/>
    </xf>
    <xf numFmtId="43" fontId="3" fillId="20" borderId="6" xfId="2" applyFont="1" applyFill="1" applyBorder="1" applyAlignment="1">
      <alignment horizontal="center" vertical="center"/>
    </xf>
    <xf numFmtId="0" fontId="4" fillId="21" borderId="5" xfId="0" applyFont="1" applyFill="1" applyBorder="1" applyAlignment="1">
      <alignment horizontal="center" vertical="top"/>
    </xf>
    <xf numFmtId="49" fontId="3" fillId="21" borderId="5" xfId="0" applyNumberFormat="1" applyFont="1" applyFill="1" applyBorder="1" applyAlignment="1">
      <alignment horizontal="left" vertical="top"/>
    </xf>
    <xf numFmtId="43" fontId="4" fillId="21" borderId="5" xfId="2" applyFont="1" applyFill="1" applyBorder="1" applyAlignment="1">
      <alignment horizontal="right" vertical="top"/>
    </xf>
    <xf numFmtId="0" fontId="4" fillId="21" borderId="6" xfId="0" applyFont="1" applyFill="1" applyBorder="1" applyAlignment="1">
      <alignment vertical="top"/>
    </xf>
    <xf numFmtId="43" fontId="4" fillId="7" borderId="6" xfId="2" applyFont="1" applyFill="1" applyBorder="1" applyAlignment="1">
      <alignment horizontal="right"/>
    </xf>
    <xf numFmtId="43" fontId="4" fillId="12" borderId="6" xfId="2" applyFont="1" applyFill="1" applyBorder="1" applyAlignment="1">
      <alignment horizontal="right" vertical="top"/>
    </xf>
    <xf numFmtId="43" fontId="4" fillId="6" borderId="17" xfId="2" applyFont="1" applyFill="1" applyBorder="1" applyAlignment="1">
      <alignment horizontal="right"/>
    </xf>
    <xf numFmtId="43" fontId="4" fillId="6" borderId="17" xfId="2" applyFont="1" applyFill="1" applyBorder="1" applyAlignment="1">
      <alignment horizontal="center"/>
    </xf>
    <xf numFmtId="43" fontId="4" fillId="6" borderId="17" xfId="2" applyFont="1" applyFill="1" applyBorder="1"/>
    <xf numFmtId="43" fontId="4" fillId="6" borderId="14" xfId="2" applyFont="1" applyFill="1" applyBorder="1" applyAlignment="1">
      <alignment horizontal="right"/>
    </xf>
    <xf numFmtId="43" fontId="4" fillId="6" borderId="14" xfId="2" applyFont="1" applyFill="1" applyBorder="1" applyAlignment="1">
      <alignment horizontal="center"/>
    </xf>
    <xf numFmtId="43" fontId="4" fillId="6" borderId="14" xfId="2" applyFont="1" applyFill="1" applyBorder="1"/>
    <xf numFmtId="43" fontId="4" fillId="9" borderId="5" xfId="2" applyFont="1" applyFill="1" applyBorder="1" applyAlignment="1">
      <alignment horizontal="right" vertical="top"/>
    </xf>
    <xf numFmtId="43" fontId="3" fillId="7" borderId="6" xfId="2" applyFont="1" applyFill="1" applyBorder="1" applyAlignment="1">
      <alignment horizontal="right"/>
    </xf>
    <xf numFmtId="43" fontId="4" fillId="7" borderId="13" xfId="2" applyFont="1" applyFill="1" applyBorder="1" applyAlignment="1">
      <alignment horizontal="right"/>
    </xf>
    <xf numFmtId="43" fontId="3" fillId="7" borderId="6" xfId="2" applyFont="1" applyFill="1" applyBorder="1"/>
    <xf numFmtId="43" fontId="4" fillId="12" borderId="13" xfId="2" applyFont="1" applyFill="1" applyBorder="1" applyAlignment="1">
      <alignment horizontal="right" vertical="top"/>
    </xf>
    <xf numFmtId="0" fontId="4" fillId="6" borderId="14" xfId="0" applyFont="1" applyFill="1" applyBorder="1" applyAlignment="1">
      <alignment vertical="top"/>
    </xf>
    <xf numFmtId="2" fontId="4" fillId="6" borderId="14" xfId="0" applyNumberFormat="1" applyFont="1" applyFill="1" applyBorder="1" applyAlignment="1">
      <alignment vertical="top"/>
    </xf>
    <xf numFmtId="43" fontId="4" fillId="6" borderId="14" xfId="2" applyFont="1" applyFill="1" applyBorder="1" applyAlignment="1">
      <alignment horizontal="right" vertical="top"/>
    </xf>
    <xf numFmtId="43" fontId="4" fillId="6" borderId="14" xfId="2" applyFont="1" applyFill="1" applyBorder="1" applyAlignment="1">
      <alignment horizontal="center" vertical="top"/>
    </xf>
    <xf numFmtId="43" fontId="4" fillId="6" borderId="14" xfId="2" applyFont="1" applyFill="1" applyBorder="1" applyAlignment="1">
      <alignment horizontal="left" vertical="top"/>
    </xf>
    <xf numFmtId="14" fontId="4" fillId="6" borderId="14" xfId="0" quotePrefix="1" applyNumberFormat="1" applyFont="1" applyFill="1" applyBorder="1" applyAlignment="1">
      <alignment horizontal="left" vertical="top"/>
    </xf>
    <xf numFmtId="187" fontId="4" fillId="6" borderId="21" xfId="0" applyNumberFormat="1" applyFont="1" applyFill="1" applyBorder="1" applyAlignment="1">
      <alignment horizontal="left" vertical="top"/>
    </xf>
    <xf numFmtId="3" fontId="4" fillId="6" borderId="14" xfId="0" applyNumberFormat="1" applyFont="1" applyFill="1" applyBorder="1" applyAlignment="1">
      <alignment horizontal="left" vertical="top"/>
    </xf>
    <xf numFmtId="2" fontId="4" fillId="12" borderId="6" xfId="0" applyNumberFormat="1" applyFont="1" applyFill="1" applyBorder="1" applyAlignment="1">
      <alignment vertical="top" wrapText="1"/>
    </xf>
    <xf numFmtId="0" fontId="4" fillId="6" borderId="5" xfId="0" applyFont="1" applyFill="1" applyBorder="1" applyAlignment="1">
      <alignment vertical="top"/>
    </xf>
    <xf numFmtId="43" fontId="4" fillId="6" borderId="5" xfId="2" applyFont="1" applyFill="1" applyBorder="1" applyAlignment="1">
      <alignment horizontal="right" vertical="top"/>
    </xf>
    <xf numFmtId="43" fontId="4" fillId="6" borderId="5" xfId="2" applyFont="1" applyFill="1" applyBorder="1" applyAlignment="1">
      <alignment horizontal="center" vertical="top"/>
    </xf>
    <xf numFmtId="43" fontId="3" fillId="7" borderId="13" xfId="2" applyFont="1" applyFill="1" applyBorder="1" applyAlignment="1">
      <alignment horizontal="right"/>
    </xf>
    <xf numFmtId="43" fontId="4" fillId="12" borderId="2" xfId="2" applyFont="1" applyFill="1" applyBorder="1" applyAlignment="1">
      <alignment horizontal="right" vertical="top"/>
    </xf>
    <xf numFmtId="43" fontId="4" fillId="6" borderId="6" xfId="2" applyFont="1" applyFill="1" applyBorder="1" applyAlignment="1">
      <alignment horizontal="right" vertical="top"/>
    </xf>
    <xf numFmtId="43" fontId="4" fillId="6" borderId="6" xfId="2" applyFont="1" applyFill="1" applyBorder="1" applyAlignment="1">
      <alignment horizontal="center" vertical="top"/>
    </xf>
    <xf numFmtId="187" fontId="4" fillId="6" borderId="6" xfId="0" applyNumberFormat="1" applyFont="1" applyFill="1" applyBorder="1" applyAlignment="1">
      <alignment horizontal="left" vertical="top"/>
    </xf>
    <xf numFmtId="3" fontId="4" fillId="6" borderId="6" xfId="0" applyNumberFormat="1" applyFont="1" applyFill="1" applyBorder="1" applyAlignment="1">
      <alignment vertical="top"/>
    </xf>
    <xf numFmtId="43" fontId="4" fillId="6" borderId="6" xfId="2" applyFont="1" applyFill="1" applyBorder="1" applyAlignment="1">
      <alignment horizontal="center"/>
    </xf>
    <xf numFmtId="43" fontId="4" fillId="6" borderId="6" xfId="2" applyFont="1" applyFill="1" applyBorder="1" applyAlignment="1">
      <alignment horizontal="right"/>
    </xf>
    <xf numFmtId="43" fontId="4" fillId="0" borderId="6" xfId="2" applyFont="1" applyBorder="1"/>
    <xf numFmtId="43" fontId="4" fillId="22" borderId="6" xfId="2" applyFont="1" applyFill="1" applyBorder="1" applyAlignment="1">
      <alignment horizontal="right" vertical="top"/>
    </xf>
    <xf numFmtId="43" fontId="4" fillId="0" borderId="6" xfId="2" applyFont="1" applyBorder="1" applyAlignment="1">
      <alignment vertical="top"/>
    </xf>
    <xf numFmtId="0" fontId="4" fillId="18" borderId="14" xfId="0" applyFont="1" applyFill="1" applyBorder="1" applyAlignment="1">
      <alignment vertical="top"/>
    </xf>
    <xf numFmtId="43" fontId="4" fillId="18" borderId="14" xfId="2" applyFont="1" applyFill="1" applyBorder="1" applyAlignment="1">
      <alignment horizontal="right" vertical="top"/>
    </xf>
    <xf numFmtId="3" fontId="4" fillId="18" borderId="14" xfId="0" applyNumberFormat="1" applyFont="1" applyFill="1" applyBorder="1" applyAlignment="1">
      <alignment vertical="top"/>
    </xf>
    <xf numFmtId="3" fontId="4" fillId="18" borderId="6" xfId="0" applyNumberFormat="1" applyFont="1" applyFill="1" applyBorder="1" applyAlignment="1">
      <alignment vertical="top"/>
    </xf>
    <xf numFmtId="0" fontId="4" fillId="18" borderId="6" xfId="0" applyFont="1" applyFill="1" applyBorder="1" applyAlignment="1">
      <alignment vertical="top"/>
    </xf>
    <xf numFmtId="43" fontId="4" fillId="18" borderId="6" xfId="2" applyFont="1" applyFill="1" applyBorder="1" applyAlignment="1">
      <alignment horizontal="right" vertical="top"/>
    </xf>
    <xf numFmtId="43" fontId="4" fillId="18" borderId="14" xfId="2" applyFont="1" applyFill="1" applyBorder="1" applyAlignment="1">
      <alignment horizontal="right"/>
    </xf>
    <xf numFmtId="43" fontId="4" fillId="6" borderId="5" xfId="2" applyFont="1" applyFill="1" applyBorder="1" applyAlignment="1">
      <alignment horizontal="right"/>
    </xf>
    <xf numFmtId="43" fontId="4" fillId="6" borderId="5" xfId="2" applyFont="1" applyFill="1" applyBorder="1" applyAlignment="1">
      <alignment horizontal="center"/>
    </xf>
    <xf numFmtId="43" fontId="9" fillId="11" borderId="6" xfId="2" applyFont="1" applyFill="1" applyBorder="1"/>
    <xf numFmtId="49" fontId="5" fillId="15" borderId="6" xfId="2" applyNumberFormat="1" applyFont="1" applyFill="1" applyBorder="1" applyAlignment="1">
      <alignment horizontal="center" vertical="top" wrapText="1"/>
    </xf>
    <xf numFmtId="49" fontId="5" fillId="15" borderId="6" xfId="2" applyNumberFormat="1" applyFont="1" applyFill="1" applyBorder="1" applyAlignment="1">
      <alignment horizontal="left" vertical="top" wrapText="1"/>
    </xf>
    <xf numFmtId="43" fontId="9" fillId="15" borderId="6" xfId="2" applyFont="1" applyFill="1" applyBorder="1" applyAlignment="1">
      <alignment vertical="top"/>
    </xf>
    <xf numFmtId="188" fontId="9" fillId="9" borderId="10" xfId="2" applyNumberFormat="1" applyFont="1" applyFill="1" applyBorder="1" applyAlignment="1">
      <alignment vertical="top"/>
    </xf>
    <xf numFmtId="49" fontId="5" fillId="9" borderId="6" xfId="2" applyNumberFormat="1" applyFont="1" applyFill="1" applyBorder="1" applyAlignment="1">
      <alignment vertical="top" wrapText="1"/>
    </xf>
    <xf numFmtId="43" fontId="9" fillId="9" borderId="6" xfId="2" applyFont="1" applyFill="1" applyBorder="1" applyAlignment="1">
      <alignment vertical="top"/>
    </xf>
    <xf numFmtId="43" fontId="4" fillId="22" borderId="6" xfId="2" applyFont="1" applyFill="1" applyBorder="1" applyAlignment="1">
      <alignment horizontal="right" vertical="center"/>
    </xf>
    <xf numFmtId="43" fontId="4" fillId="18" borderId="5" xfId="2" applyFont="1" applyFill="1" applyBorder="1" applyAlignment="1">
      <alignment horizontal="right"/>
    </xf>
    <xf numFmtId="43" fontId="4" fillId="0" borderId="5" xfId="2" applyFont="1" applyBorder="1"/>
    <xf numFmtId="1" fontId="3" fillId="22" borderId="6" xfId="0" applyNumberFormat="1" applyFont="1" applyFill="1" applyBorder="1" applyAlignment="1">
      <alignment horizontal="center" vertical="top"/>
    </xf>
    <xf numFmtId="2" fontId="3" fillId="22" borderId="6" xfId="0" applyNumberFormat="1" applyFont="1" applyFill="1" applyBorder="1" applyAlignment="1">
      <alignment vertical="top"/>
    </xf>
    <xf numFmtId="43" fontId="9" fillId="9" borderId="6" xfId="2" applyFont="1" applyFill="1" applyBorder="1"/>
    <xf numFmtId="189" fontId="9" fillId="7" borderId="6" xfId="2" applyNumberFormat="1" applyFont="1" applyFill="1" applyBorder="1"/>
    <xf numFmtId="49" fontId="5" fillId="7" borderId="6" xfId="2" applyNumberFormat="1" applyFont="1" applyFill="1" applyBorder="1" applyAlignment="1">
      <alignment horizontal="left"/>
    </xf>
    <xf numFmtId="187" fontId="9" fillId="7" borderId="6" xfId="2" applyNumberFormat="1" applyFont="1" applyFill="1" applyBorder="1"/>
    <xf numFmtId="43" fontId="9" fillId="7" borderId="6" xfId="2" applyFont="1" applyFill="1" applyBorder="1"/>
    <xf numFmtId="43" fontId="3" fillId="9" borderId="6" xfId="2" applyFont="1" applyFill="1" applyBorder="1" applyAlignment="1">
      <alignment horizontal="right"/>
    </xf>
    <xf numFmtId="43" fontId="4" fillId="0" borderId="5" xfId="2" applyFont="1" applyBorder="1" applyAlignment="1">
      <alignment vertical="top"/>
    </xf>
    <xf numFmtId="0" fontId="5" fillId="9" borderId="5" xfId="2" applyNumberFormat="1" applyFont="1" applyFill="1" applyBorder="1" applyAlignment="1">
      <alignment vertical="top"/>
    </xf>
    <xf numFmtId="0" fontId="5" fillId="9" borderId="5" xfId="2" applyNumberFormat="1" applyFont="1" applyFill="1" applyBorder="1" applyAlignment="1">
      <alignment vertical="top" wrapText="1"/>
    </xf>
    <xf numFmtId="43" fontId="9" fillId="9" borderId="5" xfId="2" applyFont="1" applyFill="1" applyBorder="1" applyAlignment="1">
      <alignment vertical="top"/>
    </xf>
    <xf numFmtId="43" fontId="3" fillId="7" borderId="1" xfId="2" applyFont="1" applyFill="1" applyBorder="1" applyAlignment="1">
      <alignment horizontal="left"/>
    </xf>
    <xf numFmtId="43" fontId="5" fillId="7" borderId="6" xfId="2" applyFont="1" applyFill="1" applyBorder="1"/>
    <xf numFmtId="188" fontId="9" fillId="15" borderId="6" xfId="2" applyNumberFormat="1" applyFont="1" applyFill="1" applyBorder="1" applyAlignment="1">
      <alignment horizontal="right" vertical="top"/>
    </xf>
    <xf numFmtId="188" fontId="9" fillId="15" borderId="6" xfId="2" applyNumberFormat="1" applyFont="1" applyFill="1" applyBorder="1" applyAlignment="1">
      <alignment horizontal="left" vertical="top" wrapText="1"/>
    </xf>
    <xf numFmtId="43" fontId="4" fillId="10" borderId="6" xfId="2" applyFont="1" applyFill="1" applyBorder="1" applyAlignment="1">
      <alignment horizontal="right" vertical="top"/>
    </xf>
    <xf numFmtId="43" fontId="3" fillId="6" borderId="6" xfId="2" applyFont="1" applyFill="1" applyBorder="1" applyAlignment="1">
      <alignment horizontal="center"/>
    </xf>
    <xf numFmtId="43" fontId="3" fillId="6" borderId="6" xfId="2" applyFont="1" applyFill="1" applyBorder="1" applyAlignment="1">
      <alignment horizontal="right"/>
    </xf>
    <xf numFmtId="43" fontId="4" fillId="6" borderId="6" xfId="2" applyFont="1" applyFill="1" applyBorder="1"/>
    <xf numFmtId="43" fontId="3" fillId="8" borderId="6" xfId="2" applyFont="1" applyFill="1" applyBorder="1" applyAlignment="1">
      <alignment horizontal="right"/>
    </xf>
    <xf numFmtId="43" fontId="4" fillId="23" borderId="4" xfId="2" applyFont="1" applyFill="1" applyBorder="1" applyAlignment="1">
      <alignment horizontal="right"/>
    </xf>
    <xf numFmtId="43" fontId="4" fillId="16" borderId="6" xfId="2" applyFont="1" applyFill="1" applyBorder="1"/>
    <xf numFmtId="43" fontId="4" fillId="16" borderId="6" xfId="2" applyFont="1" applyFill="1" applyBorder="1" applyAlignment="1">
      <alignment horizontal="right"/>
    </xf>
    <xf numFmtId="43" fontId="9" fillId="16" borderId="6" xfId="2" applyFont="1" applyFill="1" applyBorder="1" applyAlignment="1">
      <alignment horizontal="right"/>
    </xf>
    <xf numFmtId="43" fontId="4" fillId="16" borderId="6" xfId="2" applyFont="1" applyFill="1" applyBorder="1" applyAlignment="1">
      <alignment horizontal="left"/>
    </xf>
    <xf numFmtId="43" fontId="4" fillId="6" borderId="0" xfId="2" applyFont="1" applyFill="1" applyBorder="1" applyAlignment="1">
      <alignment horizontal="right"/>
    </xf>
    <xf numFmtId="43" fontId="4" fillId="6" borderId="0" xfId="2" applyFont="1" applyFill="1" applyBorder="1"/>
    <xf numFmtId="0" fontId="4" fillId="6" borderId="18" xfId="0" applyFont="1" applyFill="1" applyBorder="1"/>
    <xf numFmtId="43" fontId="4" fillId="0" borderId="0" xfId="2" applyFont="1" applyBorder="1" applyAlignment="1"/>
    <xf numFmtId="43" fontId="3" fillId="6" borderId="0" xfId="2" applyFont="1" applyFill="1" applyBorder="1" applyAlignment="1">
      <alignment horizontal="center"/>
    </xf>
    <xf numFmtId="43" fontId="4" fillId="6" borderId="0" xfId="2" applyFont="1" applyFill="1"/>
    <xf numFmtId="43" fontId="4" fillId="6" borderId="0" xfId="2" applyFont="1" applyFill="1" applyAlignment="1">
      <alignment horizontal="right"/>
    </xf>
    <xf numFmtId="43" fontId="4" fillId="0" borderId="0" xfId="2" applyFont="1" applyAlignment="1">
      <alignment horizontal="right"/>
    </xf>
    <xf numFmtId="2" fontId="4" fillId="0" borderId="0" xfId="2" applyNumberFormat="1" applyFont="1" applyBorder="1" applyAlignment="1">
      <alignment horizontal="left"/>
    </xf>
    <xf numFmtId="43" fontId="4" fillId="0" borderId="0" xfId="2" applyFont="1" applyBorder="1" applyAlignment="1">
      <alignment horizontal="left"/>
    </xf>
    <xf numFmtId="43" fontId="4" fillId="0" borderId="0" xfId="2" applyFont="1" applyBorder="1" applyAlignment="1">
      <alignment horizontal="right"/>
    </xf>
    <xf numFmtId="43" fontId="4" fillId="0" borderId="0" xfId="2" applyFont="1" applyAlignment="1">
      <alignment horizontal="left"/>
    </xf>
    <xf numFmtId="189" fontId="4" fillId="6" borderId="0" xfId="2" applyNumberFormat="1" applyFont="1" applyFill="1" applyBorder="1"/>
    <xf numFmtId="43" fontId="4" fillId="21" borderId="5" xfId="2" applyFont="1" applyFill="1" applyBorder="1" applyAlignment="1">
      <alignment horizontal="left" wrapText="1"/>
    </xf>
    <xf numFmtId="43" fontId="4" fillId="7" borderId="6" xfId="2" applyFont="1" applyFill="1" applyBorder="1" applyAlignment="1">
      <alignment horizontal="left"/>
    </xf>
    <xf numFmtId="43" fontId="4" fillId="12" borderId="6" xfId="2" applyFont="1" applyFill="1" applyBorder="1" applyAlignment="1">
      <alignment horizontal="left" vertical="top" wrapText="1"/>
    </xf>
    <xf numFmtId="189" fontId="4" fillId="12" borderId="5" xfId="2" applyNumberFormat="1" applyFont="1" applyFill="1" applyBorder="1" applyAlignment="1">
      <alignment horizontal="center"/>
    </xf>
    <xf numFmtId="2" fontId="3" fillId="12" borderId="5" xfId="0" applyNumberFormat="1" applyFont="1" applyFill="1" applyBorder="1" applyAlignment="1">
      <alignment horizontal="left"/>
    </xf>
    <xf numFmtId="2" fontId="4" fillId="12" borderId="5" xfId="2" applyNumberFormat="1" applyFont="1" applyFill="1" applyBorder="1" applyAlignment="1">
      <alignment horizontal="left"/>
    </xf>
    <xf numFmtId="43" fontId="4" fillId="12" borderId="5" xfId="2" applyFont="1" applyFill="1" applyBorder="1" applyAlignment="1">
      <alignment horizontal="right"/>
    </xf>
    <xf numFmtId="0" fontId="4" fillId="12" borderId="5" xfId="0" applyFont="1" applyFill="1" applyBorder="1" applyAlignment="1">
      <alignment horizontal="left"/>
    </xf>
    <xf numFmtId="2" fontId="4" fillId="9" borderId="5" xfId="2" applyNumberFormat="1" applyFont="1" applyFill="1" applyBorder="1" applyAlignment="1">
      <alignment horizontal="left" vertical="top"/>
    </xf>
    <xf numFmtId="43" fontId="3" fillId="7" borderId="6" xfId="2" applyFont="1" applyFill="1" applyBorder="1" applyAlignment="1">
      <alignment horizontal="left"/>
    </xf>
    <xf numFmtId="43" fontId="4" fillId="7" borderId="13" xfId="2" applyFont="1" applyFill="1" applyBorder="1" applyAlignment="1">
      <alignment horizontal="left"/>
    </xf>
    <xf numFmtId="43" fontId="4" fillId="12" borderId="13" xfId="2" applyFont="1" applyFill="1" applyBorder="1" applyAlignment="1">
      <alignment horizontal="left" vertical="top" wrapText="1"/>
    </xf>
    <xf numFmtId="43" fontId="4" fillId="6" borderId="14" xfId="2" applyFont="1" applyFill="1" applyBorder="1" applyAlignment="1">
      <alignment horizontal="left" wrapText="1"/>
    </xf>
    <xf numFmtId="2" fontId="4" fillId="6" borderId="5" xfId="0" applyNumberFormat="1" applyFont="1" applyFill="1" applyBorder="1"/>
    <xf numFmtId="43" fontId="4" fillId="6" borderId="5" xfId="2" applyFont="1" applyFill="1" applyBorder="1" applyAlignment="1">
      <alignment horizontal="left"/>
    </xf>
    <xf numFmtId="0" fontId="4" fillId="6" borderId="5" xfId="0" applyFont="1" applyFill="1" applyBorder="1" applyAlignment="1">
      <alignment horizontal="left"/>
    </xf>
    <xf numFmtId="3" fontId="4" fillId="6" borderId="5" xfId="0" applyNumberFormat="1" applyFont="1" applyFill="1" applyBorder="1" applyAlignment="1">
      <alignment horizontal="left"/>
    </xf>
    <xf numFmtId="43" fontId="4" fillId="12" borderId="2" xfId="2" applyFont="1" applyFill="1" applyBorder="1" applyAlignment="1">
      <alignment horizontal="left" vertical="top" wrapText="1"/>
    </xf>
    <xf numFmtId="0" fontId="4" fillId="6" borderId="14" xfId="0" applyFont="1" applyFill="1" applyBorder="1" applyAlignment="1">
      <alignment vertical="top" wrapText="1"/>
    </xf>
    <xf numFmtId="0" fontId="4" fillId="18" borderId="14" xfId="0" applyFont="1" applyFill="1" applyBorder="1" applyAlignment="1">
      <alignment vertical="top" wrapText="1"/>
    </xf>
    <xf numFmtId="0" fontId="4" fillId="18" borderId="6" xfId="0" applyFont="1" applyFill="1" applyBorder="1" applyAlignment="1">
      <alignment vertical="top" wrapText="1"/>
    </xf>
    <xf numFmtId="49" fontId="4" fillId="22" borderId="6" xfId="0" applyNumberFormat="1" applyFont="1" applyFill="1" applyBorder="1" applyAlignment="1">
      <alignment vertical="top" wrapText="1"/>
    </xf>
    <xf numFmtId="49" fontId="4" fillId="18" borderId="14" xfId="0" applyNumberFormat="1" applyFont="1" applyFill="1" applyBorder="1" applyAlignment="1">
      <alignment wrapText="1"/>
    </xf>
    <xf numFmtId="49" fontId="9" fillId="11" borderId="6" xfId="2" applyNumberFormat="1" applyFont="1" applyFill="1" applyBorder="1" applyAlignment="1">
      <alignment horizontal="left"/>
    </xf>
    <xf numFmtId="2" fontId="4" fillId="7" borderId="6" xfId="2" applyNumberFormat="1" applyFont="1" applyFill="1" applyBorder="1" applyAlignment="1">
      <alignment horizontal="right"/>
    </xf>
    <xf numFmtId="2" fontId="4" fillId="22" borderId="19" xfId="0" applyNumberFormat="1" applyFont="1" applyFill="1" applyBorder="1" applyAlignment="1">
      <alignment vertical="center" wrapText="1"/>
    </xf>
    <xf numFmtId="2" fontId="4" fillId="22" borderId="6" xfId="0" applyNumberFormat="1" applyFont="1" applyFill="1" applyBorder="1" applyAlignment="1">
      <alignment vertical="top" wrapText="1"/>
    </xf>
    <xf numFmtId="49" fontId="9" fillId="7" borderId="6" xfId="0" applyNumberFormat="1" applyFont="1" applyFill="1" applyBorder="1"/>
    <xf numFmtId="43" fontId="4" fillId="6" borderId="5" xfId="2" applyFont="1" applyFill="1" applyBorder="1" applyAlignment="1">
      <alignment horizontal="right" vertical="top" wrapText="1"/>
    </xf>
    <xf numFmtId="2" fontId="4" fillId="10" borderId="6" xfId="0" applyNumberFormat="1" applyFont="1" applyFill="1" applyBorder="1" applyAlignment="1">
      <alignment vertical="top" wrapText="1"/>
    </xf>
    <xf numFmtId="2" fontId="4" fillId="6" borderId="6" xfId="0" applyNumberFormat="1" applyFont="1" applyFill="1" applyBorder="1" applyAlignment="1">
      <alignment vertical="top" wrapText="1"/>
    </xf>
    <xf numFmtId="189" fontId="3" fillId="8" borderId="6" xfId="2" applyNumberFormat="1" applyFont="1" applyFill="1" applyBorder="1" applyAlignment="1">
      <alignment horizontal="right"/>
    </xf>
    <xf numFmtId="43" fontId="3" fillId="6" borderId="0" xfId="2" applyFont="1" applyFill="1" applyBorder="1" applyAlignment="1">
      <alignment horizontal="right"/>
    </xf>
    <xf numFmtId="0" fontId="4" fillId="9" borderId="6" xfId="0" applyFont="1" applyFill="1" applyBorder="1" applyAlignment="1">
      <alignment horizontal="center" vertical="top"/>
    </xf>
    <xf numFmtId="49" fontId="3" fillId="9" borderId="6" xfId="0" applyNumberFormat="1" applyFont="1" applyFill="1" applyBorder="1" applyAlignment="1">
      <alignment horizontal="left" vertical="top" wrapText="1"/>
    </xf>
    <xf numFmtId="43" fontId="4" fillId="9" borderId="6" xfId="2" applyFont="1" applyFill="1" applyBorder="1" applyAlignment="1">
      <alignment horizontal="left" wrapText="1"/>
    </xf>
    <xf numFmtId="43" fontId="4" fillId="9" borderId="6" xfId="2" applyFont="1" applyFill="1" applyBorder="1" applyAlignment="1">
      <alignment horizontal="right" vertical="top"/>
    </xf>
    <xf numFmtId="0" fontId="4" fillId="9" borderId="6" xfId="0" applyFont="1" applyFill="1" applyBorder="1" applyAlignment="1">
      <alignment vertical="top"/>
    </xf>
    <xf numFmtId="3" fontId="4" fillId="7" borderId="6" xfId="0" applyNumberFormat="1" applyFont="1" applyFill="1" applyBorder="1"/>
    <xf numFmtId="0" fontId="4" fillId="10" borderId="6" xfId="0" applyFont="1" applyFill="1" applyBorder="1"/>
    <xf numFmtId="43" fontId="4" fillId="0" borderId="0" xfId="2" applyFont="1" applyBorder="1" applyAlignment="1">
      <alignment horizontal="center"/>
    </xf>
    <xf numFmtId="43" fontId="3" fillId="7" borderId="2" xfId="2" applyFont="1" applyFill="1" applyBorder="1" applyAlignment="1">
      <alignment horizontal="center" vertical="center"/>
    </xf>
    <xf numFmtId="43" fontId="3" fillId="7" borderId="5" xfId="2" applyFont="1" applyFill="1" applyBorder="1" applyAlignment="1">
      <alignment horizontal="center" vertical="center"/>
    </xf>
    <xf numFmtId="2" fontId="4" fillId="7" borderId="5" xfId="0" applyNumberFormat="1" applyFont="1" applyFill="1" applyBorder="1" applyAlignment="1">
      <alignment horizontal="left"/>
    </xf>
    <xf numFmtId="2" fontId="4" fillId="7" borderId="5" xfId="0" applyNumberFormat="1" applyFont="1" applyFill="1" applyBorder="1"/>
    <xf numFmtId="0" fontId="4" fillId="0" borderId="14" xfId="0" applyFont="1" applyBorder="1" applyAlignment="1">
      <alignment horizontal="right" vertical="top"/>
    </xf>
    <xf numFmtId="2" fontId="4" fillId="0" borderId="14" xfId="0" applyNumberFormat="1" applyFont="1" applyBorder="1" applyAlignment="1">
      <alignment horizontal="left" vertical="top"/>
    </xf>
    <xf numFmtId="43" fontId="4" fillId="0" borderId="14" xfId="2" applyFont="1" applyBorder="1" applyAlignment="1">
      <alignment horizontal="center" vertical="top"/>
    </xf>
    <xf numFmtId="0" fontId="4" fillId="6" borderId="14" xfId="0" applyFont="1" applyFill="1" applyBorder="1" applyAlignment="1">
      <alignment horizontal="center" vertical="top"/>
    </xf>
    <xf numFmtId="187" fontId="4" fillId="6" borderId="21" xfId="0" applyNumberFormat="1" applyFont="1" applyFill="1" applyBorder="1" applyAlignment="1">
      <alignment horizontal="center" vertical="top"/>
    </xf>
    <xf numFmtId="3" fontId="4" fillId="0" borderId="14" xfId="0" applyNumberFormat="1" applyFont="1" applyBorder="1" applyAlignment="1">
      <alignment horizontal="center" vertical="top"/>
    </xf>
    <xf numFmtId="0" fontId="4" fillId="6" borderId="6" xfId="0" applyFont="1" applyFill="1" applyBorder="1" applyAlignment="1">
      <alignment horizontal="right"/>
    </xf>
    <xf numFmtId="0" fontId="4" fillId="12" borderId="13" xfId="0" applyFont="1" applyFill="1" applyBorder="1" applyAlignment="1">
      <alignment vertical="top" wrapText="1"/>
    </xf>
    <xf numFmtId="43" fontId="4" fillId="12" borderId="6" xfId="0" applyNumberFormat="1" applyFont="1" applyFill="1" applyBorder="1" applyAlignment="1">
      <alignment vertical="top"/>
    </xf>
    <xf numFmtId="43" fontId="4" fillId="12" borderId="6" xfId="2" applyFont="1" applyFill="1" applyBorder="1" applyAlignment="1">
      <alignment vertical="top"/>
    </xf>
    <xf numFmtId="0" fontId="4" fillId="6" borderId="14" xfId="0" applyFont="1" applyFill="1" applyBorder="1" applyAlignment="1">
      <alignment horizontal="right" vertical="top"/>
    </xf>
    <xf numFmtId="0" fontId="4" fillId="12" borderId="6" xfId="0" applyFont="1" applyFill="1" applyBorder="1" applyAlignment="1">
      <alignment vertical="top" wrapText="1"/>
    </xf>
    <xf numFmtId="0" fontId="4" fillId="6" borderId="5" xfId="0" applyFont="1" applyFill="1" applyBorder="1" applyAlignment="1">
      <alignment horizontal="right" vertical="top"/>
    </xf>
    <xf numFmtId="0" fontId="4" fillId="6" borderId="5" xfId="0" applyFont="1" applyFill="1" applyBorder="1" applyAlignment="1">
      <alignment vertical="top" wrapText="1"/>
    </xf>
    <xf numFmtId="187" fontId="4" fillId="6" borderId="5" xfId="0" applyNumberFormat="1" applyFont="1" applyFill="1" applyBorder="1" applyAlignment="1">
      <alignment horizontal="left" vertical="top"/>
    </xf>
    <xf numFmtId="0" fontId="4" fillId="12" borderId="14" xfId="0" applyFont="1" applyFill="1" applyBorder="1" applyAlignment="1">
      <alignment vertical="top"/>
    </xf>
    <xf numFmtId="0" fontId="4" fillId="12" borderId="14" xfId="0" applyFont="1" applyFill="1" applyBorder="1" applyAlignment="1">
      <alignment vertical="top" wrapText="1"/>
    </xf>
    <xf numFmtId="43" fontId="4" fillId="12" borderId="5" xfId="2" applyFont="1" applyFill="1" applyBorder="1" applyAlignment="1">
      <alignment horizontal="right" vertical="top"/>
    </xf>
    <xf numFmtId="43" fontId="4" fillId="12" borderId="5" xfId="2" applyFont="1" applyFill="1" applyBorder="1" applyAlignment="1">
      <alignment horizontal="center" vertical="top"/>
    </xf>
    <xf numFmtId="187" fontId="4" fillId="12" borderId="6" xfId="0" applyNumberFormat="1" applyFont="1" applyFill="1" applyBorder="1" applyAlignment="1">
      <alignment horizontal="left" vertical="top"/>
    </xf>
    <xf numFmtId="0" fontId="4" fillId="18" borderId="6" xfId="0" applyFont="1" applyFill="1" applyBorder="1" applyAlignment="1">
      <alignment horizontal="right" vertical="top"/>
    </xf>
    <xf numFmtId="43" fontId="4" fillId="18" borderId="5" xfId="2" applyFont="1" applyFill="1" applyBorder="1" applyAlignment="1">
      <alignment horizontal="right" vertical="top"/>
    </xf>
    <xf numFmtId="43" fontId="4" fillId="18" borderId="5" xfId="2" applyFont="1" applyFill="1" applyBorder="1" applyAlignment="1">
      <alignment horizontal="center" vertical="top"/>
    </xf>
    <xf numFmtId="43" fontId="4" fillId="18" borderId="6" xfId="2" applyFont="1" applyFill="1" applyBorder="1" applyAlignment="1">
      <alignment vertical="top"/>
    </xf>
    <xf numFmtId="187" fontId="4" fillId="18" borderId="6" xfId="0" applyNumberFormat="1" applyFont="1" applyFill="1" applyBorder="1" applyAlignment="1">
      <alignment horizontal="left" vertical="top"/>
    </xf>
    <xf numFmtId="2" fontId="4" fillId="9" borderId="6" xfId="0" applyNumberFormat="1" applyFont="1" applyFill="1" applyBorder="1" applyAlignment="1">
      <alignment vertical="top" wrapText="1"/>
    </xf>
    <xf numFmtId="43" fontId="4" fillId="9" borderId="6" xfId="2" applyFont="1" applyFill="1" applyBorder="1" applyAlignment="1">
      <alignment horizontal="right" vertical="center" wrapText="1"/>
    </xf>
    <xf numFmtId="3" fontId="4" fillId="9" borderId="6" xfId="0" applyNumberFormat="1" applyFont="1" applyFill="1" applyBorder="1"/>
    <xf numFmtId="0" fontId="4" fillId="7" borderId="5" xfId="0" applyFont="1" applyFill="1" applyBorder="1"/>
    <xf numFmtId="43" fontId="4" fillId="7" borderId="5" xfId="2" applyFont="1" applyFill="1" applyBorder="1" applyAlignment="1">
      <alignment horizontal="right"/>
    </xf>
    <xf numFmtId="3" fontId="4" fillId="7" borderId="5" xfId="0" applyNumberFormat="1" applyFont="1" applyFill="1" applyBorder="1" applyAlignment="1">
      <alignment horizontal="left"/>
    </xf>
    <xf numFmtId="0" fontId="4" fillId="22" borderId="6" xfId="0" applyFont="1" applyFill="1" applyBorder="1" applyAlignment="1">
      <alignment horizontal="right" vertical="top"/>
    </xf>
    <xf numFmtId="0" fontId="4" fillId="18" borderId="5" xfId="0" applyFont="1" applyFill="1" applyBorder="1" applyAlignment="1">
      <alignment horizontal="right" vertical="top"/>
    </xf>
    <xf numFmtId="0" fontId="4" fillId="18" borderId="5" xfId="0" applyFont="1" applyFill="1" applyBorder="1" applyAlignment="1">
      <alignment vertical="top"/>
    </xf>
    <xf numFmtId="0" fontId="4" fillId="18" borderId="5" xfId="0" applyFont="1" applyFill="1" applyBorder="1" applyAlignment="1">
      <alignment vertical="top" wrapText="1"/>
    </xf>
    <xf numFmtId="0" fontId="4" fillId="18" borderId="14" xfId="0" applyFont="1" applyFill="1" applyBorder="1" applyAlignment="1">
      <alignment horizontal="right" vertical="top"/>
    </xf>
    <xf numFmtId="0" fontId="4" fillId="18" borderId="14" xfId="0" applyFont="1" applyFill="1" applyBorder="1" applyAlignment="1">
      <alignment horizontal="right"/>
    </xf>
    <xf numFmtId="2" fontId="4" fillId="22" borderId="6" xfId="0" applyNumberFormat="1" applyFont="1" applyFill="1" applyBorder="1" applyAlignment="1">
      <alignment vertical="top"/>
    </xf>
    <xf numFmtId="43" fontId="4" fillId="22" borderId="6" xfId="2" applyFont="1" applyFill="1" applyBorder="1" applyAlignment="1">
      <alignment vertical="top"/>
    </xf>
    <xf numFmtId="0" fontId="4" fillId="18" borderId="5" xfId="0" applyFont="1" applyFill="1" applyBorder="1" applyAlignment="1">
      <alignment horizontal="left" vertical="top"/>
    </xf>
    <xf numFmtId="2" fontId="9" fillId="15" borderId="6" xfId="2" applyNumberFormat="1" applyFont="1" applyFill="1" applyBorder="1" applyAlignment="1">
      <alignment horizontal="left" vertical="top" wrapText="1"/>
    </xf>
    <xf numFmtId="49" fontId="9" fillId="9" borderId="6" xfId="2" applyNumberFormat="1" applyFont="1" applyFill="1" applyBorder="1" applyAlignment="1">
      <alignment horizontal="left" vertical="top"/>
    </xf>
    <xf numFmtId="2" fontId="4" fillId="6" borderId="19" xfId="0" applyNumberFormat="1" applyFont="1" applyFill="1" applyBorder="1" applyAlignment="1">
      <alignment horizontal="right"/>
    </xf>
    <xf numFmtId="2" fontId="9" fillId="7" borderId="6" xfId="0" applyNumberFormat="1" applyFont="1" applyFill="1" applyBorder="1"/>
    <xf numFmtId="1" fontId="3" fillId="7" borderId="6" xfId="0" applyNumberFormat="1" applyFont="1" applyFill="1" applyBorder="1" applyAlignment="1">
      <alignment horizontal="center" vertical="top"/>
    </xf>
    <xf numFmtId="2" fontId="3" fillId="7" borderId="6" xfId="0" applyNumberFormat="1" applyFont="1" applyFill="1" applyBorder="1" applyAlignment="1">
      <alignment vertical="top"/>
    </xf>
    <xf numFmtId="2" fontId="4" fillId="7" borderId="6" xfId="0" applyNumberFormat="1" applyFont="1" applyFill="1" applyBorder="1" applyAlignment="1">
      <alignment vertical="top" wrapText="1"/>
    </xf>
    <xf numFmtId="43" fontId="9" fillId="7" borderId="6" xfId="2" applyFont="1" applyFill="1" applyBorder="1" applyAlignment="1">
      <alignment vertical="top"/>
    </xf>
    <xf numFmtId="2" fontId="4" fillId="9" borderId="6" xfId="0" applyNumberFormat="1" applyFont="1" applyFill="1" applyBorder="1" applyAlignment="1">
      <alignment wrapText="1"/>
    </xf>
    <xf numFmtId="49" fontId="4" fillId="12" borderId="6" xfId="0" applyNumberFormat="1" applyFont="1" applyFill="1" applyBorder="1" applyAlignment="1">
      <alignment vertical="top" wrapText="1"/>
    </xf>
    <xf numFmtId="0" fontId="4" fillId="6" borderId="6" xfId="0" applyFont="1" applyFill="1" applyBorder="1" applyAlignment="1">
      <alignment horizontal="right" vertical="top"/>
    </xf>
    <xf numFmtId="49" fontId="4" fillId="6" borderId="6" xfId="0" applyNumberFormat="1" applyFont="1" applyFill="1" applyBorder="1" applyAlignment="1">
      <alignment vertical="top" wrapText="1"/>
    </xf>
    <xf numFmtId="2" fontId="4" fillId="12" borderId="6" xfId="0" applyNumberFormat="1" applyFont="1" applyFill="1" applyBorder="1" applyAlignment="1">
      <alignment vertical="top"/>
    </xf>
    <xf numFmtId="2" fontId="4" fillId="6" borderId="6" xfId="0" applyNumberFormat="1" applyFont="1" applyFill="1" applyBorder="1" applyAlignment="1">
      <alignment horizontal="right" vertical="top"/>
    </xf>
    <xf numFmtId="2" fontId="4" fillId="6" borderId="6" xfId="0" applyNumberFormat="1" applyFont="1" applyFill="1" applyBorder="1" applyAlignment="1">
      <alignment horizontal="left" vertical="top"/>
    </xf>
    <xf numFmtId="43" fontId="4" fillId="6" borderId="6" xfId="2" applyFont="1" applyFill="1" applyBorder="1" applyAlignment="1">
      <alignment vertical="top"/>
    </xf>
    <xf numFmtId="190" fontId="4" fillId="9" borderId="6" xfId="0" applyNumberFormat="1" applyFont="1" applyFill="1" applyBorder="1" applyAlignment="1">
      <alignment horizontal="center" vertical="top"/>
    </xf>
    <xf numFmtId="2" fontId="4" fillId="9" borderId="6" xfId="0" applyNumberFormat="1" applyFont="1" applyFill="1" applyBorder="1" applyAlignment="1">
      <alignment vertical="top"/>
    </xf>
    <xf numFmtId="190" fontId="4" fillId="7" borderId="6" xfId="0" applyNumberFormat="1" applyFont="1" applyFill="1" applyBorder="1" applyAlignment="1">
      <alignment horizontal="center"/>
    </xf>
    <xf numFmtId="2" fontId="4" fillId="0" borderId="6" xfId="2" applyNumberFormat="1" applyFont="1" applyBorder="1" applyAlignment="1">
      <alignment vertical="top"/>
    </xf>
    <xf numFmtId="2" fontId="4" fillId="6" borderId="6" xfId="2" applyNumberFormat="1" applyFont="1" applyFill="1" applyBorder="1" applyAlignment="1">
      <alignment vertical="top"/>
    </xf>
    <xf numFmtId="2" fontId="4" fillId="6" borderId="6" xfId="2" applyNumberFormat="1" applyFont="1" applyFill="1" applyBorder="1" applyAlignment="1">
      <alignment horizontal="right" vertical="top"/>
    </xf>
    <xf numFmtId="2" fontId="4" fillId="6" borderId="5" xfId="0" applyNumberFormat="1" applyFont="1" applyFill="1" applyBorder="1" applyAlignment="1">
      <alignment vertical="top"/>
    </xf>
    <xf numFmtId="2" fontId="4" fillId="6" borderId="5" xfId="2" applyNumberFormat="1" applyFont="1" applyFill="1" applyBorder="1" applyAlignment="1">
      <alignment horizontal="right" vertical="top" wrapText="1"/>
    </xf>
    <xf numFmtId="49" fontId="5" fillId="9" borderId="5" xfId="2" applyNumberFormat="1" applyFont="1" applyFill="1" applyBorder="1" applyAlignment="1">
      <alignment vertical="top" wrapText="1"/>
    </xf>
    <xf numFmtId="2" fontId="4" fillId="10" borderId="6" xfId="0" applyNumberFormat="1" applyFont="1" applyFill="1" applyBorder="1" applyAlignment="1">
      <alignment vertical="top"/>
    </xf>
    <xf numFmtId="43" fontId="8" fillId="6" borderId="6" xfId="2" applyFont="1" applyFill="1" applyBorder="1" applyAlignment="1">
      <alignment horizontal="right"/>
    </xf>
    <xf numFmtId="189" fontId="4" fillId="23" borderId="0" xfId="0" applyNumberFormat="1" applyFont="1" applyFill="1"/>
    <xf numFmtId="43" fontId="5" fillId="6" borderId="0" xfId="2" applyFont="1" applyFill="1" applyBorder="1" applyAlignment="1">
      <alignment horizontal="right"/>
    </xf>
    <xf numFmtId="43" fontId="9" fillId="6" borderId="0" xfId="2" applyFont="1" applyFill="1" applyBorder="1"/>
    <xf numFmtId="2" fontId="9" fillId="6" borderId="0" xfId="2" applyNumberFormat="1" applyFont="1" applyFill="1" applyBorder="1"/>
    <xf numFmtId="2" fontId="5" fillId="7" borderId="6" xfId="2" applyNumberFormat="1" applyFont="1" applyFill="1" applyBorder="1" applyAlignment="1">
      <alignment horizontal="left"/>
    </xf>
    <xf numFmtId="2" fontId="3" fillId="9" borderId="6" xfId="2" applyNumberFormat="1" applyFont="1" applyFill="1" applyBorder="1" applyAlignment="1">
      <alignment horizontal="right"/>
    </xf>
    <xf numFmtId="2" fontId="4" fillId="6" borderId="6" xfId="0" applyNumberFormat="1" applyFont="1" applyFill="1" applyBorder="1" applyAlignment="1">
      <alignment vertical="top"/>
    </xf>
    <xf numFmtId="2" fontId="15" fillId="17" borderId="8" xfId="0" applyNumberFormat="1" applyFont="1" applyFill="1" applyBorder="1" applyAlignment="1">
      <alignment horizontal="center" vertical="center" wrapText="1"/>
    </xf>
    <xf numFmtId="2" fontId="15" fillId="17" borderId="12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8" fillId="0" borderId="0" xfId="0" applyFont="1"/>
    <xf numFmtId="0" fontId="19" fillId="0" borderId="0" xfId="0" applyFont="1"/>
    <xf numFmtId="0" fontId="21" fillId="0" borderId="6" xfId="0" applyFont="1" applyBorder="1" applyAlignment="1">
      <alignment horizontal="left" vertical="top" wrapText="1"/>
    </xf>
    <xf numFmtId="0" fontId="21" fillId="6" borderId="6" xfId="0" applyFont="1" applyFill="1" applyBorder="1" applyAlignment="1">
      <alignment horizontal="left" vertical="top" wrapText="1"/>
    </xf>
    <xf numFmtId="0" fontId="21" fillId="6" borderId="2" xfId="0" applyFont="1" applyFill="1" applyBorder="1" applyAlignment="1">
      <alignment horizontal="left" vertical="top"/>
    </xf>
    <xf numFmtId="0" fontId="21" fillId="0" borderId="6" xfId="0" applyFont="1" applyBorder="1" applyAlignment="1">
      <alignment vertical="top"/>
    </xf>
    <xf numFmtId="0" fontId="21" fillId="6" borderId="6" xfId="0" applyFont="1" applyFill="1" applyBorder="1" applyAlignment="1">
      <alignment horizontal="left" vertical="top"/>
    </xf>
    <xf numFmtId="43" fontId="21" fillId="6" borderId="6" xfId="2" applyFont="1" applyFill="1" applyBorder="1" applyAlignment="1">
      <alignment horizontal="center" vertical="top"/>
    </xf>
    <xf numFmtId="43" fontId="21" fillId="6" borderId="5" xfId="2" applyFont="1" applyFill="1" applyBorder="1" applyAlignment="1">
      <alignment horizontal="center" vertical="top"/>
    </xf>
    <xf numFmtId="2" fontId="22" fillId="3" borderId="6" xfId="0" applyNumberFormat="1" applyFont="1" applyFill="1" applyBorder="1"/>
    <xf numFmtId="43" fontId="20" fillId="3" borderId="6" xfId="2" applyFont="1" applyFill="1" applyBorder="1" applyAlignment="1">
      <alignment horizontal="center"/>
    </xf>
    <xf numFmtId="43" fontId="26" fillId="3" borderId="6" xfId="2" applyFont="1" applyFill="1" applyBorder="1" applyAlignment="1">
      <alignment horizontal="center"/>
    </xf>
    <xf numFmtId="43" fontId="22" fillId="3" borderId="6" xfId="2" applyFont="1" applyFill="1" applyBorder="1" applyAlignment="1">
      <alignment horizontal="center"/>
    </xf>
    <xf numFmtId="43" fontId="16" fillId="0" borderId="0" xfId="2" applyFont="1" applyBorder="1" applyAlignment="1">
      <alignment horizontal="left"/>
    </xf>
    <xf numFmtId="2" fontId="17" fillId="0" borderId="0" xfId="0" applyNumberFormat="1" applyFont="1"/>
    <xf numFmtId="2" fontId="16" fillId="0" borderId="0" xfId="0" applyNumberFormat="1" applyFont="1"/>
    <xf numFmtId="43" fontId="27" fillId="0" borderId="0" xfId="0" applyNumberFormat="1" applyFont="1" applyAlignment="1">
      <alignment horizontal="center"/>
    </xf>
    <xf numFmtId="0" fontId="21" fillId="0" borderId="0" xfId="0" applyFont="1"/>
    <xf numFmtId="43" fontId="18" fillId="0" borderId="0" xfId="2" applyFont="1" applyBorder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43" fontId="16" fillId="0" borderId="0" xfId="0" applyNumberFormat="1" applyFont="1" applyAlignment="1">
      <alignment horizontal="center"/>
    </xf>
    <xf numFmtId="0" fontId="20" fillId="0" borderId="0" xfId="0" applyFont="1"/>
    <xf numFmtId="43" fontId="17" fillId="0" borderId="0" xfId="2" applyFont="1"/>
    <xf numFmtId="43" fontId="17" fillId="2" borderId="2" xfId="2" applyFont="1" applyFill="1" applyBorder="1" applyAlignment="1">
      <alignment horizontal="center" vertical="center"/>
    </xf>
    <xf numFmtId="43" fontId="17" fillId="0" borderId="2" xfId="2" applyFont="1" applyBorder="1" applyAlignment="1">
      <alignment horizontal="center" vertical="center"/>
    </xf>
    <xf numFmtId="43" fontId="17" fillId="2" borderId="4" xfId="2" applyFont="1" applyFill="1" applyBorder="1" applyAlignment="1">
      <alignment horizontal="center" vertical="center"/>
    </xf>
    <xf numFmtId="43" fontId="17" fillId="0" borderId="4" xfId="2" applyFont="1" applyBorder="1" applyAlignment="1">
      <alignment vertical="center"/>
    </xf>
    <xf numFmtId="43" fontId="17" fillId="0" borderId="5" xfId="2" quotePrefix="1" applyFont="1" applyBorder="1" applyAlignment="1">
      <alignment horizontal="center" vertical="center"/>
    </xf>
    <xf numFmtId="43" fontId="17" fillId="2" borderId="5" xfId="2" applyFont="1" applyFill="1" applyBorder="1" applyAlignment="1">
      <alignment horizontal="center" vertical="center"/>
    </xf>
    <xf numFmtId="189" fontId="22" fillId="11" borderId="5" xfId="2" applyNumberFormat="1" applyFont="1" applyFill="1" applyBorder="1" applyAlignment="1">
      <alignment horizontal="right" vertical="top"/>
    </xf>
    <xf numFmtId="2" fontId="22" fillId="11" borderId="10" xfId="0" applyNumberFormat="1" applyFont="1" applyFill="1" applyBorder="1" applyAlignment="1">
      <alignment horizontal="left" vertical="top" wrapText="1"/>
    </xf>
    <xf numFmtId="43" fontId="21" fillId="11" borderId="6" xfId="2" applyFont="1" applyFill="1" applyBorder="1" applyAlignment="1">
      <alignment vertical="top"/>
    </xf>
    <xf numFmtId="2" fontId="22" fillId="11" borderId="5" xfId="0" applyNumberFormat="1" applyFont="1" applyFill="1" applyBorder="1" applyAlignment="1">
      <alignment horizontal="left" vertical="top"/>
    </xf>
    <xf numFmtId="189" fontId="22" fillId="12" borderId="9" xfId="2" applyNumberFormat="1" applyFont="1" applyFill="1" applyBorder="1" applyAlignment="1">
      <alignment horizontal="right" vertical="center"/>
    </xf>
    <xf numFmtId="2" fontId="22" fillId="12" borderId="10" xfId="0" applyNumberFormat="1" applyFont="1" applyFill="1" applyBorder="1" applyAlignment="1">
      <alignment horizontal="left" vertical="center"/>
    </xf>
    <xf numFmtId="43" fontId="21" fillId="12" borderId="6" xfId="2" applyFont="1" applyFill="1" applyBorder="1" applyAlignment="1">
      <alignment vertical="center"/>
    </xf>
    <xf numFmtId="43" fontId="21" fillId="12" borderId="6" xfId="2" applyFont="1" applyFill="1" applyBorder="1" applyAlignment="1">
      <alignment horizontal="center" vertical="center"/>
    </xf>
    <xf numFmtId="0" fontId="22" fillId="12" borderId="5" xfId="0" applyFont="1" applyFill="1" applyBorder="1" applyAlignment="1">
      <alignment horizontal="left" vertical="center"/>
    </xf>
    <xf numFmtId="188" fontId="21" fillId="9" borderId="9" xfId="2" applyNumberFormat="1" applyFont="1" applyFill="1" applyBorder="1" applyAlignment="1">
      <alignment horizontal="right" vertical="center"/>
    </xf>
    <xf numFmtId="2" fontId="22" fillId="9" borderId="10" xfId="0" applyNumberFormat="1" applyFont="1" applyFill="1" applyBorder="1" applyAlignment="1">
      <alignment horizontal="left" vertical="center"/>
    </xf>
    <xf numFmtId="43" fontId="21" fillId="9" borderId="6" xfId="2" applyFont="1" applyFill="1" applyBorder="1" applyAlignment="1">
      <alignment horizontal="center" vertical="center"/>
    </xf>
    <xf numFmtId="0" fontId="21" fillId="9" borderId="6" xfId="0" applyFont="1" applyFill="1" applyBorder="1" applyAlignment="1">
      <alignment horizontal="left"/>
    </xf>
    <xf numFmtId="188" fontId="21" fillId="7" borderId="5" xfId="2" applyNumberFormat="1" applyFont="1" applyFill="1" applyBorder="1" applyAlignment="1">
      <alignment horizontal="right" vertical="center"/>
    </xf>
    <xf numFmtId="2" fontId="22" fillId="7" borderId="10" xfId="0" applyNumberFormat="1" applyFont="1" applyFill="1" applyBorder="1" applyAlignment="1">
      <alignment horizontal="left" vertical="center"/>
    </xf>
    <xf numFmtId="43" fontId="21" fillId="7" borderId="6" xfId="2" applyFont="1" applyFill="1" applyBorder="1" applyAlignment="1">
      <alignment horizontal="center" vertical="center"/>
    </xf>
    <xf numFmtId="0" fontId="21" fillId="5" borderId="6" xfId="0" applyFont="1" applyFill="1" applyBorder="1" applyAlignment="1">
      <alignment horizontal="left"/>
    </xf>
    <xf numFmtId="189" fontId="22" fillId="13" borderId="5" xfId="2" applyNumberFormat="1" applyFont="1" applyFill="1" applyBorder="1" applyAlignment="1">
      <alignment horizontal="right" vertical="center"/>
    </xf>
    <xf numFmtId="2" fontId="22" fillId="13" borderId="10" xfId="0" applyNumberFormat="1" applyFont="1" applyFill="1" applyBorder="1" applyAlignment="1">
      <alignment horizontal="left" vertical="center"/>
    </xf>
    <xf numFmtId="43" fontId="21" fillId="13" borderId="10" xfId="2" applyFont="1" applyFill="1" applyBorder="1" applyAlignment="1">
      <alignment vertical="center"/>
    </xf>
    <xf numFmtId="0" fontId="21" fillId="13" borderId="5" xfId="0" applyFont="1" applyFill="1" applyBorder="1" applyAlignment="1">
      <alignment horizontal="center" wrapText="1"/>
    </xf>
    <xf numFmtId="188" fontId="21" fillId="6" borderId="5" xfId="2" applyNumberFormat="1" applyFont="1" applyFill="1" applyBorder="1" applyAlignment="1">
      <alignment horizontal="right" vertical="top"/>
    </xf>
    <xf numFmtId="2" fontId="21" fillId="6" borderId="10" xfId="0" applyNumberFormat="1" applyFont="1" applyFill="1" applyBorder="1" applyAlignment="1">
      <alignment horizontal="left" vertical="top" wrapText="1"/>
    </xf>
    <xf numFmtId="0" fontId="21" fillId="6" borderId="5" xfId="0" applyFont="1" applyFill="1" applyBorder="1" applyAlignment="1">
      <alignment horizontal="left" vertical="top"/>
    </xf>
    <xf numFmtId="188" fontId="21" fillId="6" borderId="13" xfId="2" applyNumberFormat="1" applyFont="1" applyFill="1" applyBorder="1" applyAlignment="1">
      <alignment horizontal="right" vertical="center"/>
    </xf>
    <xf numFmtId="2" fontId="21" fillId="6" borderId="15" xfId="0" applyNumberFormat="1" applyFont="1" applyFill="1" applyBorder="1" applyAlignment="1">
      <alignment horizontal="left" vertical="center"/>
    </xf>
    <xf numFmtId="43" fontId="21" fillId="6" borderId="13" xfId="2" applyFont="1" applyFill="1" applyBorder="1" applyAlignment="1">
      <alignment horizontal="center" vertical="center"/>
    </xf>
    <xf numFmtId="0" fontId="21" fillId="6" borderId="13" xfId="0" applyFont="1" applyFill="1" applyBorder="1" applyAlignment="1">
      <alignment horizontal="left"/>
    </xf>
    <xf numFmtId="188" fontId="21" fillId="6" borderId="14" xfId="2" applyNumberFormat="1" applyFont="1" applyFill="1" applyBorder="1" applyAlignment="1">
      <alignment horizontal="right" vertical="center"/>
    </xf>
    <xf numFmtId="2" fontId="21" fillId="6" borderId="21" xfId="0" applyNumberFormat="1" applyFont="1" applyFill="1" applyBorder="1" applyAlignment="1">
      <alignment horizontal="left" vertical="center"/>
    </xf>
    <xf numFmtId="43" fontId="21" fillId="6" borderId="14" xfId="2" applyFont="1" applyFill="1" applyBorder="1" applyAlignment="1">
      <alignment horizontal="center" vertical="center"/>
    </xf>
    <xf numFmtId="0" fontId="21" fillId="6" borderId="14" xfId="0" applyFont="1" applyFill="1" applyBorder="1" applyAlignment="1">
      <alignment horizontal="left"/>
    </xf>
    <xf numFmtId="2" fontId="21" fillId="6" borderId="10" xfId="0" applyNumberFormat="1" applyFont="1" applyFill="1" applyBorder="1" applyAlignment="1">
      <alignment horizontal="left" vertical="center"/>
    </xf>
    <xf numFmtId="43" fontId="21" fillId="6" borderId="6" xfId="2" applyFont="1" applyFill="1" applyBorder="1" applyAlignment="1">
      <alignment horizontal="center" vertical="center"/>
    </xf>
    <xf numFmtId="0" fontId="21" fillId="6" borderId="6" xfId="0" applyFont="1" applyFill="1" applyBorder="1" applyAlignment="1">
      <alignment horizontal="left"/>
    </xf>
    <xf numFmtId="43" fontId="22" fillId="6" borderId="6" xfId="2" applyFont="1" applyFill="1" applyBorder="1" applyAlignment="1">
      <alignment horizontal="center" vertical="center"/>
    </xf>
    <xf numFmtId="0" fontId="22" fillId="6" borderId="5" xfId="0" applyFont="1" applyFill="1" applyBorder="1" applyAlignment="1">
      <alignment horizontal="left" vertical="center"/>
    </xf>
    <xf numFmtId="2" fontId="21" fillId="6" borderId="6" xfId="0" applyNumberFormat="1" applyFont="1" applyFill="1" applyBorder="1" applyAlignment="1">
      <alignment horizontal="left" vertical="center"/>
    </xf>
    <xf numFmtId="0" fontId="22" fillId="6" borderId="6" xfId="0" applyFont="1" applyFill="1" applyBorder="1" applyAlignment="1">
      <alignment horizontal="left" vertical="center"/>
    </xf>
    <xf numFmtId="188" fontId="21" fillId="6" borderId="6" xfId="2" applyNumberFormat="1" applyFont="1" applyFill="1" applyBorder="1" applyAlignment="1">
      <alignment horizontal="right" vertical="center"/>
    </xf>
    <xf numFmtId="188" fontId="21" fillId="6" borderId="13" xfId="2" applyNumberFormat="1" applyFont="1" applyFill="1" applyBorder="1" applyAlignment="1">
      <alignment horizontal="right" vertical="top"/>
    </xf>
    <xf numFmtId="43" fontId="21" fillId="6" borderId="13" xfId="2" applyFont="1" applyFill="1" applyBorder="1" applyAlignment="1">
      <alignment horizontal="center" vertical="top"/>
    </xf>
    <xf numFmtId="188" fontId="21" fillId="6" borderId="13" xfId="2" applyNumberFormat="1" applyFont="1" applyFill="1" applyBorder="1" applyAlignment="1">
      <alignment horizontal="left" vertical="top" wrapText="1"/>
    </xf>
    <xf numFmtId="188" fontId="21" fillId="6" borderId="2" xfId="2" applyNumberFormat="1" applyFont="1" applyFill="1" applyBorder="1" applyAlignment="1">
      <alignment horizontal="right" vertical="top"/>
    </xf>
    <xf numFmtId="43" fontId="21" fillId="6" borderId="7" xfId="2" applyFont="1" applyFill="1" applyBorder="1" applyAlignment="1">
      <alignment vertical="top"/>
    </xf>
    <xf numFmtId="43" fontId="21" fillId="6" borderId="2" xfId="2" applyFont="1" applyFill="1" applyBorder="1" applyAlignment="1">
      <alignment horizontal="center" vertical="top"/>
    </xf>
    <xf numFmtId="189" fontId="22" fillId="14" borderId="6" xfId="2" applyNumberFormat="1" applyFont="1" applyFill="1" applyBorder="1" applyAlignment="1">
      <alignment horizontal="right" vertical="center"/>
    </xf>
    <xf numFmtId="2" fontId="22" fillId="14" borderId="6" xfId="0" applyNumberFormat="1" applyFont="1" applyFill="1" applyBorder="1" applyAlignment="1">
      <alignment horizontal="left" vertical="center"/>
    </xf>
    <xf numFmtId="43" fontId="21" fillId="14" borderId="2" xfId="2" applyFont="1" applyFill="1" applyBorder="1" applyAlignment="1">
      <alignment horizontal="center" vertical="center"/>
    </xf>
    <xf numFmtId="188" fontId="21" fillId="13" borderId="6" xfId="2" applyNumberFormat="1" applyFont="1" applyFill="1" applyBorder="1" applyAlignment="1">
      <alignment horizontal="right" vertical="center"/>
    </xf>
    <xf numFmtId="2" fontId="21" fillId="13" borderId="6" xfId="0" applyNumberFormat="1" applyFont="1" applyFill="1" applyBorder="1" applyAlignment="1">
      <alignment horizontal="left" vertical="center"/>
    </xf>
    <xf numFmtId="43" fontId="21" fillId="13" borderId="2" xfId="2" applyFont="1" applyFill="1" applyBorder="1"/>
    <xf numFmtId="43" fontId="21" fillId="13" borderId="6" xfId="2" applyFont="1" applyFill="1" applyBorder="1" applyAlignment="1">
      <alignment horizontal="center" vertical="center"/>
    </xf>
    <xf numFmtId="0" fontId="22" fillId="13" borderId="6" xfId="0" applyFont="1" applyFill="1" applyBorder="1" applyAlignment="1">
      <alignment horizontal="left" vertical="center"/>
    </xf>
    <xf numFmtId="188" fontId="21" fillId="0" borderId="6" xfId="2" applyNumberFormat="1" applyFont="1" applyBorder="1" applyAlignment="1">
      <alignment horizontal="right" vertical="center"/>
    </xf>
    <xf numFmtId="43" fontId="21" fillId="0" borderId="6" xfId="2" applyFont="1" applyBorder="1"/>
    <xf numFmtId="43" fontId="21" fillId="0" borderId="6" xfId="2" applyFont="1" applyBorder="1" applyAlignment="1">
      <alignment horizontal="center" vertical="center"/>
    </xf>
    <xf numFmtId="0" fontId="21" fillId="0" borderId="6" xfId="0" applyFont="1" applyBorder="1" applyAlignment="1">
      <alignment horizontal="left" vertical="center" wrapText="1"/>
    </xf>
    <xf numFmtId="2" fontId="21" fillId="6" borderId="6" xfId="0" applyNumberFormat="1" applyFont="1" applyFill="1" applyBorder="1" applyAlignment="1">
      <alignment horizontal="left" vertical="center" wrapText="1"/>
    </xf>
    <xf numFmtId="188" fontId="21" fillId="0" borderId="6" xfId="2" applyNumberFormat="1" applyFont="1" applyBorder="1" applyAlignment="1">
      <alignment horizontal="right" vertical="top"/>
    </xf>
    <xf numFmtId="2" fontId="21" fillId="6" borderId="6" xfId="0" applyNumberFormat="1" applyFont="1" applyFill="1" applyBorder="1" applyAlignment="1">
      <alignment horizontal="left" vertical="top" wrapText="1"/>
    </xf>
    <xf numFmtId="43" fontId="21" fillId="0" borderId="6" xfId="2" applyFont="1" applyBorder="1" applyAlignment="1">
      <alignment vertical="top"/>
    </xf>
    <xf numFmtId="43" fontId="21" fillId="0" borderId="6" xfId="2" applyFont="1" applyBorder="1" applyAlignment="1">
      <alignment horizontal="center" vertical="top"/>
    </xf>
    <xf numFmtId="43" fontId="21" fillId="0" borderId="6" xfId="2" applyFont="1" applyBorder="1" applyAlignment="1">
      <alignment vertical="center"/>
    </xf>
    <xf numFmtId="43" fontId="21" fillId="6" borderId="6" xfId="2" applyFont="1" applyFill="1" applyBorder="1" applyAlignment="1">
      <alignment horizontal="left" vertical="center"/>
    </xf>
    <xf numFmtId="0" fontId="22" fillId="0" borderId="6" xfId="0" applyFont="1" applyBorder="1" applyAlignment="1">
      <alignment horizontal="left" vertical="center"/>
    </xf>
    <xf numFmtId="2" fontId="17" fillId="0" borderId="6" xfId="0" applyNumberFormat="1" applyFont="1" applyBorder="1" applyAlignment="1">
      <alignment horizontal="left" vertical="center"/>
    </xf>
    <xf numFmtId="2" fontId="28" fillId="0" borderId="6" xfId="0" applyNumberFormat="1" applyFont="1" applyBorder="1" applyAlignment="1">
      <alignment horizontal="left" vertical="center"/>
    </xf>
    <xf numFmtId="188" fontId="21" fillId="14" borderId="9" xfId="2" applyNumberFormat="1" applyFont="1" applyFill="1" applyBorder="1" applyAlignment="1">
      <alignment horizontal="right" vertical="center"/>
    </xf>
    <xf numFmtId="2" fontId="17" fillId="13" borderId="5" xfId="0" applyNumberFormat="1" applyFont="1" applyFill="1" applyBorder="1" applyAlignment="1">
      <alignment horizontal="left" vertical="center"/>
    </xf>
    <xf numFmtId="2" fontId="28" fillId="13" borderId="5" xfId="0" applyNumberFormat="1" applyFont="1" applyFill="1" applyBorder="1" applyAlignment="1">
      <alignment horizontal="left" vertical="center" wrapText="1"/>
    </xf>
    <xf numFmtId="43" fontId="21" fillId="13" borderId="5" xfId="2" applyFont="1" applyFill="1" applyBorder="1" applyAlignment="1">
      <alignment horizontal="center" vertical="center"/>
    </xf>
    <xf numFmtId="0" fontId="22" fillId="13" borderId="5" xfId="0" applyFont="1" applyFill="1" applyBorder="1" applyAlignment="1">
      <alignment horizontal="left" vertical="center"/>
    </xf>
    <xf numFmtId="188" fontId="21" fillId="6" borderId="9" xfId="2" applyNumberFormat="1" applyFont="1" applyFill="1" applyBorder="1" applyAlignment="1">
      <alignment horizontal="right" vertical="center"/>
    </xf>
    <xf numFmtId="2" fontId="17" fillId="6" borderId="5" xfId="0" applyNumberFormat="1" applyFont="1" applyFill="1" applyBorder="1" applyAlignment="1">
      <alignment horizontal="left" vertical="center"/>
    </xf>
    <xf numFmtId="43" fontId="28" fillId="6" borderId="5" xfId="2" applyFont="1" applyFill="1" applyBorder="1" applyAlignment="1">
      <alignment horizontal="left" vertical="center" wrapText="1"/>
    </xf>
    <xf numFmtId="43" fontId="21" fillId="6" borderId="5" xfId="2" applyFont="1" applyFill="1" applyBorder="1" applyAlignment="1">
      <alignment horizontal="center" vertical="center"/>
    </xf>
    <xf numFmtId="0" fontId="21" fillId="6" borderId="5" xfId="0" applyFont="1" applyFill="1" applyBorder="1" applyAlignment="1">
      <alignment horizontal="left" vertical="center" wrapText="1"/>
    </xf>
    <xf numFmtId="188" fontId="21" fillId="6" borderId="9" xfId="2" applyNumberFormat="1" applyFont="1" applyFill="1" applyBorder="1" applyAlignment="1">
      <alignment horizontal="right" vertical="top"/>
    </xf>
    <xf numFmtId="2" fontId="17" fillId="6" borderId="5" xfId="0" applyNumberFormat="1" applyFont="1" applyFill="1" applyBorder="1" applyAlignment="1">
      <alignment horizontal="left" vertical="top" wrapText="1"/>
    </xf>
    <xf numFmtId="0" fontId="21" fillId="6" borderId="5" xfId="0" applyFont="1" applyFill="1" applyBorder="1" applyAlignment="1">
      <alignment horizontal="left" vertical="top" wrapText="1"/>
    </xf>
    <xf numFmtId="189" fontId="22" fillId="12" borderId="9" xfId="2" applyNumberFormat="1" applyFont="1" applyFill="1" applyBorder="1" applyAlignment="1">
      <alignment horizontal="left" vertical="center"/>
    </xf>
    <xf numFmtId="2" fontId="22" fillId="12" borderId="10" xfId="0" applyNumberFormat="1" applyFont="1" applyFill="1" applyBorder="1" applyAlignment="1">
      <alignment horizontal="left" vertical="top" wrapText="1"/>
    </xf>
    <xf numFmtId="2" fontId="22" fillId="9" borderId="10" xfId="0" applyNumberFormat="1" applyFont="1" applyFill="1" applyBorder="1" applyAlignment="1">
      <alignment horizontal="left" vertical="center" wrapText="1"/>
    </xf>
    <xf numFmtId="43" fontId="21" fillId="14" borderId="2" xfId="2" applyFont="1" applyFill="1" applyBorder="1" applyAlignment="1">
      <alignment horizontal="center" vertical="center" wrapText="1"/>
    </xf>
    <xf numFmtId="188" fontId="21" fillId="0" borderId="13" xfId="2" applyNumberFormat="1" applyFont="1" applyBorder="1" applyAlignment="1">
      <alignment horizontal="right" vertical="center"/>
    </xf>
    <xf numFmtId="43" fontId="21" fillId="0" borderId="13" xfId="2" applyFont="1" applyBorder="1" applyAlignment="1">
      <alignment horizontal="right" vertical="center"/>
    </xf>
    <xf numFmtId="43" fontId="21" fillId="0" borderId="13" xfId="2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 wrapText="1"/>
    </xf>
    <xf numFmtId="188" fontId="21" fillId="0" borderId="14" xfId="2" applyNumberFormat="1" applyFont="1" applyBorder="1" applyAlignment="1">
      <alignment horizontal="right" vertical="center"/>
    </xf>
    <xf numFmtId="43" fontId="21" fillId="0" borderId="14" xfId="2" applyFont="1" applyBorder="1" applyAlignment="1">
      <alignment horizontal="right" vertical="center"/>
    </xf>
    <xf numFmtId="43" fontId="21" fillId="0" borderId="14" xfId="2" applyFont="1" applyBorder="1"/>
    <xf numFmtId="43" fontId="21" fillId="0" borderId="14" xfId="2" applyFont="1" applyBorder="1" applyAlignment="1">
      <alignment horizontal="center" vertical="center"/>
    </xf>
    <xf numFmtId="0" fontId="21" fillId="0" borderId="14" xfId="0" applyFont="1" applyBorder="1" applyAlignment="1">
      <alignment horizontal="left" vertical="center" wrapText="1"/>
    </xf>
    <xf numFmtId="188" fontId="21" fillId="0" borderId="6" xfId="2" applyNumberFormat="1" applyFont="1" applyBorder="1" applyAlignment="1">
      <alignment horizontal="left" vertical="top" wrapText="1"/>
    </xf>
    <xf numFmtId="43" fontId="21" fillId="0" borderId="6" xfId="2" applyFont="1" applyBorder="1" applyAlignment="1">
      <alignment horizontal="right" vertical="top"/>
    </xf>
    <xf numFmtId="188" fontId="21" fillId="0" borderId="6" xfId="2" applyNumberFormat="1" applyFont="1" applyBorder="1" applyAlignment="1">
      <alignment horizontal="left" vertical="top"/>
    </xf>
    <xf numFmtId="0" fontId="22" fillId="0" borderId="6" xfId="0" applyFont="1" applyBorder="1" applyAlignment="1">
      <alignment horizontal="left" vertical="top"/>
    </xf>
    <xf numFmtId="188" fontId="21" fillId="2" borderId="6" xfId="2" applyNumberFormat="1" applyFont="1" applyFill="1" applyBorder="1" applyAlignment="1">
      <alignment horizontal="right" vertical="center"/>
    </xf>
    <xf numFmtId="2" fontId="17" fillId="2" borderId="6" xfId="0" applyNumberFormat="1" applyFont="1" applyFill="1" applyBorder="1" applyAlignment="1">
      <alignment horizontal="left" vertical="center" wrapText="1"/>
    </xf>
    <xf numFmtId="2" fontId="28" fillId="2" borderId="6" xfId="0" applyNumberFormat="1" applyFont="1" applyFill="1" applyBorder="1" applyAlignment="1">
      <alignment horizontal="left" vertical="center" wrapText="1"/>
    </xf>
    <xf numFmtId="43" fontId="21" fillId="2" borderId="6" xfId="2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left" vertical="center"/>
    </xf>
    <xf numFmtId="43" fontId="17" fillId="13" borderId="5" xfId="2" applyFont="1" applyFill="1" applyBorder="1" applyAlignment="1">
      <alignment horizontal="left" vertical="center" wrapText="1"/>
    </xf>
    <xf numFmtId="0" fontId="21" fillId="13" borderId="5" xfId="0" applyFont="1" applyFill="1" applyBorder="1" applyAlignment="1">
      <alignment horizontal="left" vertical="center"/>
    </xf>
    <xf numFmtId="2" fontId="17" fillId="6" borderId="9" xfId="0" applyNumberFormat="1" applyFont="1" applyFill="1" applyBorder="1" applyAlignment="1">
      <alignment horizontal="left" vertical="top" wrapText="1"/>
    </xf>
    <xf numFmtId="43" fontId="21" fillId="6" borderId="9" xfId="2" applyFont="1" applyFill="1" applyBorder="1" applyAlignment="1">
      <alignment horizontal="center" vertical="top"/>
    </xf>
    <xf numFmtId="2" fontId="21" fillId="6" borderId="9" xfId="2" applyNumberFormat="1" applyFont="1" applyFill="1" applyBorder="1" applyAlignment="1">
      <alignment horizontal="center" vertical="top"/>
    </xf>
    <xf numFmtId="189" fontId="21" fillId="13" borderId="5" xfId="2" applyNumberFormat="1" applyFont="1" applyFill="1" applyBorder="1" applyAlignment="1">
      <alignment horizontal="right" vertical="center"/>
    </xf>
    <xf numFmtId="2" fontId="21" fillId="13" borderId="10" xfId="0" applyNumberFormat="1" applyFont="1" applyFill="1" applyBorder="1" applyAlignment="1">
      <alignment horizontal="left" vertical="center" wrapText="1"/>
    </xf>
    <xf numFmtId="2" fontId="21" fillId="6" borderId="15" xfId="0" applyNumberFormat="1" applyFont="1" applyFill="1" applyBorder="1" applyAlignment="1">
      <alignment horizontal="left" vertical="top" wrapText="1"/>
    </xf>
    <xf numFmtId="0" fontId="21" fillId="6" borderId="13" xfId="0" applyFont="1" applyFill="1" applyBorder="1" applyAlignment="1">
      <alignment horizontal="left" vertical="top" wrapText="1"/>
    </xf>
    <xf numFmtId="188" fontId="21" fillId="6" borderId="14" xfId="2" applyNumberFormat="1" applyFont="1" applyFill="1" applyBorder="1" applyAlignment="1">
      <alignment horizontal="right" vertical="top"/>
    </xf>
    <xf numFmtId="2" fontId="21" fillId="6" borderId="21" xfId="0" applyNumberFormat="1" applyFont="1" applyFill="1" applyBorder="1" applyAlignment="1">
      <alignment horizontal="left" vertical="top" wrapText="1"/>
    </xf>
    <xf numFmtId="43" fontId="21" fillId="6" borderId="14" xfId="2" applyFont="1" applyFill="1" applyBorder="1" applyAlignment="1">
      <alignment horizontal="center" vertical="top"/>
    </xf>
    <xf numFmtId="0" fontId="21" fillId="6" borderId="14" xfId="0" applyFont="1" applyFill="1" applyBorder="1" applyAlignment="1">
      <alignment horizontal="left" vertical="top" wrapText="1"/>
    </xf>
    <xf numFmtId="2" fontId="22" fillId="7" borderId="10" xfId="0" applyNumberFormat="1" applyFont="1" applyFill="1" applyBorder="1" applyAlignment="1">
      <alignment horizontal="center" vertical="center"/>
    </xf>
    <xf numFmtId="188" fontId="21" fillId="0" borderId="6" xfId="2" applyNumberFormat="1" applyFont="1" applyBorder="1" applyAlignment="1">
      <alignment horizontal="left" vertical="center" wrapText="1"/>
    </xf>
    <xf numFmtId="188" fontId="23" fillId="0" borderId="6" xfId="2" applyNumberFormat="1" applyFont="1" applyBorder="1" applyAlignment="1">
      <alignment horizontal="left" vertical="center" wrapText="1"/>
    </xf>
    <xf numFmtId="43" fontId="21" fillId="0" borderId="6" xfId="2" applyFont="1" applyBorder="1" applyAlignment="1">
      <alignment horizontal="right" vertical="center"/>
    </xf>
    <xf numFmtId="0" fontId="21" fillId="0" borderId="6" xfId="0" applyFont="1" applyBorder="1"/>
    <xf numFmtId="0" fontId="21" fillId="0" borderId="6" xfId="0" applyFont="1" applyBorder="1" applyAlignment="1">
      <alignment vertical="center"/>
    </xf>
    <xf numFmtId="188" fontId="21" fillId="5" borderId="6" xfId="2" applyNumberFormat="1" applyFont="1" applyFill="1" applyBorder="1" applyAlignment="1">
      <alignment horizontal="right" vertical="center"/>
    </xf>
    <xf numFmtId="2" fontId="17" fillId="5" borderId="6" xfId="0" applyNumberFormat="1" applyFont="1" applyFill="1" applyBorder="1" applyAlignment="1">
      <alignment horizontal="left" vertical="center" wrapText="1"/>
    </xf>
    <xf numFmtId="43" fontId="21" fillId="5" borderId="6" xfId="2" applyFont="1" applyFill="1" applyBorder="1" applyAlignment="1">
      <alignment horizontal="center" vertical="center"/>
    </xf>
    <xf numFmtId="0" fontId="22" fillId="28" borderId="6" xfId="0" applyFont="1" applyFill="1" applyBorder="1" applyAlignment="1">
      <alignment horizontal="left" vertical="center"/>
    </xf>
    <xf numFmtId="2" fontId="17" fillId="13" borderId="5" xfId="0" applyNumberFormat="1" applyFont="1" applyFill="1" applyBorder="1" applyAlignment="1">
      <alignment horizontal="left" vertical="center" wrapText="1"/>
    </xf>
    <xf numFmtId="0" fontId="21" fillId="13" borderId="5" xfId="0" applyFont="1" applyFill="1" applyBorder="1" applyAlignment="1">
      <alignment horizontal="center" vertical="center" wrapText="1"/>
    </xf>
    <xf numFmtId="43" fontId="21" fillId="6" borderId="6" xfId="2" applyFont="1" applyFill="1" applyBorder="1" applyAlignment="1">
      <alignment horizontal="left" vertical="top" wrapText="1"/>
    </xf>
    <xf numFmtId="188" fontId="21" fillId="6" borderId="6" xfId="2" applyNumberFormat="1" applyFont="1" applyFill="1" applyBorder="1" applyAlignment="1">
      <alignment horizontal="right" vertical="top"/>
    </xf>
    <xf numFmtId="2" fontId="20" fillId="0" borderId="6" xfId="0" applyNumberFormat="1" applyFont="1" applyBorder="1" applyAlignment="1">
      <alignment horizontal="center" vertical="center"/>
    </xf>
    <xf numFmtId="188" fontId="21" fillId="6" borderId="6" xfId="0" applyNumberFormat="1" applyFont="1" applyFill="1" applyBorder="1"/>
    <xf numFmtId="2" fontId="22" fillId="6" borderId="6" xfId="0" applyNumberFormat="1" applyFont="1" applyFill="1" applyBorder="1" applyAlignment="1">
      <alignment horizontal="center"/>
    </xf>
    <xf numFmtId="2" fontId="21" fillId="6" borderId="6" xfId="0" applyNumberFormat="1" applyFont="1" applyFill="1" applyBorder="1" applyAlignment="1">
      <alignment horizontal="left"/>
    </xf>
    <xf numFmtId="188" fontId="21" fillId="6" borderId="0" xfId="0" applyNumberFormat="1" applyFont="1" applyFill="1"/>
    <xf numFmtId="2" fontId="21" fillId="6" borderId="0" xfId="0" applyNumberFormat="1" applyFont="1" applyFill="1" applyAlignment="1">
      <alignment horizontal="left"/>
    </xf>
    <xf numFmtId="43" fontId="22" fillId="6" borderId="0" xfId="2" applyFont="1" applyFill="1" applyBorder="1" applyAlignment="1">
      <alignment horizontal="center"/>
    </xf>
    <xf numFmtId="43" fontId="20" fillId="6" borderId="0" xfId="2" applyFont="1" applyFill="1" applyBorder="1"/>
    <xf numFmtId="43" fontId="21" fillId="6" borderId="0" xfId="0" applyNumberFormat="1" applyFont="1" applyFill="1" applyAlignment="1">
      <alignment horizontal="left"/>
    </xf>
    <xf numFmtId="0" fontId="21" fillId="6" borderId="0" xfId="0" applyFont="1" applyFill="1"/>
    <xf numFmtId="2" fontId="21" fillId="6" borderId="0" xfId="2" applyNumberFormat="1" applyFont="1" applyFill="1" applyBorder="1" applyAlignment="1">
      <alignment horizontal="left"/>
    </xf>
    <xf numFmtId="188" fontId="21" fillId="6" borderId="0" xfId="2" applyNumberFormat="1" applyFont="1" applyFill="1" applyBorder="1" applyAlignment="1">
      <alignment horizontal="left"/>
    </xf>
    <xf numFmtId="2" fontId="23" fillId="6" borderId="0" xfId="2" applyNumberFormat="1" applyFont="1" applyFill="1" applyBorder="1" applyAlignment="1">
      <alignment horizontal="left"/>
    </xf>
    <xf numFmtId="43" fontId="19" fillId="0" borderId="0" xfId="2" applyFont="1" applyBorder="1" applyAlignment="1"/>
    <xf numFmtId="0" fontId="20" fillId="0" borderId="1" xfId="0" applyFont="1" applyBorder="1"/>
    <xf numFmtId="0" fontId="20" fillId="0" borderId="6" xfId="0" applyFont="1" applyBorder="1" applyAlignment="1">
      <alignment horizontal="center"/>
    </xf>
    <xf numFmtId="49" fontId="22" fillId="0" borderId="7" xfId="0" applyNumberFormat="1" applyFont="1" applyBorder="1"/>
    <xf numFmtId="0" fontId="22" fillId="0" borderId="18" xfId="0" applyFont="1" applyBorder="1"/>
    <xf numFmtId="0" fontId="21" fillId="0" borderId="18" xfId="0" applyFont="1" applyBorder="1"/>
    <xf numFmtId="0" fontId="21" fillId="0" borderId="8" xfId="0" applyFont="1" applyBorder="1"/>
    <xf numFmtId="0" fontId="21" fillId="0" borderId="2" xfId="0" applyFont="1" applyBorder="1"/>
    <xf numFmtId="43" fontId="21" fillId="0" borderId="2" xfId="2" applyFont="1" applyBorder="1"/>
    <xf numFmtId="43" fontId="21" fillId="0" borderId="8" xfId="2" applyFont="1" applyBorder="1"/>
    <xf numFmtId="49" fontId="21" fillId="0" borderId="3" xfId="0" applyNumberFormat="1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21" fillId="0" borderId="16" xfId="0" applyFont="1" applyBorder="1" applyAlignment="1">
      <alignment vertical="center"/>
    </xf>
    <xf numFmtId="43" fontId="21" fillId="0" borderId="4" xfId="2" applyFont="1" applyBorder="1" applyAlignment="1">
      <alignment vertical="center"/>
    </xf>
    <xf numFmtId="43" fontId="24" fillId="0" borderId="4" xfId="0" applyNumberFormat="1" applyFont="1" applyBorder="1" applyAlignment="1">
      <alignment vertical="center"/>
    </xf>
    <xf numFmtId="43" fontId="21" fillId="0" borderId="4" xfId="0" applyNumberFormat="1" applyFont="1" applyBorder="1" applyAlignment="1">
      <alignment vertical="center"/>
    </xf>
    <xf numFmtId="2" fontId="24" fillId="0" borderId="16" xfId="0" applyNumberFormat="1" applyFont="1" applyBorder="1" applyAlignment="1">
      <alignment vertical="center"/>
    </xf>
    <xf numFmtId="0" fontId="21" fillId="0" borderId="4" xfId="0" applyFont="1" applyBorder="1" applyAlignment="1">
      <alignment vertical="center" wrapText="1"/>
    </xf>
    <xf numFmtId="49" fontId="21" fillId="0" borderId="3" xfId="0" applyNumberFormat="1" applyFont="1" applyBorder="1" applyAlignment="1">
      <alignment horizontal="right"/>
    </xf>
    <xf numFmtId="0" fontId="21" fillId="0" borderId="16" xfId="0" applyFont="1" applyBorder="1"/>
    <xf numFmtId="43" fontId="21" fillId="0" borderId="4" xfId="0" applyNumberFormat="1" applyFont="1" applyBorder="1"/>
    <xf numFmtId="43" fontId="21" fillId="0" borderId="4" xfId="2" applyFont="1" applyBorder="1"/>
    <xf numFmtId="43" fontId="24" fillId="0" borderId="4" xfId="0" applyNumberFormat="1" applyFont="1" applyBorder="1"/>
    <xf numFmtId="43" fontId="24" fillId="0" borderId="16" xfId="0" applyNumberFormat="1" applyFont="1" applyBorder="1"/>
    <xf numFmtId="49" fontId="22" fillId="0" borderId="3" xfId="0" applyNumberFormat="1" applyFont="1" applyBorder="1"/>
    <xf numFmtId="0" fontId="22" fillId="0" borderId="0" xfId="0" applyFont="1"/>
    <xf numFmtId="0" fontId="21" fillId="0" borderId="4" xfId="0" applyFont="1" applyBorder="1"/>
    <xf numFmtId="43" fontId="24" fillId="0" borderId="16" xfId="0" applyNumberFormat="1" applyFont="1" applyBorder="1" applyAlignment="1">
      <alignment vertical="center"/>
    </xf>
    <xf numFmtId="190" fontId="21" fillId="0" borderId="3" xfId="2" applyNumberFormat="1" applyFont="1" applyBorder="1" applyAlignment="1">
      <alignment horizontal="right"/>
    </xf>
    <xf numFmtId="43" fontId="21" fillId="0" borderId="0" xfId="0" applyNumberFormat="1" applyFont="1"/>
    <xf numFmtId="43" fontId="21" fillId="0" borderId="16" xfId="0" applyNumberFormat="1" applyFont="1" applyBorder="1"/>
    <xf numFmtId="43" fontId="21" fillId="0" borderId="16" xfId="2" applyFont="1" applyBorder="1" applyAlignment="1">
      <alignment vertical="center"/>
    </xf>
    <xf numFmtId="0" fontId="21" fillId="0" borderId="4" xfId="0" applyFont="1" applyBorder="1" applyAlignment="1">
      <alignment horizontal="left" vertical="center" wrapText="1"/>
    </xf>
    <xf numFmtId="43" fontId="21" fillId="0" borderId="0" xfId="0" applyNumberFormat="1" applyFont="1" applyAlignment="1">
      <alignment vertical="center"/>
    </xf>
    <xf numFmtId="43" fontId="24" fillId="0" borderId="16" xfId="2" applyFont="1" applyBorder="1" applyAlignment="1">
      <alignment vertical="center"/>
    </xf>
    <xf numFmtId="0" fontId="21" fillId="0" borderId="3" xfId="0" applyFont="1" applyBorder="1"/>
    <xf numFmtId="43" fontId="17" fillId="0" borderId="4" xfId="2" applyFont="1" applyBorder="1"/>
    <xf numFmtId="43" fontId="24" fillId="0" borderId="4" xfId="2" applyFont="1" applyFill="1" applyBorder="1" applyAlignment="1">
      <alignment horizontal="left"/>
    </xf>
    <xf numFmtId="43" fontId="24" fillId="0" borderId="16" xfId="2" applyFont="1" applyFill="1" applyBorder="1" applyAlignment="1">
      <alignment horizontal="left"/>
    </xf>
    <xf numFmtId="43" fontId="17" fillId="0" borderId="4" xfId="2" applyFont="1" applyFill="1" applyBorder="1"/>
    <xf numFmtId="43" fontId="17" fillId="0" borderId="16" xfId="2" applyFont="1" applyFill="1" applyBorder="1"/>
    <xf numFmtId="187" fontId="21" fillId="0" borderId="4" xfId="0" applyNumberFormat="1" applyFont="1" applyBorder="1"/>
    <xf numFmtId="43" fontId="21" fillId="0" borderId="4" xfId="2" applyFont="1" applyBorder="1" applyAlignment="1"/>
    <xf numFmtId="0" fontId="21" fillId="0" borderId="9" xfId="0" applyFont="1" applyBorder="1"/>
    <xf numFmtId="0" fontId="22" fillId="0" borderId="1" xfId="0" applyFont="1" applyBorder="1"/>
    <xf numFmtId="0" fontId="21" fillId="0" borderId="1" xfId="0" applyFont="1" applyBorder="1"/>
    <xf numFmtId="0" fontId="21" fillId="0" borderId="12" xfId="0" applyFont="1" applyBorder="1"/>
    <xf numFmtId="43" fontId="21" fillId="0" borderId="5" xfId="0" applyNumberFormat="1" applyFont="1" applyBorder="1"/>
    <xf numFmtId="43" fontId="17" fillId="0" borderId="5" xfId="2" applyFont="1" applyFill="1" applyBorder="1"/>
    <xf numFmtId="43" fontId="17" fillId="0" borderId="12" xfId="2" applyFont="1" applyFill="1" applyBorder="1"/>
    <xf numFmtId="43" fontId="21" fillId="0" borderId="0" xfId="2" applyFont="1" applyBorder="1" applyAlignment="1">
      <alignment horizontal="right"/>
    </xf>
    <xf numFmtId="0" fontId="21" fillId="0" borderId="0" xfId="0" applyFont="1" applyAlignment="1">
      <alignment horizontal="left"/>
    </xf>
    <xf numFmtId="43" fontId="21" fillId="0" borderId="0" xfId="2" applyFont="1" applyBorder="1" applyAlignment="1"/>
    <xf numFmtId="43" fontId="17" fillId="0" borderId="0" xfId="0" applyNumberFormat="1" applyFont="1"/>
    <xf numFmtId="43" fontId="25" fillId="0" borderId="0" xfId="0" applyNumberFormat="1" applyFont="1"/>
    <xf numFmtId="43" fontId="21" fillId="0" borderId="0" xfId="2" applyFont="1" applyBorder="1" applyAlignment="1">
      <alignment horizontal="left"/>
    </xf>
    <xf numFmtId="0" fontId="25" fillId="0" borderId="0" xfId="0" applyFont="1"/>
    <xf numFmtId="0" fontId="21" fillId="0" borderId="0" xfId="0" applyFont="1" applyAlignment="1">
      <alignment horizontal="left" vertical="top"/>
    </xf>
    <xf numFmtId="49" fontId="17" fillId="0" borderId="2" xfId="2" applyNumberFormat="1" applyFont="1" applyFill="1" applyBorder="1" applyAlignment="1">
      <alignment horizontal="center" vertical="center" wrapText="1"/>
    </xf>
    <xf numFmtId="49" fontId="17" fillId="0" borderId="4" xfId="2" applyNumberFormat="1" applyFont="1" applyFill="1" applyBorder="1" applyAlignment="1">
      <alignment horizontal="center" vertical="center" wrapText="1"/>
    </xf>
    <xf numFmtId="188" fontId="18" fillId="0" borderId="5" xfId="2" applyNumberFormat="1" applyFont="1" applyBorder="1" applyAlignment="1">
      <alignment vertical="top" wrapText="1"/>
    </xf>
    <xf numFmtId="2" fontId="22" fillId="3" borderId="6" xfId="2" applyNumberFormat="1" applyFont="1" applyFill="1" applyBorder="1" applyAlignment="1">
      <alignment horizontal="center"/>
    </xf>
    <xf numFmtId="43" fontId="26" fillId="3" borderId="6" xfId="2" applyFont="1" applyFill="1" applyBorder="1" applyAlignment="1">
      <alignment horizontal="left" indent="2"/>
    </xf>
    <xf numFmtId="188" fontId="21" fillId="6" borderId="0" xfId="2" applyNumberFormat="1" applyFont="1" applyFill="1" applyBorder="1" applyAlignment="1"/>
    <xf numFmtId="187" fontId="21" fillId="6" borderId="0" xfId="0" applyNumberFormat="1" applyFont="1" applyFill="1"/>
    <xf numFmtId="43" fontId="29" fillId="6" borderId="0" xfId="2" applyFont="1" applyFill="1" applyBorder="1" applyAlignment="1">
      <alignment horizontal="center"/>
    </xf>
    <xf numFmtId="0" fontId="25" fillId="6" borderId="0" xfId="0" applyFont="1" applyFill="1"/>
    <xf numFmtId="43" fontId="25" fillId="6" borderId="0" xfId="2" applyFont="1" applyFill="1"/>
    <xf numFmtId="43" fontId="21" fillId="6" borderId="0" xfId="2" applyFont="1" applyFill="1" applyBorder="1" applyAlignment="1">
      <alignment horizontal="right"/>
    </xf>
    <xf numFmtId="0" fontId="17" fillId="6" borderId="0" xfId="0" applyFont="1" applyFill="1" applyAlignment="1">
      <alignment horizontal="left"/>
    </xf>
    <xf numFmtId="43" fontId="21" fillId="0" borderId="0" xfId="2" applyFont="1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2" fontId="16" fillId="0" borderId="0" xfId="0" applyNumberFormat="1" applyFont="1" applyAlignment="1">
      <alignment horizontal="left" wrapText="1"/>
    </xf>
    <xf numFmtId="187" fontId="18" fillId="0" borderId="0" xfId="1" applyFont="1" applyBorder="1"/>
    <xf numFmtId="2" fontId="16" fillId="0" borderId="0" xfId="0" applyNumberFormat="1" applyFont="1" applyAlignment="1">
      <alignment wrapText="1"/>
    </xf>
    <xf numFmtId="0" fontId="16" fillId="0" borderId="0" xfId="0" applyFont="1" applyAlignment="1">
      <alignment horizontal="right"/>
    </xf>
    <xf numFmtId="2" fontId="19" fillId="0" borderId="0" xfId="0" applyNumberFormat="1" applyFont="1" applyAlignment="1">
      <alignment wrapText="1"/>
    </xf>
    <xf numFmtId="0" fontId="17" fillId="0" borderId="2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21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/>
    </xf>
    <xf numFmtId="43" fontId="17" fillId="0" borderId="0" xfId="2" applyFont="1" applyBorder="1" applyAlignment="1">
      <alignment horizontal="right"/>
    </xf>
    <xf numFmtId="188" fontId="21" fillId="6" borderId="0" xfId="2" applyNumberFormat="1" applyFont="1" applyFill="1" applyBorder="1" applyAlignment="1">
      <alignment horizontal="right"/>
    </xf>
    <xf numFmtId="2" fontId="21" fillId="6" borderId="0" xfId="0" applyNumberFormat="1" applyFont="1" applyFill="1" applyAlignment="1">
      <alignment horizontal="center"/>
    </xf>
    <xf numFmtId="2" fontId="23" fillId="6" borderId="0" xfId="0" applyNumberFormat="1" applyFont="1" applyFill="1" applyAlignment="1">
      <alignment horizontal="center"/>
    </xf>
    <xf numFmtId="43" fontId="27" fillId="0" borderId="0" xfId="0" applyNumberFormat="1" applyFont="1"/>
    <xf numFmtId="43" fontId="27" fillId="0" borderId="0" xfId="2" applyFont="1" applyFill="1" applyBorder="1" applyAlignment="1"/>
    <xf numFmtId="43" fontId="17" fillId="6" borderId="6" xfId="2" applyFont="1" applyFill="1" applyBorder="1" applyAlignment="1">
      <alignment horizontal="center" vertical="top"/>
    </xf>
    <xf numFmtId="43" fontId="17" fillId="6" borderId="5" xfId="0" applyNumberFormat="1" applyFont="1" applyFill="1" applyBorder="1" applyAlignment="1">
      <alignment horizontal="center" vertical="top"/>
    </xf>
    <xf numFmtId="0" fontId="21" fillId="0" borderId="6" xfId="0" applyFont="1" applyBorder="1" applyAlignment="1">
      <alignment vertical="top" wrapText="1"/>
    </xf>
    <xf numFmtId="0" fontId="17" fillId="0" borderId="11" xfId="2" applyNumberFormat="1" applyFont="1" applyBorder="1" applyAlignment="1">
      <alignment vertical="top" wrapText="1"/>
    </xf>
    <xf numFmtId="43" fontId="17" fillId="0" borderId="6" xfId="2" applyFont="1" applyBorder="1" applyAlignment="1">
      <alignment vertical="top" wrapText="1"/>
    </xf>
    <xf numFmtId="43" fontId="21" fillId="0" borderId="6" xfId="2" applyFont="1" applyBorder="1" applyAlignment="1">
      <alignment vertical="top" wrapText="1"/>
    </xf>
    <xf numFmtId="0" fontId="21" fillId="0" borderId="14" xfId="0" applyFont="1" applyBorder="1" applyAlignment="1">
      <alignment vertical="top"/>
    </xf>
    <xf numFmtId="0" fontId="17" fillId="7" borderId="6" xfId="0" applyFont="1" applyFill="1" applyBorder="1" applyAlignment="1">
      <alignment horizontal="center" vertical="top"/>
    </xf>
    <xf numFmtId="43" fontId="17" fillId="7" borderId="6" xfId="0" applyNumberFormat="1" applyFont="1" applyFill="1" applyBorder="1" applyAlignment="1">
      <alignment horizontal="center" vertical="top"/>
    </xf>
    <xf numFmtId="0" fontId="21" fillId="7" borderId="6" xfId="0" applyFont="1" applyFill="1" applyBorder="1" applyAlignment="1">
      <alignment vertical="top"/>
    </xf>
    <xf numFmtId="0" fontId="17" fillId="6" borderId="6" xfId="0" applyFont="1" applyFill="1" applyBorder="1" applyAlignment="1">
      <alignment horizontal="center" vertical="top"/>
    </xf>
    <xf numFmtId="2" fontId="17" fillId="0" borderId="6" xfId="0" applyNumberFormat="1" applyFont="1" applyBorder="1" applyAlignment="1">
      <alignment vertical="top" wrapText="1"/>
    </xf>
    <xf numFmtId="0" fontId="17" fillId="6" borderId="13" xfId="0" applyFont="1" applyFill="1" applyBorder="1" applyAlignment="1">
      <alignment horizontal="center" vertical="top"/>
    </xf>
    <xf numFmtId="0" fontId="21" fillId="0" borderId="13" xfId="0" applyFont="1" applyBorder="1" applyAlignment="1">
      <alignment vertical="top" wrapText="1"/>
    </xf>
    <xf numFmtId="43" fontId="21" fillId="6" borderId="5" xfId="0" applyNumberFormat="1" applyFont="1" applyFill="1" applyBorder="1" applyAlignment="1">
      <alignment horizontal="center" vertical="top"/>
    </xf>
    <xf numFmtId="2" fontId="17" fillId="0" borderId="11" xfId="0" applyNumberFormat="1" applyFont="1" applyBorder="1" applyAlignment="1">
      <alignment vertical="top" wrapText="1"/>
    </xf>
    <xf numFmtId="0" fontId="21" fillId="0" borderId="5" xfId="0" applyFont="1" applyBorder="1" applyAlignment="1">
      <alignment vertical="top" wrapText="1"/>
    </xf>
    <xf numFmtId="2" fontId="17" fillId="0" borderId="13" xfId="0" applyNumberFormat="1" applyFont="1" applyBorder="1" applyAlignment="1">
      <alignment vertical="top" wrapText="1"/>
    </xf>
    <xf numFmtId="43" fontId="17" fillId="0" borderId="13" xfId="0" applyNumberFormat="1" applyFont="1" applyBorder="1" applyAlignment="1">
      <alignment horizontal="center" vertical="top"/>
    </xf>
    <xf numFmtId="43" fontId="21" fillId="0" borderId="13" xfId="0" applyNumberFormat="1" applyFont="1" applyBorder="1" applyAlignment="1">
      <alignment horizontal="center" vertical="top"/>
    </xf>
    <xf numFmtId="0" fontId="17" fillId="6" borderId="14" xfId="0" applyFont="1" applyFill="1" applyBorder="1" applyAlignment="1">
      <alignment horizontal="center" vertical="top"/>
    </xf>
    <xf numFmtId="2" fontId="17" fillId="0" borderId="14" xfId="0" applyNumberFormat="1" applyFont="1" applyBorder="1" applyAlignment="1">
      <alignment vertical="top"/>
    </xf>
    <xf numFmtId="2" fontId="17" fillId="6" borderId="14" xfId="0" applyNumberFormat="1" applyFont="1" applyFill="1" applyBorder="1" applyAlignment="1">
      <alignment horizontal="center" vertical="top"/>
    </xf>
    <xf numFmtId="2" fontId="21" fillId="6" borderId="14" xfId="0" applyNumberFormat="1" applyFont="1" applyFill="1" applyBorder="1" applyAlignment="1">
      <alignment horizontal="center" vertical="top"/>
    </xf>
    <xf numFmtId="2" fontId="17" fillId="0" borderId="14" xfId="0" applyNumberFormat="1" applyFont="1" applyBorder="1" applyAlignment="1">
      <alignment vertical="top" wrapText="1"/>
    </xf>
    <xf numFmtId="43" fontId="17" fillId="0" borderId="14" xfId="0" applyNumberFormat="1" applyFont="1" applyBorder="1" applyAlignment="1">
      <alignment horizontal="center" vertical="top"/>
    </xf>
    <xf numFmtId="43" fontId="21" fillId="0" borderId="14" xfId="0" applyNumberFormat="1" applyFont="1" applyBorder="1" applyAlignment="1">
      <alignment horizontal="center" vertical="top"/>
    </xf>
    <xf numFmtId="43" fontId="17" fillId="0" borderId="6" xfId="0" applyNumberFormat="1" applyFont="1" applyBorder="1" applyAlignment="1">
      <alignment horizontal="center" vertical="top"/>
    </xf>
    <xf numFmtId="43" fontId="21" fillId="0" borderId="6" xfId="0" applyNumberFormat="1" applyFont="1" applyBorder="1" applyAlignment="1">
      <alignment horizontal="center" vertical="top"/>
    </xf>
    <xf numFmtId="0" fontId="17" fillId="6" borderId="5" xfId="0" applyFont="1" applyFill="1" applyBorder="1" applyAlignment="1">
      <alignment horizontal="center" vertical="top"/>
    </xf>
    <xf numFmtId="2" fontId="17" fillId="0" borderId="5" xfId="0" applyNumberFormat="1" applyFont="1" applyBorder="1" applyAlignment="1">
      <alignment vertical="top" wrapText="1"/>
    </xf>
    <xf numFmtId="43" fontId="17" fillId="0" borderId="5" xfId="0" applyNumberFormat="1" applyFont="1" applyBorder="1" applyAlignment="1">
      <alignment horizontal="center" vertical="top"/>
    </xf>
    <xf numFmtId="43" fontId="21" fillId="0" borderId="5" xfId="0" applyNumberFormat="1" applyFont="1" applyBorder="1" applyAlignment="1">
      <alignment horizontal="center" vertical="top"/>
    </xf>
    <xf numFmtId="0" fontId="21" fillId="0" borderId="5" xfId="0" applyFont="1" applyBorder="1" applyAlignment="1">
      <alignment vertical="top"/>
    </xf>
    <xf numFmtId="2" fontId="24" fillId="6" borderId="13" xfId="0" applyNumberFormat="1" applyFont="1" applyFill="1" applyBorder="1" applyAlignment="1">
      <alignment vertical="top" wrapText="1"/>
    </xf>
    <xf numFmtId="2" fontId="24" fillId="6" borderId="6" xfId="0" applyNumberFormat="1" applyFont="1" applyFill="1" applyBorder="1" applyAlignment="1">
      <alignment vertical="top" wrapText="1"/>
    </xf>
    <xf numFmtId="0" fontId="16" fillId="0" borderId="0" xfId="0" applyFont="1" applyAlignment="1">
      <alignment horizontal="left" vertical="center"/>
    </xf>
    <xf numFmtId="43" fontId="19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43" fontId="16" fillId="0" borderId="0" xfId="2" applyFont="1" applyBorder="1" applyAlignment="1">
      <alignment horizontal="center"/>
    </xf>
    <xf numFmtId="43" fontId="16" fillId="6" borderId="18" xfId="2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7" fillId="0" borderId="4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11" borderId="5" xfId="0" applyFont="1" applyFill="1" applyBorder="1" applyAlignment="1">
      <alignment horizontal="center" vertical="top"/>
    </xf>
    <xf numFmtId="2" fontId="17" fillId="11" borderId="12" xfId="0" applyNumberFormat="1" applyFont="1" applyFill="1" applyBorder="1" applyAlignment="1">
      <alignment vertical="top" wrapText="1"/>
    </xf>
    <xf numFmtId="43" fontId="17" fillId="11" borderId="5" xfId="0" applyNumberFormat="1" applyFont="1" applyFill="1" applyBorder="1" applyAlignment="1">
      <alignment horizontal="center" vertical="top"/>
    </xf>
    <xf numFmtId="0" fontId="21" fillId="11" borderId="5" xfId="0" applyFont="1" applyFill="1" applyBorder="1" applyAlignment="1">
      <alignment vertical="top"/>
    </xf>
    <xf numFmtId="0" fontId="17" fillId="8" borderId="5" xfId="0" applyFont="1" applyFill="1" applyBorder="1" applyAlignment="1">
      <alignment horizontal="center" vertical="top"/>
    </xf>
    <xf numFmtId="2" fontId="17" fillId="8" borderId="12" xfId="0" applyNumberFormat="1" applyFont="1" applyFill="1" applyBorder="1" applyAlignment="1">
      <alignment vertical="top" wrapText="1"/>
    </xf>
    <xf numFmtId="43" fontId="17" fillId="8" borderId="5" xfId="0" applyNumberFormat="1" applyFont="1" applyFill="1" applyBorder="1" applyAlignment="1">
      <alignment horizontal="center" vertical="top"/>
    </xf>
    <xf numFmtId="0" fontId="21" fillId="8" borderId="5" xfId="0" applyFont="1" applyFill="1" applyBorder="1" applyAlignment="1">
      <alignment vertical="top"/>
    </xf>
    <xf numFmtId="0" fontId="17" fillId="9" borderId="6" xfId="0" applyFont="1" applyFill="1" applyBorder="1" applyAlignment="1">
      <alignment horizontal="center" vertical="top"/>
    </xf>
    <xf numFmtId="2" fontId="17" fillId="9" borderId="6" xfId="0" applyNumberFormat="1" applyFont="1" applyFill="1" applyBorder="1" applyAlignment="1">
      <alignment vertical="top" wrapText="1"/>
    </xf>
    <xf numFmtId="43" fontId="17" fillId="9" borderId="6" xfId="0" applyNumberFormat="1" applyFont="1" applyFill="1" applyBorder="1" applyAlignment="1">
      <alignment horizontal="center" vertical="top"/>
    </xf>
    <xf numFmtId="0" fontId="21" fillId="9" borderId="6" xfId="0" applyFont="1" applyFill="1" applyBorder="1" applyAlignment="1">
      <alignment vertical="top"/>
    </xf>
    <xf numFmtId="2" fontId="17" fillId="7" borderId="6" xfId="0" applyNumberFormat="1" applyFont="1" applyFill="1" applyBorder="1" applyAlignment="1">
      <alignment vertical="top"/>
    </xf>
    <xf numFmtId="0" fontId="17" fillId="11" borderId="6" xfId="0" applyFont="1" applyFill="1" applyBorder="1" applyAlignment="1">
      <alignment horizontal="center" vertical="top"/>
    </xf>
    <xf numFmtId="2" fontId="17" fillId="11" borderId="6" xfId="0" applyNumberFormat="1" applyFont="1" applyFill="1" applyBorder="1" applyAlignment="1">
      <alignment vertical="top" wrapText="1"/>
    </xf>
    <xf numFmtId="43" fontId="17" fillId="11" borderId="6" xfId="0" applyNumberFormat="1" applyFont="1" applyFill="1" applyBorder="1" applyAlignment="1">
      <alignment horizontal="center" vertical="top"/>
    </xf>
    <xf numFmtId="0" fontId="21" fillId="11" borderId="6" xfId="0" applyFont="1" applyFill="1" applyBorder="1" applyAlignment="1">
      <alignment vertical="top"/>
    </xf>
    <xf numFmtId="0" fontId="17" fillId="8" borderId="6" xfId="0" applyFont="1" applyFill="1" applyBorder="1" applyAlignment="1">
      <alignment horizontal="center" vertical="top"/>
    </xf>
    <xf numFmtId="2" fontId="17" fillId="8" borderId="6" xfId="0" applyNumberFormat="1" applyFont="1" applyFill="1" applyBorder="1" applyAlignment="1">
      <alignment vertical="top" wrapText="1"/>
    </xf>
    <xf numFmtId="43" fontId="17" fillId="8" borderId="6" xfId="0" applyNumberFormat="1" applyFont="1" applyFill="1" applyBorder="1" applyAlignment="1">
      <alignment horizontal="center" vertical="top"/>
    </xf>
    <xf numFmtId="0" fontId="21" fillId="8" borderId="6" xfId="0" applyFont="1" applyFill="1" applyBorder="1" applyAlignment="1">
      <alignment vertical="top"/>
    </xf>
    <xf numFmtId="0" fontId="17" fillId="9" borderId="13" xfId="0" applyFont="1" applyFill="1" applyBorder="1" applyAlignment="1">
      <alignment horizontal="center" vertical="top"/>
    </xf>
    <xf numFmtId="2" fontId="17" fillId="9" borderId="13" xfId="0" applyNumberFormat="1" applyFont="1" applyFill="1" applyBorder="1" applyAlignment="1">
      <alignment vertical="top" wrapText="1"/>
    </xf>
    <xf numFmtId="43" fontId="17" fillId="9" borderId="13" xfId="0" applyNumberFormat="1" applyFont="1" applyFill="1" applyBorder="1" applyAlignment="1">
      <alignment horizontal="center" vertical="top"/>
    </xf>
    <xf numFmtId="0" fontId="21" fillId="9" borderId="13" xfId="0" applyFont="1" applyFill="1" applyBorder="1" applyAlignment="1">
      <alignment vertical="top" wrapText="1"/>
    </xf>
    <xf numFmtId="0" fontId="17" fillId="7" borderId="13" xfId="0" applyFont="1" applyFill="1" applyBorder="1" applyAlignment="1">
      <alignment horizontal="center" vertical="top"/>
    </xf>
    <xf numFmtId="2" fontId="17" fillId="7" borderId="13" xfId="0" applyNumberFormat="1" applyFont="1" applyFill="1" applyBorder="1" applyAlignment="1">
      <alignment vertical="top" wrapText="1"/>
    </xf>
    <xf numFmtId="43" fontId="17" fillId="7" borderId="13" xfId="0" applyNumberFormat="1" applyFont="1" applyFill="1" applyBorder="1" applyAlignment="1">
      <alignment horizontal="center" vertical="top"/>
    </xf>
    <xf numFmtId="0" fontId="21" fillId="7" borderId="13" xfId="0" applyFont="1" applyFill="1" applyBorder="1" applyAlignment="1">
      <alignment vertical="top" wrapText="1"/>
    </xf>
    <xf numFmtId="43" fontId="21" fillId="9" borderId="13" xfId="0" applyNumberFormat="1" applyFont="1" applyFill="1" applyBorder="1" applyAlignment="1">
      <alignment horizontal="center" vertical="top"/>
    </xf>
    <xf numFmtId="43" fontId="21" fillId="7" borderId="13" xfId="0" applyNumberFormat="1" applyFont="1" applyFill="1" applyBorder="1" applyAlignment="1">
      <alignment horizontal="center" vertical="top"/>
    </xf>
    <xf numFmtId="2" fontId="17" fillId="0" borderId="6" xfId="0" applyNumberFormat="1" applyFont="1" applyBorder="1" applyAlignment="1">
      <alignment vertical="top"/>
    </xf>
    <xf numFmtId="2" fontId="17" fillId="0" borderId="6" xfId="0" applyNumberFormat="1" applyFont="1" applyBorder="1" applyAlignment="1">
      <alignment horizontal="center" vertical="top"/>
    </xf>
    <xf numFmtId="2" fontId="21" fillId="0" borderId="6" xfId="0" applyNumberFormat="1" applyFont="1" applyBorder="1" applyAlignment="1">
      <alignment horizontal="center" vertical="top"/>
    </xf>
    <xf numFmtId="0" fontId="1" fillId="0" borderId="0" xfId="0" applyFont="1"/>
    <xf numFmtId="2" fontId="31" fillId="6" borderId="0" xfId="0" applyNumberFormat="1" applyFont="1" applyFill="1" applyAlignment="1">
      <alignment horizontal="center"/>
    </xf>
    <xf numFmtId="43" fontId="30" fillId="6" borderId="0" xfId="2" applyFont="1" applyFill="1" applyBorder="1" applyAlignment="1">
      <alignment horizontal="left"/>
    </xf>
    <xf numFmtId="2" fontId="31" fillId="0" borderId="0" xfId="0" applyNumberFormat="1" applyFont="1"/>
    <xf numFmtId="0" fontId="30" fillId="0" borderId="0" xfId="0" applyFont="1"/>
    <xf numFmtId="2" fontId="17" fillId="7" borderId="14" xfId="0" applyNumberFormat="1" applyFont="1" applyFill="1" applyBorder="1" applyAlignment="1">
      <alignment vertical="top" wrapText="1"/>
    </xf>
    <xf numFmtId="2" fontId="17" fillId="7" borderId="6" xfId="0" applyNumberFormat="1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189" fontId="21" fillId="0" borderId="13" xfId="2" applyNumberFormat="1" applyFont="1" applyBorder="1" applyAlignment="1">
      <alignment horizontal="right" vertical="center"/>
    </xf>
    <xf numFmtId="0" fontId="21" fillId="0" borderId="7" xfId="0" applyFont="1" applyBorder="1"/>
    <xf numFmtId="43" fontId="21" fillId="0" borderId="3" xfId="2" applyFont="1" applyBorder="1" applyAlignment="1">
      <alignment vertical="center"/>
    </xf>
    <xf numFmtId="43" fontId="21" fillId="0" borderId="3" xfId="0" applyNumberFormat="1" applyFont="1" applyBorder="1"/>
    <xf numFmtId="43" fontId="21" fillId="0" borderId="3" xfId="2" applyFont="1" applyBorder="1"/>
    <xf numFmtId="2" fontId="21" fillId="0" borderId="0" xfId="0" applyNumberFormat="1" applyFont="1" applyAlignment="1">
      <alignment vertical="center"/>
    </xf>
    <xf numFmtId="43" fontId="18" fillId="0" borderId="0" xfId="0" applyNumberFormat="1" applyFont="1" applyAlignment="1">
      <alignment vertical="center"/>
    </xf>
    <xf numFmtId="43" fontId="18" fillId="0" borderId="4" xfId="0" applyNumberFormat="1" applyFont="1" applyBorder="1" applyAlignment="1">
      <alignment vertical="center"/>
    </xf>
    <xf numFmtId="43" fontId="21" fillId="0" borderId="3" xfId="0" applyNumberFormat="1" applyFont="1" applyBorder="1" applyAlignment="1">
      <alignment vertical="center"/>
    </xf>
    <xf numFmtId="43" fontId="21" fillId="0" borderId="3" xfId="2" applyFont="1" applyFill="1" applyBorder="1"/>
    <xf numFmtId="43" fontId="21" fillId="0" borderId="9" xfId="0" applyNumberFormat="1" applyFont="1" applyBorder="1"/>
    <xf numFmtId="0" fontId="15" fillId="17" borderId="2" xfId="0" applyFont="1" applyFill="1" applyBorder="1" applyAlignment="1">
      <alignment horizontal="center" vertical="center"/>
    </xf>
    <xf numFmtId="0" fontId="15" fillId="17" borderId="5" xfId="0" applyFont="1" applyFill="1" applyBorder="1" applyAlignment="1">
      <alignment horizontal="center" vertical="center"/>
    </xf>
    <xf numFmtId="43" fontId="15" fillId="17" borderId="2" xfId="0" applyNumberFormat="1" applyFont="1" applyFill="1" applyBorder="1" applyAlignment="1">
      <alignment horizontal="center" vertical="center"/>
    </xf>
    <xf numFmtId="43" fontId="15" fillId="17" borderId="5" xfId="0" applyNumberFormat="1" applyFont="1" applyFill="1" applyBorder="1" applyAlignment="1">
      <alignment horizontal="center" vertical="center"/>
    </xf>
    <xf numFmtId="0" fontId="15" fillId="17" borderId="6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43" fontId="16" fillId="0" borderId="0" xfId="2" applyFont="1" applyBorder="1" applyAlignment="1">
      <alignment horizontal="center"/>
    </xf>
    <xf numFmtId="0" fontId="16" fillId="0" borderId="0" xfId="0" applyFont="1" applyAlignment="1">
      <alignment horizontal="left"/>
    </xf>
    <xf numFmtId="43" fontId="19" fillId="0" borderId="0" xfId="2" applyFont="1" applyBorder="1" applyAlignment="1">
      <alignment horizontal="center"/>
    </xf>
    <xf numFmtId="0" fontId="19" fillId="0" borderId="0" xfId="0" applyFont="1" applyAlignment="1">
      <alignment horizontal="center"/>
    </xf>
    <xf numFmtId="43" fontId="9" fillId="0" borderId="0" xfId="2" applyFont="1" applyAlignment="1">
      <alignment horizontal="center"/>
    </xf>
    <xf numFmtId="0" fontId="3" fillId="7" borderId="7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43" fontId="4" fillId="0" borderId="0" xfId="2" applyFont="1" applyBorder="1" applyAlignment="1">
      <alignment horizontal="center"/>
    </xf>
    <xf numFmtId="0" fontId="9" fillId="0" borderId="0" xfId="2" applyNumberFormat="1" applyFont="1" applyAlignment="1">
      <alignment horizontal="center"/>
    </xf>
    <xf numFmtId="0" fontId="3" fillId="0" borderId="0" xfId="0" applyFont="1" applyAlignment="1">
      <alignment horizontal="center"/>
    </xf>
    <xf numFmtId="43" fontId="3" fillId="0" borderId="1" xfId="2" applyFont="1" applyBorder="1" applyAlignment="1">
      <alignment horizontal="center"/>
    </xf>
    <xf numFmtId="0" fontId="3" fillId="7" borderId="2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43" fontId="3" fillId="7" borderId="2" xfId="2" applyFont="1" applyFill="1" applyBorder="1" applyAlignment="1">
      <alignment horizontal="center" vertical="center" wrapText="1"/>
    </xf>
    <xf numFmtId="43" fontId="3" fillId="7" borderId="5" xfId="2" applyFont="1" applyFill="1" applyBorder="1" applyAlignment="1">
      <alignment horizontal="center" vertical="center" wrapText="1"/>
    </xf>
    <xf numFmtId="43" fontId="3" fillId="7" borderId="2" xfId="2" applyFont="1" applyFill="1" applyBorder="1" applyAlignment="1">
      <alignment horizontal="center" vertical="center"/>
    </xf>
    <xf numFmtId="43" fontId="3" fillId="7" borderId="5" xfId="2" applyFont="1" applyFill="1" applyBorder="1" applyAlignment="1">
      <alignment horizontal="center" vertical="center"/>
    </xf>
    <xf numFmtId="43" fontId="21" fillId="6" borderId="0" xfId="2" applyFont="1" applyFill="1" applyBorder="1" applyAlignment="1">
      <alignment horizontal="left"/>
    </xf>
    <xf numFmtId="43" fontId="25" fillId="6" borderId="0" xfId="0" applyNumberFormat="1" applyFont="1" applyFill="1" applyAlignment="1">
      <alignment horizontal="center"/>
    </xf>
    <xf numFmtId="43" fontId="17" fillId="0" borderId="0" xfId="2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43" fontId="20" fillId="0" borderId="1" xfId="0" applyNumberFormat="1" applyFont="1" applyBorder="1" applyAlignment="1">
      <alignment horizontal="center"/>
    </xf>
    <xf numFmtId="188" fontId="17" fillId="0" borderId="2" xfId="2" applyNumberFormat="1" applyFont="1" applyBorder="1" applyAlignment="1">
      <alignment horizontal="center" vertical="center"/>
    </xf>
    <xf numFmtId="188" fontId="17" fillId="0" borderId="4" xfId="2" applyNumberFormat="1" applyFont="1" applyBorder="1" applyAlignment="1">
      <alignment horizontal="center" vertical="center"/>
    </xf>
    <xf numFmtId="188" fontId="17" fillId="0" borderId="5" xfId="2" applyNumberFormat="1" applyFont="1" applyBorder="1" applyAlignment="1">
      <alignment horizontal="center" vertical="center"/>
    </xf>
    <xf numFmtId="2" fontId="17" fillId="0" borderId="2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2" fontId="17" fillId="0" borderId="5" xfId="0" applyNumberFormat="1" applyFont="1" applyBorder="1" applyAlignment="1">
      <alignment horizontal="center" vertical="center"/>
    </xf>
    <xf numFmtId="43" fontId="17" fillId="0" borderId="2" xfId="2" applyFont="1" applyBorder="1" applyAlignment="1">
      <alignment horizontal="center" vertical="center" wrapText="1"/>
    </xf>
    <xf numFmtId="43" fontId="17" fillId="0" borderId="4" xfId="2" applyFont="1" applyBorder="1" applyAlignment="1">
      <alignment horizontal="center" vertical="center" wrapText="1"/>
    </xf>
    <xf numFmtId="2" fontId="17" fillId="6" borderId="2" xfId="0" applyNumberFormat="1" applyFont="1" applyFill="1" applyBorder="1" applyAlignment="1">
      <alignment horizontal="center" vertical="center" wrapText="1"/>
    </xf>
    <xf numFmtId="2" fontId="17" fillId="6" borderId="4" xfId="0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43" fontId="17" fillId="6" borderId="18" xfId="2" applyFont="1" applyFill="1" applyBorder="1" applyAlignment="1">
      <alignment horizontal="left"/>
    </xf>
    <xf numFmtId="43" fontId="21" fillId="0" borderId="0" xfId="2" applyFont="1" applyBorder="1" applyAlignment="1">
      <alignment horizontal="center"/>
    </xf>
    <xf numFmtId="0" fontId="20" fillId="0" borderId="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wrapText="1"/>
    </xf>
    <xf numFmtId="0" fontId="20" fillId="0" borderId="8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17" borderId="10" xfId="0" applyFont="1" applyFill="1" applyBorder="1" applyAlignment="1">
      <alignment horizontal="center" vertical="center"/>
    </xf>
    <xf numFmtId="0" fontId="15" fillId="17" borderId="11" xfId="0" applyFont="1" applyFill="1" applyBorder="1" applyAlignment="1">
      <alignment horizontal="center" vertical="center"/>
    </xf>
    <xf numFmtId="49" fontId="15" fillId="17" borderId="6" xfId="0" applyNumberFormat="1" applyFont="1" applyFill="1" applyBorder="1" applyAlignment="1">
      <alignment horizontal="center" vertical="center"/>
    </xf>
    <xf numFmtId="0" fontId="16" fillId="11" borderId="6" xfId="0" applyFont="1" applyFill="1" applyBorder="1" applyAlignment="1">
      <alignment vertical="center"/>
    </xf>
    <xf numFmtId="49" fontId="15" fillId="11" borderId="6" xfId="0" applyNumberFormat="1" applyFont="1" applyFill="1" applyBorder="1" applyAlignment="1">
      <alignment vertical="center"/>
    </xf>
    <xf numFmtId="2" fontId="15" fillId="11" borderId="6" xfId="0" applyNumberFormat="1" applyFont="1" applyFill="1" applyBorder="1" applyAlignment="1">
      <alignment vertical="center" wrapText="1"/>
    </xf>
    <xf numFmtId="43" fontId="16" fillId="11" borderId="6" xfId="0" applyNumberFormat="1" applyFont="1" applyFill="1" applyBorder="1" applyAlignment="1">
      <alignment vertical="center"/>
    </xf>
    <xf numFmtId="0" fontId="16" fillId="15" borderId="6" xfId="0" applyFont="1" applyFill="1" applyBorder="1" applyAlignment="1">
      <alignment vertical="center"/>
    </xf>
    <xf numFmtId="49" fontId="15" fillId="15" borderId="6" xfId="0" applyNumberFormat="1" applyFont="1" applyFill="1" applyBorder="1" applyAlignment="1">
      <alignment vertical="center" wrapText="1"/>
    </xf>
    <xf numFmtId="2" fontId="15" fillId="15" borderId="11" xfId="0" applyNumberFormat="1" applyFont="1" applyFill="1" applyBorder="1" applyAlignment="1">
      <alignment vertical="center" wrapText="1"/>
    </xf>
    <xf numFmtId="43" fontId="16" fillId="15" borderId="6" xfId="0" applyNumberFormat="1" applyFont="1" applyFill="1" applyBorder="1" applyAlignment="1">
      <alignment vertical="center"/>
    </xf>
    <xf numFmtId="0" fontId="16" fillId="9" borderId="6" xfId="0" applyFont="1" applyFill="1" applyBorder="1" applyAlignment="1">
      <alignment vertical="center"/>
    </xf>
    <xf numFmtId="2" fontId="15" fillId="9" borderId="6" xfId="0" applyNumberFormat="1" applyFont="1" applyFill="1" applyBorder="1" applyAlignment="1">
      <alignment vertical="center" wrapText="1"/>
    </xf>
    <xf numFmtId="2" fontId="16" fillId="9" borderId="11" xfId="0" applyNumberFormat="1" applyFont="1" applyFill="1" applyBorder="1" applyAlignment="1">
      <alignment vertical="center" wrapText="1"/>
    </xf>
    <xf numFmtId="43" fontId="16" fillId="9" borderId="6" xfId="0" applyNumberFormat="1" applyFont="1" applyFill="1" applyBorder="1" applyAlignment="1">
      <alignment vertical="center"/>
    </xf>
    <xf numFmtId="0" fontId="16" fillId="7" borderId="6" xfId="0" applyFont="1" applyFill="1" applyBorder="1" applyAlignment="1">
      <alignment vertical="center"/>
    </xf>
    <xf numFmtId="2" fontId="16" fillId="7" borderId="6" xfId="0" applyNumberFormat="1" applyFont="1" applyFill="1" applyBorder="1" applyAlignment="1">
      <alignment horizontal="center" vertical="center"/>
    </xf>
    <xf numFmtId="0" fontId="16" fillId="7" borderId="11" xfId="0" applyFont="1" applyFill="1" applyBorder="1" applyAlignment="1">
      <alignment horizontal="center" vertical="center" wrapText="1"/>
    </xf>
    <xf numFmtId="43" fontId="16" fillId="7" borderId="6" xfId="0" applyNumberFormat="1" applyFont="1" applyFill="1" applyBorder="1" applyAlignment="1">
      <alignment vertical="center"/>
    </xf>
    <xf numFmtId="0" fontId="16" fillId="26" borderId="6" xfId="0" applyFont="1" applyFill="1" applyBorder="1" applyAlignment="1">
      <alignment vertical="center"/>
    </xf>
    <xf numFmtId="2" fontId="16" fillId="26" borderId="6" xfId="0" applyNumberFormat="1" applyFont="1" applyFill="1" applyBorder="1" applyAlignment="1">
      <alignment vertical="center"/>
    </xf>
    <xf numFmtId="2" fontId="16" fillId="26" borderId="11" xfId="0" applyNumberFormat="1" applyFont="1" applyFill="1" applyBorder="1" applyAlignment="1">
      <alignment vertical="center" wrapText="1"/>
    </xf>
    <xf numFmtId="187" fontId="16" fillId="26" borderId="6" xfId="1" applyFont="1" applyFill="1" applyBorder="1" applyAlignment="1">
      <alignment vertical="center"/>
    </xf>
    <xf numFmtId="0" fontId="16" fillId="6" borderId="6" xfId="0" applyFont="1" applyFill="1" applyBorder="1" applyAlignment="1">
      <alignment vertical="center"/>
    </xf>
    <xf numFmtId="2" fontId="16" fillId="0" borderId="6" xfId="0" applyNumberFormat="1" applyFont="1" applyBorder="1" applyAlignment="1">
      <alignment vertical="center"/>
    </xf>
    <xf numFmtId="2" fontId="16" fillId="0" borderId="11" xfId="0" applyNumberFormat="1" applyFont="1" applyBorder="1" applyAlignment="1">
      <alignment vertical="center" wrapText="1"/>
    </xf>
    <xf numFmtId="187" fontId="16" fillId="0" borderId="6" xfId="1" applyFont="1" applyBorder="1" applyAlignment="1">
      <alignment vertical="center"/>
    </xf>
    <xf numFmtId="49" fontId="16" fillId="7" borderId="11" xfId="0" applyNumberFormat="1" applyFont="1" applyFill="1" applyBorder="1" applyAlignment="1">
      <alignment horizontal="center" vertical="center" wrapText="1"/>
    </xf>
    <xf numFmtId="187" fontId="16" fillId="7" borderId="11" xfId="1" applyFont="1" applyFill="1" applyBorder="1" applyAlignment="1">
      <alignment horizontal="center" vertical="center" wrapText="1"/>
    </xf>
    <xf numFmtId="2" fontId="16" fillId="15" borderId="6" xfId="0" applyNumberFormat="1" applyFont="1" applyFill="1" applyBorder="1" applyAlignment="1">
      <alignment horizontal="left" vertical="center" wrapText="1"/>
    </xf>
    <xf numFmtId="0" fontId="16" fillId="15" borderId="6" xfId="0" applyFont="1" applyFill="1" applyBorder="1" applyAlignment="1">
      <alignment vertical="center" wrapText="1"/>
    </xf>
    <xf numFmtId="2" fontId="16" fillId="6" borderId="6" xfId="0" applyNumberFormat="1" applyFont="1" applyFill="1" applyBorder="1" applyAlignment="1">
      <alignment horizontal="left" vertical="center" wrapText="1"/>
    </xf>
    <xf numFmtId="0" fontId="16" fillId="6" borderId="6" xfId="0" applyFont="1" applyFill="1" applyBorder="1" applyAlignment="1">
      <alignment vertical="center" wrapText="1"/>
    </xf>
    <xf numFmtId="43" fontId="16" fillId="6" borderId="6" xfId="0" applyNumberFormat="1" applyFont="1" applyFill="1" applyBorder="1" applyAlignment="1">
      <alignment vertical="center"/>
    </xf>
    <xf numFmtId="2" fontId="16" fillId="15" borderId="6" xfId="0" applyNumberFormat="1" applyFont="1" applyFill="1" applyBorder="1" applyAlignment="1">
      <alignment horizontal="left" vertical="center"/>
    </xf>
    <xf numFmtId="2" fontId="16" fillId="6" borderId="6" xfId="0" applyNumberFormat="1" applyFont="1" applyFill="1" applyBorder="1" applyAlignment="1">
      <alignment horizontal="left" vertical="center"/>
    </xf>
    <xf numFmtId="2" fontId="15" fillId="6" borderId="11" xfId="0" applyNumberFormat="1" applyFont="1" applyFill="1" applyBorder="1" applyAlignment="1">
      <alignment vertical="center" wrapText="1"/>
    </xf>
    <xf numFmtId="187" fontId="16" fillId="6" borderId="6" xfId="1" applyFont="1" applyFill="1" applyBorder="1" applyAlignment="1">
      <alignment vertical="center"/>
    </xf>
    <xf numFmtId="2" fontId="15" fillId="11" borderId="6" xfId="0" applyNumberFormat="1" applyFont="1" applyFill="1" applyBorder="1" applyAlignment="1">
      <alignment horizontal="left" vertical="center"/>
    </xf>
    <xf numFmtId="2" fontId="15" fillId="11" borderId="11" xfId="0" applyNumberFormat="1" applyFont="1" applyFill="1" applyBorder="1" applyAlignment="1">
      <alignment vertical="center" wrapText="1"/>
    </xf>
    <xf numFmtId="187" fontId="16" fillId="11" borderId="6" xfId="1" applyFont="1" applyFill="1" applyBorder="1" applyAlignment="1">
      <alignment vertical="center"/>
    </xf>
    <xf numFmtId="0" fontId="16" fillId="12" borderId="6" xfId="0" applyFont="1" applyFill="1" applyBorder="1" applyAlignment="1">
      <alignment vertical="center"/>
    </xf>
    <xf numFmtId="2" fontId="15" fillId="12" borderId="6" xfId="0" applyNumberFormat="1" applyFont="1" applyFill="1" applyBorder="1" applyAlignment="1">
      <alignment horizontal="left" vertical="center"/>
    </xf>
    <xf numFmtId="2" fontId="15" fillId="12" borderId="11" xfId="0" applyNumberFormat="1" applyFont="1" applyFill="1" applyBorder="1" applyAlignment="1">
      <alignment horizontal="left" vertical="center" wrapText="1"/>
    </xf>
    <xf numFmtId="187" fontId="16" fillId="12" borderId="6" xfId="1" applyFont="1" applyFill="1" applyBorder="1" applyAlignment="1">
      <alignment vertical="center"/>
    </xf>
    <xf numFmtId="0" fontId="16" fillId="5" borderId="6" xfId="0" applyFont="1" applyFill="1" applyBorder="1" applyAlignment="1">
      <alignment vertical="center"/>
    </xf>
    <xf numFmtId="2" fontId="15" fillId="5" borderId="6" xfId="0" applyNumberFormat="1" applyFont="1" applyFill="1" applyBorder="1" applyAlignment="1">
      <alignment horizontal="left" vertical="center" wrapText="1"/>
    </xf>
    <xf numFmtId="2" fontId="16" fillId="5" borderId="11" xfId="1" applyNumberFormat="1" applyFont="1" applyFill="1" applyBorder="1" applyAlignment="1">
      <alignment horizontal="left" vertical="center" wrapText="1"/>
    </xf>
    <xf numFmtId="187" fontId="16" fillId="5" borderId="11" xfId="1" applyFont="1" applyFill="1" applyBorder="1" applyAlignment="1">
      <alignment horizontal="left" vertical="center"/>
    </xf>
    <xf numFmtId="2" fontId="16" fillId="7" borderId="11" xfId="1" applyNumberFormat="1" applyFont="1" applyFill="1" applyBorder="1" applyAlignment="1">
      <alignment horizontal="left" vertical="center" wrapText="1"/>
    </xf>
    <xf numFmtId="187" fontId="16" fillId="7" borderId="11" xfId="1" applyFont="1" applyFill="1" applyBorder="1" applyAlignment="1">
      <alignment horizontal="left" vertical="center"/>
    </xf>
    <xf numFmtId="187" fontId="16" fillId="7" borderId="6" xfId="1" applyFont="1" applyFill="1" applyBorder="1" applyAlignment="1">
      <alignment horizontal="left" vertical="center"/>
    </xf>
    <xf numFmtId="0" fontId="16" fillId="4" borderId="6" xfId="0" applyFont="1" applyFill="1" applyBorder="1" applyAlignment="1">
      <alignment vertical="center"/>
    </xf>
    <xf numFmtId="49" fontId="16" fillId="4" borderId="6" xfId="0" applyNumberFormat="1" applyFont="1" applyFill="1" applyBorder="1" applyAlignment="1">
      <alignment vertical="center"/>
    </xf>
    <xf numFmtId="2" fontId="15" fillId="4" borderId="11" xfId="0" applyNumberFormat="1" applyFont="1" applyFill="1" applyBorder="1" applyAlignment="1">
      <alignment vertical="center" wrapText="1"/>
    </xf>
    <xf numFmtId="187" fontId="16" fillId="4" borderId="6" xfId="1" applyFont="1" applyFill="1" applyBorder="1" applyAlignment="1">
      <alignment vertical="center"/>
    </xf>
    <xf numFmtId="2" fontId="16" fillId="6" borderId="6" xfId="0" applyNumberFormat="1" applyFont="1" applyFill="1" applyBorder="1" applyAlignment="1">
      <alignment vertical="center"/>
    </xf>
    <xf numFmtId="2" fontId="16" fillId="6" borderId="11" xfId="0" applyNumberFormat="1" applyFont="1" applyFill="1" applyBorder="1" applyAlignment="1">
      <alignment vertical="center" wrapText="1"/>
    </xf>
    <xf numFmtId="0" fontId="16" fillId="6" borderId="0" xfId="0" applyFont="1" applyFill="1" applyAlignment="1">
      <alignment vertical="center"/>
    </xf>
    <xf numFmtId="2" fontId="16" fillId="6" borderId="11" xfId="1" applyNumberFormat="1" applyFont="1" applyFill="1" applyBorder="1" applyAlignment="1">
      <alignment vertical="center" wrapText="1"/>
    </xf>
    <xf numFmtId="187" fontId="16" fillId="6" borderId="10" xfId="1" applyFont="1" applyFill="1" applyBorder="1" applyAlignment="1">
      <alignment vertical="center"/>
    </xf>
    <xf numFmtId="187" fontId="16" fillId="7" borderId="10" xfId="1" applyFont="1" applyFill="1" applyBorder="1" applyAlignment="1">
      <alignment vertical="center"/>
    </xf>
    <xf numFmtId="187" fontId="15" fillId="7" borderId="6" xfId="1" applyFont="1" applyFill="1" applyBorder="1" applyAlignment="1">
      <alignment vertical="center"/>
    </xf>
    <xf numFmtId="2" fontId="16" fillId="7" borderId="11" xfId="1" applyNumberFormat="1" applyFont="1" applyFill="1" applyBorder="1" applyAlignment="1">
      <alignment vertical="center" wrapText="1"/>
    </xf>
    <xf numFmtId="187" fontId="16" fillId="7" borderId="6" xfId="1" applyFont="1" applyFill="1" applyBorder="1" applyAlignment="1">
      <alignment vertical="center"/>
    </xf>
    <xf numFmtId="187" fontId="16" fillId="4" borderId="10" xfId="1" applyFont="1" applyFill="1" applyBorder="1" applyAlignment="1">
      <alignment vertical="center"/>
    </xf>
    <xf numFmtId="187" fontId="16" fillId="4" borderId="6" xfId="1" applyFont="1" applyFill="1" applyBorder="1" applyAlignment="1">
      <alignment vertical="center" wrapText="1"/>
    </xf>
    <xf numFmtId="2" fontId="16" fillId="4" borderId="11" xfId="1" applyNumberFormat="1" applyFont="1" applyFill="1" applyBorder="1" applyAlignment="1">
      <alignment vertical="center" wrapText="1"/>
    </xf>
    <xf numFmtId="2" fontId="16" fillId="4" borderId="6" xfId="1" applyNumberFormat="1" applyFont="1" applyFill="1" applyBorder="1" applyAlignment="1">
      <alignment vertical="center" wrapText="1"/>
    </xf>
    <xf numFmtId="2" fontId="16" fillId="6" borderId="6" xfId="0" applyNumberFormat="1" applyFont="1" applyFill="1" applyBorder="1" applyAlignment="1">
      <alignment vertical="center" wrapText="1"/>
    </xf>
    <xf numFmtId="2" fontId="16" fillId="4" borderId="6" xfId="0" applyNumberFormat="1" applyFont="1" applyFill="1" applyBorder="1" applyAlignment="1">
      <alignment vertical="center"/>
    </xf>
    <xf numFmtId="2" fontId="16" fillId="4" borderId="11" xfId="0" applyNumberFormat="1" applyFont="1" applyFill="1" applyBorder="1" applyAlignment="1">
      <alignment vertical="center" wrapText="1"/>
    </xf>
    <xf numFmtId="2" fontId="16" fillId="4" borderId="6" xfId="0" applyNumberFormat="1" applyFont="1" applyFill="1" applyBorder="1" applyAlignment="1">
      <alignment vertical="center" wrapText="1"/>
    </xf>
    <xf numFmtId="2" fontId="15" fillId="5" borderId="6" xfId="0" applyNumberFormat="1" applyFont="1" applyFill="1" applyBorder="1" applyAlignment="1">
      <alignment vertical="center" wrapText="1"/>
    </xf>
    <xf numFmtId="2" fontId="16" fillId="5" borderId="6" xfId="0" applyNumberFormat="1" applyFont="1" applyFill="1" applyBorder="1" applyAlignment="1">
      <alignment vertical="center" wrapText="1"/>
    </xf>
    <xf numFmtId="187" fontId="16" fillId="5" borderId="10" xfId="1" applyFont="1" applyFill="1" applyBorder="1" applyAlignment="1">
      <alignment vertical="center"/>
    </xf>
    <xf numFmtId="187" fontId="16" fillId="5" borderId="6" xfId="1" applyFont="1" applyFill="1" applyBorder="1" applyAlignment="1">
      <alignment vertical="center"/>
    </xf>
    <xf numFmtId="2" fontId="16" fillId="7" borderId="6" xfId="0" applyNumberFormat="1" applyFont="1" applyFill="1" applyBorder="1" applyAlignment="1">
      <alignment vertical="center"/>
    </xf>
    <xf numFmtId="2" fontId="16" fillId="7" borderId="6" xfId="0" applyNumberFormat="1" applyFont="1" applyFill="1" applyBorder="1" applyAlignment="1">
      <alignment vertical="center" wrapText="1"/>
    </xf>
    <xf numFmtId="2" fontId="16" fillId="9" borderId="6" xfId="1" applyNumberFormat="1" applyFont="1" applyFill="1" applyBorder="1" applyAlignment="1">
      <alignment vertical="center" wrapText="1"/>
    </xf>
    <xf numFmtId="187" fontId="16" fillId="9" borderId="6" xfId="1" applyFont="1" applyFill="1" applyBorder="1" applyAlignment="1">
      <alignment vertical="center"/>
    </xf>
    <xf numFmtId="0" fontId="16" fillId="7" borderId="6" xfId="1" applyNumberFormat="1" applyFont="1" applyFill="1" applyBorder="1" applyAlignment="1">
      <alignment horizontal="center" vertical="center" wrapText="1"/>
    </xf>
    <xf numFmtId="2" fontId="16" fillId="15" borderId="6" xfId="0" applyNumberFormat="1" applyFont="1" applyFill="1" applyBorder="1" applyAlignment="1">
      <alignment vertical="center" wrapText="1"/>
    </xf>
    <xf numFmtId="2" fontId="16" fillId="15" borderId="6" xfId="1" applyNumberFormat="1" applyFont="1" applyFill="1" applyBorder="1" applyAlignment="1">
      <alignment vertical="center" wrapText="1"/>
    </xf>
    <xf numFmtId="187" fontId="16" fillId="15" borderId="6" xfId="1" applyFont="1" applyFill="1" applyBorder="1" applyAlignment="1">
      <alignment vertical="center"/>
    </xf>
    <xf numFmtId="187" fontId="16" fillId="15" borderId="6" xfId="1" applyFont="1" applyFill="1" applyBorder="1" applyAlignment="1">
      <alignment vertical="center" wrapText="1"/>
    </xf>
    <xf numFmtId="2" fontId="16" fillId="6" borderId="6" xfId="1" applyNumberFormat="1" applyFont="1" applyFill="1" applyBorder="1" applyAlignment="1">
      <alignment vertical="center" wrapText="1"/>
    </xf>
    <xf numFmtId="188" fontId="16" fillId="9" borderId="6" xfId="0" applyNumberFormat="1" applyFont="1" applyFill="1" applyBorder="1" applyAlignment="1">
      <alignment vertical="center"/>
    </xf>
    <xf numFmtId="2" fontId="16" fillId="9" borderId="6" xfId="0" applyNumberFormat="1" applyFont="1" applyFill="1" applyBorder="1" applyAlignment="1">
      <alignment vertical="center"/>
    </xf>
    <xf numFmtId="2" fontId="16" fillId="9" borderId="6" xfId="0" applyNumberFormat="1" applyFont="1" applyFill="1" applyBorder="1" applyAlignment="1">
      <alignment vertical="center" wrapText="1"/>
    </xf>
    <xf numFmtId="187" fontId="16" fillId="9" borderId="10" xfId="1" applyFont="1" applyFill="1" applyBorder="1" applyAlignment="1">
      <alignment vertical="center"/>
    </xf>
    <xf numFmtId="189" fontId="16" fillId="15" borderId="6" xfId="0" applyNumberFormat="1" applyFont="1" applyFill="1" applyBorder="1" applyAlignment="1">
      <alignment vertical="center"/>
    </xf>
    <xf numFmtId="187" fontId="16" fillId="15" borderId="10" xfId="1" applyFont="1" applyFill="1" applyBorder="1" applyAlignment="1">
      <alignment vertical="center"/>
    </xf>
    <xf numFmtId="0" fontId="16" fillId="27" borderId="6" xfId="0" applyFont="1" applyFill="1" applyBorder="1" applyAlignment="1">
      <alignment vertical="center"/>
    </xf>
    <xf numFmtId="2" fontId="16" fillId="27" borderId="6" xfId="0" applyNumberFormat="1" applyFont="1" applyFill="1" applyBorder="1" applyAlignment="1">
      <alignment horizontal="center" vertical="center"/>
    </xf>
    <xf numFmtId="2" fontId="16" fillId="27" borderId="6" xfId="0" applyNumberFormat="1" applyFont="1" applyFill="1" applyBorder="1" applyAlignment="1">
      <alignment vertical="center" wrapText="1"/>
    </xf>
    <xf numFmtId="43" fontId="16" fillId="27" borderId="6" xfId="0" applyNumberFormat="1" applyFont="1" applyFill="1" applyBorder="1" applyAlignment="1">
      <alignment vertical="center"/>
    </xf>
    <xf numFmtId="0" fontId="15" fillId="7" borderId="6" xfId="0" applyFont="1" applyFill="1" applyBorder="1" applyAlignment="1">
      <alignment horizontal="center" vertical="center"/>
    </xf>
    <xf numFmtId="43" fontId="16" fillId="7" borderId="6" xfId="0" applyNumberFormat="1" applyFont="1" applyFill="1" applyBorder="1" applyAlignment="1">
      <alignment horizontal="center" vertical="center"/>
    </xf>
    <xf numFmtId="43" fontId="16" fillId="7" borderId="6" xfId="0" applyNumberFormat="1" applyFont="1" applyFill="1" applyBorder="1" applyAlignment="1">
      <alignment horizontal="center" vertical="center"/>
    </xf>
    <xf numFmtId="0" fontId="16" fillId="19" borderId="6" xfId="0" applyFont="1" applyFill="1" applyBorder="1" applyAlignment="1">
      <alignment vertical="center"/>
    </xf>
    <xf numFmtId="2" fontId="16" fillId="19" borderId="6" xfId="0" applyNumberFormat="1" applyFont="1" applyFill="1" applyBorder="1" applyAlignment="1">
      <alignment horizontal="center" vertical="center"/>
    </xf>
    <xf numFmtId="2" fontId="16" fillId="19" borderId="11" xfId="0" applyNumberFormat="1" applyFont="1" applyFill="1" applyBorder="1" applyAlignment="1">
      <alignment vertical="center" wrapText="1"/>
    </xf>
    <xf numFmtId="43" fontId="16" fillId="19" borderId="6" xfId="0" applyNumberFormat="1" applyFont="1" applyFill="1" applyBorder="1" applyAlignment="1">
      <alignment vertical="center"/>
    </xf>
    <xf numFmtId="43" fontId="16" fillId="19" borderId="10" xfId="0" applyNumberFormat="1" applyFont="1" applyFill="1" applyBorder="1" applyAlignment="1">
      <alignment horizontal="center" vertical="center"/>
    </xf>
    <xf numFmtId="43" fontId="16" fillId="19" borderId="11" xfId="0" applyNumberFormat="1" applyFont="1" applyFill="1" applyBorder="1" applyAlignment="1">
      <alignment horizontal="center" vertical="center"/>
    </xf>
    <xf numFmtId="43" fontId="16" fillId="19" borderId="1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2" fontId="15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vertical="center"/>
    </xf>
    <xf numFmtId="43" fontId="16" fillId="6" borderId="18" xfId="2" applyFont="1" applyFill="1" applyBorder="1" applyAlignment="1">
      <alignment vertical="center"/>
    </xf>
    <xf numFmtId="43" fontId="16" fillId="6" borderId="18" xfId="2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2" fontId="18" fillId="0" borderId="0" xfId="0" applyNumberFormat="1" applyFont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2" fontId="16" fillId="0" borderId="0" xfId="0" applyNumberFormat="1" applyFont="1" applyAlignment="1">
      <alignment horizontal="left" vertical="center" wrapText="1"/>
    </xf>
    <xf numFmtId="187" fontId="18" fillId="0" borderId="0" xfId="1" applyFont="1" applyBorder="1" applyAlignment="1">
      <alignment vertical="center"/>
    </xf>
    <xf numFmtId="2" fontId="16" fillId="0" borderId="0" xfId="0" applyNumberFormat="1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2" fontId="19" fillId="0" borderId="0" xfId="0" applyNumberFormat="1" applyFont="1" applyAlignment="1">
      <alignment vertical="center" wrapText="1"/>
    </xf>
    <xf numFmtId="43" fontId="16" fillId="0" borderId="0" xfId="2" applyFont="1" applyBorder="1" applyAlignment="1">
      <alignment horizontal="center" vertical="center"/>
    </xf>
    <xf numFmtId="2" fontId="28" fillId="0" borderId="5" xfId="0" applyNumberFormat="1" applyFont="1" applyBorder="1" applyAlignment="1">
      <alignment horizontal="left" vertical="center"/>
    </xf>
    <xf numFmtId="2" fontId="23" fillId="11" borderId="6" xfId="0" applyNumberFormat="1" applyFont="1" applyFill="1" applyBorder="1" applyAlignment="1">
      <alignment horizontal="left" vertical="center" wrapText="1"/>
    </xf>
    <xf numFmtId="2" fontId="23" fillId="12" borderId="10" xfId="0" applyNumberFormat="1" applyFont="1" applyFill="1" applyBorder="1" applyAlignment="1">
      <alignment horizontal="left" vertical="center"/>
    </xf>
    <xf numFmtId="2" fontId="23" fillId="9" borderId="6" xfId="0" applyNumberFormat="1" applyFont="1" applyFill="1" applyBorder="1" applyAlignment="1">
      <alignment horizontal="left" vertical="center" wrapText="1"/>
    </xf>
    <xf numFmtId="43" fontId="23" fillId="7" borderId="6" xfId="2" applyFont="1" applyFill="1" applyBorder="1" applyAlignment="1">
      <alignment horizontal="left" vertical="center"/>
    </xf>
    <xf numFmtId="43" fontId="23" fillId="13" borderId="10" xfId="2" applyFont="1" applyFill="1" applyBorder="1" applyAlignment="1">
      <alignment horizontal="left" vertical="center"/>
    </xf>
    <xf numFmtId="2" fontId="23" fillId="6" borderId="10" xfId="0" applyNumberFormat="1" applyFont="1" applyFill="1" applyBorder="1" applyAlignment="1">
      <alignment horizontal="left" vertical="center" wrapText="1"/>
    </xf>
    <xf numFmtId="43" fontId="23" fillId="6" borderId="15" xfId="2" applyFont="1" applyFill="1" applyBorder="1" applyAlignment="1">
      <alignment horizontal="left" vertical="center"/>
    </xf>
    <xf numFmtId="43" fontId="23" fillId="6" borderId="21" xfId="2" applyFont="1" applyFill="1" applyBorder="1" applyAlignment="1">
      <alignment horizontal="left" vertical="center"/>
    </xf>
    <xf numFmtId="43" fontId="23" fillId="6" borderId="10" xfId="2" applyFont="1" applyFill="1" applyBorder="1" applyAlignment="1">
      <alignment horizontal="left" vertical="center"/>
    </xf>
    <xf numFmtId="43" fontId="23" fillId="6" borderId="6" xfId="2" applyFont="1" applyFill="1" applyBorder="1" applyAlignment="1">
      <alignment horizontal="left" vertical="center"/>
    </xf>
    <xf numFmtId="43" fontId="23" fillId="6" borderId="7" xfId="2" applyFont="1" applyFill="1" applyBorder="1" applyAlignment="1">
      <alignment horizontal="left" vertical="center"/>
    </xf>
    <xf numFmtId="2" fontId="23" fillId="14" borderId="7" xfId="0" applyNumberFormat="1" applyFont="1" applyFill="1" applyBorder="1" applyAlignment="1">
      <alignment horizontal="left" vertical="center" wrapText="1"/>
    </xf>
    <xf numFmtId="2" fontId="23" fillId="13" borderId="2" xfId="0" applyNumberFormat="1" applyFont="1" applyFill="1" applyBorder="1" applyAlignment="1">
      <alignment horizontal="left" vertical="center"/>
    </xf>
    <xf numFmtId="2" fontId="28" fillId="6" borderId="5" xfId="0" applyNumberFormat="1" applyFont="1" applyFill="1" applyBorder="1" applyAlignment="1">
      <alignment horizontal="left" vertical="center" wrapText="1"/>
    </xf>
    <xf numFmtId="188" fontId="23" fillId="0" borderId="5" xfId="2" applyNumberFormat="1" applyFont="1" applyBorder="1" applyAlignment="1">
      <alignment horizontal="left" vertical="center" wrapText="1"/>
    </xf>
    <xf numFmtId="188" fontId="23" fillId="0" borderId="14" xfId="2" applyNumberFormat="1" applyFont="1" applyBorder="1" applyAlignment="1">
      <alignment horizontal="left" vertical="center" wrapText="1"/>
    </xf>
    <xf numFmtId="43" fontId="28" fillId="6" borderId="9" xfId="2" applyFont="1" applyFill="1" applyBorder="1" applyAlignment="1">
      <alignment horizontal="left" vertical="center" wrapText="1"/>
    </xf>
    <xf numFmtId="43" fontId="23" fillId="13" borderId="10" xfId="2" applyFont="1" applyFill="1" applyBorder="1" applyAlignment="1">
      <alignment horizontal="left" vertical="center" wrapText="1"/>
    </xf>
    <xf numFmtId="43" fontId="23" fillId="6" borderId="10" xfId="2" applyFont="1" applyFill="1" applyBorder="1" applyAlignment="1">
      <alignment horizontal="left" vertical="center" wrapText="1"/>
    </xf>
    <xf numFmtId="2" fontId="23" fillId="6" borderId="15" xfId="0" applyNumberFormat="1" applyFont="1" applyFill="1" applyBorder="1" applyAlignment="1">
      <alignment horizontal="left" vertical="center" wrapText="1"/>
    </xf>
    <xf numFmtId="2" fontId="23" fillId="6" borderId="21" xfId="0" applyNumberFormat="1" applyFont="1" applyFill="1" applyBorder="1" applyAlignment="1">
      <alignment horizontal="left" vertical="center" wrapText="1"/>
    </xf>
    <xf numFmtId="49" fontId="23" fillId="7" borderId="6" xfId="2" applyNumberFormat="1" applyFont="1" applyFill="1" applyBorder="1" applyAlignment="1">
      <alignment horizontal="left" vertical="center"/>
    </xf>
    <xf numFmtId="2" fontId="23" fillId="6" borderId="6" xfId="0" applyNumberFormat="1" applyFont="1" applyFill="1" applyBorder="1" applyAlignment="1">
      <alignment horizontal="left" vertical="center" wrapText="1"/>
    </xf>
    <xf numFmtId="2" fontId="23" fillId="6" borderId="6" xfId="0" applyNumberFormat="1" applyFont="1" applyFill="1" applyBorder="1" applyAlignment="1">
      <alignment horizontal="left" vertical="center"/>
    </xf>
    <xf numFmtId="2" fontId="23" fillId="6" borderId="0" xfId="0" applyNumberFormat="1" applyFont="1" applyFill="1" applyAlignment="1">
      <alignment horizontal="left" vertical="center"/>
    </xf>
    <xf numFmtId="2" fontId="23" fillId="6" borderId="0" xfId="2" applyNumberFormat="1" applyFont="1" applyFill="1" applyBorder="1" applyAlignment="1">
      <alignment horizontal="left" vertical="center"/>
    </xf>
    <xf numFmtId="43" fontId="23" fillId="6" borderId="0" xfId="2" applyFont="1" applyFill="1" applyBorder="1" applyAlignment="1">
      <alignment horizontal="left" vertical="center"/>
    </xf>
    <xf numFmtId="2" fontId="16" fillId="0" borderId="1" xfId="0" applyNumberFormat="1" applyFont="1" applyBorder="1" applyAlignment="1">
      <alignment horizontal="center" vertical="center"/>
    </xf>
    <xf numFmtId="0" fontId="16" fillId="6" borderId="6" xfId="0" applyFont="1" applyFill="1" applyBorder="1" applyAlignment="1">
      <alignment horizontal="center" vertical="center"/>
    </xf>
    <xf numFmtId="2" fontId="16" fillId="6" borderId="6" xfId="0" applyNumberFormat="1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/>
    </xf>
    <xf numFmtId="0" fontId="18" fillId="6" borderId="6" xfId="0" applyFont="1" applyFill="1" applyBorder="1" applyAlignment="1">
      <alignment horizontal="center" vertical="center" wrapText="1"/>
    </xf>
    <xf numFmtId="0" fontId="21" fillId="6" borderId="6" xfId="0" applyFont="1" applyFill="1" applyBorder="1" applyAlignment="1">
      <alignment horizontal="center" vertical="center"/>
    </xf>
    <xf numFmtId="2" fontId="17" fillId="11" borderId="11" xfId="0" applyNumberFormat="1" applyFont="1" applyFill="1" applyBorder="1" applyAlignment="1">
      <alignment vertical="top" wrapText="1"/>
    </xf>
    <xf numFmtId="43" fontId="17" fillId="11" borderId="11" xfId="2" applyFont="1" applyFill="1" applyBorder="1" applyAlignment="1">
      <alignment vertical="top"/>
    </xf>
    <xf numFmtId="0" fontId="21" fillId="11" borderId="6" xfId="0" applyFont="1" applyFill="1" applyBorder="1" applyAlignment="1">
      <alignment horizontal="center" vertical="top"/>
    </xf>
    <xf numFmtId="189" fontId="17" fillId="15" borderId="10" xfId="2" applyNumberFormat="1" applyFont="1" applyFill="1" applyBorder="1" applyAlignment="1">
      <alignment vertical="top"/>
    </xf>
    <xf numFmtId="2" fontId="17" fillId="15" borderId="6" xfId="2" applyNumberFormat="1" applyFont="1" applyFill="1" applyBorder="1" applyAlignment="1">
      <alignment horizontal="left" vertical="top" wrapText="1"/>
    </xf>
    <xf numFmtId="43" fontId="17" fillId="15" borderId="6" xfId="2" applyFont="1" applyFill="1" applyBorder="1" applyAlignment="1">
      <alignment vertical="top"/>
    </xf>
    <xf numFmtId="2" fontId="17" fillId="15" borderId="6" xfId="2" applyNumberFormat="1" applyFont="1" applyFill="1" applyBorder="1" applyAlignment="1">
      <alignment vertical="top"/>
    </xf>
    <xf numFmtId="188" fontId="17" fillId="9" borderId="5" xfId="2" applyNumberFormat="1" applyFont="1" applyFill="1" applyBorder="1" applyAlignment="1">
      <alignment vertical="top"/>
    </xf>
    <xf numFmtId="2" fontId="21" fillId="9" borderId="6" xfId="0" applyNumberFormat="1" applyFont="1" applyFill="1" applyBorder="1" applyAlignment="1">
      <alignment vertical="top" wrapText="1"/>
    </xf>
    <xf numFmtId="2" fontId="21" fillId="9" borderId="6" xfId="0" applyNumberFormat="1" applyFont="1" applyFill="1" applyBorder="1" applyAlignment="1">
      <alignment horizontal="justify" vertical="top"/>
    </xf>
    <xf numFmtId="43" fontId="17" fillId="9" borderId="5" xfId="2" applyFont="1" applyFill="1" applyBorder="1" applyAlignment="1">
      <alignment vertical="top"/>
    </xf>
    <xf numFmtId="2" fontId="17" fillId="9" borderId="6" xfId="2" applyNumberFormat="1" applyFont="1" applyFill="1" applyBorder="1" applyAlignment="1">
      <alignment vertical="top"/>
    </xf>
    <xf numFmtId="189" fontId="17" fillId="7" borderId="6" xfId="2" applyNumberFormat="1" applyFont="1" applyFill="1" applyBorder="1" applyAlignment="1">
      <alignment vertical="top"/>
    </xf>
    <xf numFmtId="2" fontId="21" fillId="7" borderId="1" xfId="2" applyNumberFormat="1" applyFont="1" applyFill="1" applyBorder="1" applyAlignment="1">
      <alignment horizontal="left" vertical="top" wrapText="1"/>
    </xf>
    <xf numFmtId="2" fontId="21" fillId="7" borderId="6" xfId="0" applyNumberFormat="1" applyFont="1" applyFill="1" applyBorder="1" applyAlignment="1">
      <alignment vertical="top"/>
    </xf>
    <xf numFmtId="43" fontId="17" fillId="7" borderId="6" xfId="2" applyFont="1" applyFill="1" applyBorder="1" applyAlignment="1">
      <alignment vertical="top"/>
    </xf>
    <xf numFmtId="2" fontId="17" fillId="7" borderId="6" xfId="2" applyNumberFormat="1" applyFont="1" applyFill="1" applyBorder="1" applyAlignment="1">
      <alignment vertical="top"/>
    </xf>
    <xf numFmtId="188" fontId="17" fillId="6" borderId="2" xfId="2" applyNumberFormat="1" applyFont="1" applyFill="1" applyBorder="1" applyAlignment="1">
      <alignment vertical="top"/>
    </xf>
    <xf numFmtId="2" fontId="21" fillId="0" borderId="2" xfId="0" applyNumberFormat="1" applyFont="1" applyBorder="1" applyAlignment="1">
      <alignment horizontal="left" vertical="top" wrapText="1"/>
    </xf>
    <xf numFmtId="43" fontId="17" fillId="6" borderId="2" xfId="2" applyFont="1" applyFill="1" applyBorder="1" applyAlignment="1">
      <alignment vertical="top"/>
    </xf>
    <xf numFmtId="43" fontId="21" fillId="6" borderId="2" xfId="2" applyFont="1" applyFill="1" applyBorder="1" applyAlignment="1">
      <alignment vertical="top"/>
    </xf>
    <xf numFmtId="2" fontId="21" fillId="6" borderId="2" xfId="0" applyNumberFormat="1" applyFont="1" applyFill="1" applyBorder="1" applyAlignment="1">
      <alignment vertical="top" wrapText="1"/>
    </xf>
    <xf numFmtId="188" fontId="17" fillId="6" borderId="17" xfId="2" applyNumberFormat="1" applyFont="1" applyFill="1" applyBorder="1" applyAlignment="1">
      <alignment vertical="top"/>
    </xf>
    <xf numFmtId="0" fontId="21" fillId="0" borderId="17" xfId="0" applyFont="1" applyBorder="1" applyAlignment="1">
      <alignment horizontal="left" vertical="top" wrapText="1"/>
    </xf>
    <xf numFmtId="2" fontId="21" fillId="0" borderId="17" xfId="0" applyNumberFormat="1" applyFont="1" applyBorder="1" applyAlignment="1">
      <alignment horizontal="left" vertical="top" wrapText="1"/>
    </xf>
    <xf numFmtId="43" fontId="17" fillId="6" borderId="17" xfId="2" applyFont="1" applyFill="1" applyBorder="1" applyAlignment="1">
      <alignment vertical="top"/>
    </xf>
    <xf numFmtId="43" fontId="21" fillId="6" borderId="17" xfId="2" applyFont="1" applyFill="1" applyBorder="1" applyAlignment="1">
      <alignment vertical="top"/>
    </xf>
    <xf numFmtId="2" fontId="21" fillId="6" borderId="17" xfId="0" applyNumberFormat="1" applyFont="1" applyFill="1" applyBorder="1" applyAlignment="1">
      <alignment vertical="top" wrapText="1"/>
    </xf>
    <xf numFmtId="188" fontId="17" fillId="6" borderId="14" xfId="2" applyNumberFormat="1" applyFont="1" applyFill="1" applyBorder="1" applyAlignment="1">
      <alignment vertical="top"/>
    </xf>
    <xf numFmtId="0" fontId="21" fillId="0" borderId="14" xfId="0" applyFont="1" applyBorder="1" applyAlignment="1">
      <alignment horizontal="left" vertical="top" wrapText="1"/>
    </xf>
    <xf numFmtId="2" fontId="21" fillId="0" borderId="14" xfId="0" applyNumberFormat="1" applyFont="1" applyBorder="1" applyAlignment="1">
      <alignment horizontal="left" vertical="top" wrapText="1"/>
    </xf>
    <xf numFmtId="43" fontId="17" fillId="6" borderId="14" xfId="2" applyFont="1" applyFill="1" applyBorder="1" applyAlignment="1">
      <alignment vertical="top"/>
    </xf>
    <xf numFmtId="43" fontId="21" fillId="6" borderId="14" xfId="2" applyFont="1" applyFill="1" applyBorder="1" applyAlignment="1">
      <alignment vertical="top"/>
    </xf>
    <xf numFmtId="2" fontId="21" fillId="6" borderId="14" xfId="0" applyNumberFormat="1" applyFont="1" applyFill="1" applyBorder="1" applyAlignment="1">
      <alignment vertical="top" wrapText="1"/>
    </xf>
    <xf numFmtId="0" fontId="21" fillId="0" borderId="2" xfId="0" applyFont="1" applyBorder="1" applyAlignment="1">
      <alignment horizontal="left" vertical="top" wrapText="1"/>
    </xf>
    <xf numFmtId="188" fontId="17" fillId="6" borderId="5" xfId="2" applyNumberFormat="1" applyFont="1" applyFill="1" applyBorder="1" applyAlignment="1">
      <alignment vertical="top"/>
    </xf>
    <xf numFmtId="0" fontId="21" fillId="0" borderId="5" xfId="0" applyFont="1" applyBorder="1" applyAlignment="1">
      <alignment horizontal="left" vertical="top" wrapText="1"/>
    </xf>
    <xf numFmtId="2" fontId="21" fillId="0" borderId="5" xfId="0" applyNumberFormat="1" applyFont="1" applyBorder="1" applyAlignment="1">
      <alignment horizontal="left" vertical="top" wrapText="1"/>
    </xf>
    <xf numFmtId="43" fontId="17" fillId="6" borderId="5" xfId="2" applyFont="1" applyFill="1" applyBorder="1" applyAlignment="1">
      <alignment vertical="top"/>
    </xf>
    <xf numFmtId="43" fontId="21" fillId="6" borderId="5" xfId="2" applyFont="1" applyFill="1" applyBorder="1" applyAlignment="1">
      <alignment vertical="top"/>
    </xf>
    <xf numFmtId="2" fontId="21" fillId="6" borderId="5" xfId="0" applyNumberFormat="1" applyFont="1" applyFill="1" applyBorder="1" applyAlignment="1">
      <alignment vertical="top" wrapText="1"/>
    </xf>
    <xf numFmtId="2" fontId="21" fillId="7" borderId="6" xfId="0" applyNumberFormat="1" applyFont="1" applyFill="1" applyBorder="1" applyAlignment="1">
      <alignment vertical="top" wrapText="1"/>
    </xf>
    <xf numFmtId="2" fontId="21" fillId="7" borderId="6" xfId="0" applyNumberFormat="1" applyFont="1" applyFill="1" applyBorder="1" applyAlignment="1">
      <alignment horizontal="justify" vertical="top"/>
    </xf>
    <xf numFmtId="43" fontId="17" fillId="7" borderId="5" xfId="2" applyFont="1" applyFill="1" applyBorder="1" applyAlignment="1">
      <alignment vertical="top"/>
    </xf>
    <xf numFmtId="188" fontId="17" fillId="6" borderId="6" xfId="2" applyNumberFormat="1" applyFont="1" applyFill="1" applyBorder="1" applyAlignment="1">
      <alignment vertical="top"/>
    </xf>
    <xf numFmtId="49" fontId="21" fillId="0" borderId="6" xfId="0" applyNumberFormat="1" applyFont="1" applyBorder="1" applyAlignment="1">
      <alignment horizontal="left" vertical="top" wrapText="1"/>
    </xf>
    <xf numFmtId="43" fontId="17" fillId="6" borderId="6" xfId="2" applyFont="1" applyFill="1" applyBorder="1" applyAlignment="1">
      <alignment vertical="top"/>
    </xf>
    <xf numFmtId="43" fontId="21" fillId="6" borderId="6" xfId="2" applyFont="1" applyFill="1" applyBorder="1" applyAlignment="1">
      <alignment vertical="top"/>
    </xf>
    <xf numFmtId="2" fontId="21" fillId="6" borderId="6" xfId="0" applyNumberFormat="1" applyFont="1" applyFill="1" applyBorder="1" applyAlignment="1">
      <alignment vertical="top" wrapText="1"/>
    </xf>
    <xf numFmtId="0" fontId="32" fillId="0" borderId="6" xfId="0" applyFont="1" applyBorder="1" applyAlignment="1">
      <alignment vertical="top" wrapText="1"/>
    </xf>
    <xf numFmtId="2" fontId="17" fillId="6" borderId="6" xfId="0" applyNumberFormat="1" applyFont="1" applyFill="1" applyBorder="1" applyAlignment="1">
      <alignment vertical="top" wrapText="1"/>
    </xf>
    <xf numFmtId="0" fontId="21" fillId="9" borderId="6" xfId="0" applyFont="1" applyFill="1" applyBorder="1" applyAlignment="1">
      <alignment horizontal="left" vertical="top" wrapText="1"/>
    </xf>
    <xf numFmtId="43" fontId="17" fillId="9" borderId="6" xfId="2" applyFont="1" applyFill="1" applyBorder="1" applyAlignment="1">
      <alignment vertical="top"/>
    </xf>
    <xf numFmtId="43" fontId="21" fillId="9" borderId="6" xfId="2" applyFont="1" applyFill="1" applyBorder="1" applyAlignment="1">
      <alignment vertical="top"/>
    </xf>
    <xf numFmtId="43" fontId="21" fillId="7" borderId="1" xfId="2" applyFont="1" applyFill="1" applyBorder="1" applyAlignment="1">
      <alignment horizontal="left" vertical="top" wrapText="1"/>
    </xf>
    <xf numFmtId="43" fontId="21" fillId="6" borderId="6" xfId="0" applyNumberFormat="1" applyFont="1" applyFill="1" applyBorder="1" applyAlignment="1">
      <alignment vertical="top" wrapText="1"/>
    </xf>
    <xf numFmtId="43" fontId="21" fillId="4" borderId="6" xfId="0" applyNumberFormat="1" applyFont="1" applyFill="1" applyBorder="1" applyAlignment="1">
      <alignment vertical="top" wrapText="1"/>
    </xf>
    <xf numFmtId="43" fontId="21" fillId="6" borderId="6" xfId="0" applyNumberFormat="1" applyFont="1" applyFill="1" applyBorder="1" applyAlignment="1">
      <alignment vertical="top"/>
    </xf>
    <xf numFmtId="188" fontId="17" fillId="9" borderId="6" xfId="2" applyNumberFormat="1" applyFont="1" applyFill="1" applyBorder="1" applyAlignment="1">
      <alignment vertical="top"/>
    </xf>
    <xf numFmtId="188" fontId="17" fillId="9" borderId="6" xfId="2" applyNumberFormat="1" applyFont="1" applyFill="1" applyBorder="1" applyAlignment="1">
      <alignment vertical="top" wrapText="1"/>
    </xf>
    <xf numFmtId="43" fontId="21" fillId="9" borderId="6" xfId="0" applyNumberFormat="1" applyFont="1" applyFill="1" applyBorder="1" applyAlignment="1">
      <alignment vertical="top"/>
    </xf>
    <xf numFmtId="188" fontId="17" fillId="7" borderId="6" xfId="2" applyNumberFormat="1" applyFont="1" applyFill="1" applyBorder="1" applyAlignment="1">
      <alignment vertical="top"/>
    </xf>
    <xf numFmtId="0" fontId="21" fillId="7" borderId="6" xfId="0" applyFont="1" applyFill="1" applyBorder="1" applyAlignment="1">
      <alignment horizontal="left" vertical="top" wrapText="1"/>
    </xf>
    <xf numFmtId="43" fontId="21" fillId="7" borderId="6" xfId="0" applyNumberFormat="1" applyFont="1" applyFill="1" applyBorder="1" applyAlignment="1">
      <alignment vertical="top"/>
    </xf>
    <xf numFmtId="2" fontId="21" fillId="9" borderId="6" xfId="0" applyNumberFormat="1" applyFont="1" applyFill="1" applyBorder="1" applyAlignment="1">
      <alignment horizontal="left" vertical="top" wrapText="1"/>
    </xf>
    <xf numFmtId="49" fontId="17" fillId="15" borderId="6" xfId="2" applyNumberFormat="1" applyFont="1" applyFill="1" applyBorder="1" applyAlignment="1">
      <alignment horizontal="left" vertical="top" wrapText="1"/>
    </xf>
    <xf numFmtId="2" fontId="21" fillId="15" borderId="6" xfId="0" applyNumberFormat="1" applyFont="1" applyFill="1" applyBorder="1" applyAlignment="1">
      <alignment vertical="top" wrapText="1"/>
    </xf>
    <xf numFmtId="0" fontId="21" fillId="9" borderId="6" xfId="0" applyFont="1" applyFill="1" applyBorder="1" applyAlignment="1">
      <alignment vertical="top" wrapText="1"/>
    </xf>
    <xf numFmtId="0" fontId="21" fillId="9" borderId="6" xfId="0" applyFont="1" applyFill="1" applyBorder="1" applyAlignment="1">
      <alignment horizontal="justify" vertical="top"/>
    </xf>
    <xf numFmtId="49" fontId="21" fillId="7" borderId="6" xfId="0" applyNumberFormat="1" applyFont="1" applyFill="1" applyBorder="1" applyAlignment="1">
      <alignment vertical="top"/>
    </xf>
    <xf numFmtId="43" fontId="21" fillId="7" borderId="6" xfId="0" applyNumberFormat="1" applyFont="1" applyFill="1" applyBorder="1" applyAlignment="1">
      <alignment horizontal="left" vertical="top" wrapText="1"/>
    </xf>
    <xf numFmtId="49" fontId="21" fillId="7" borderId="6" xfId="0" applyNumberFormat="1" applyFont="1" applyFill="1" applyBorder="1" applyAlignment="1">
      <alignment horizontal="left" vertical="top" wrapText="1"/>
    </xf>
    <xf numFmtId="188" fontId="17" fillId="6" borderId="6" xfId="2" applyNumberFormat="1" applyFont="1" applyFill="1" applyBorder="1" applyAlignment="1">
      <alignment vertical="top" wrapText="1"/>
    </xf>
    <xf numFmtId="43" fontId="17" fillId="6" borderId="6" xfId="0" applyNumberFormat="1" applyFont="1" applyFill="1" applyBorder="1" applyAlignment="1">
      <alignment vertical="top"/>
    </xf>
    <xf numFmtId="49" fontId="17" fillId="6" borderId="6" xfId="0" applyNumberFormat="1" applyFont="1" applyFill="1" applyBorder="1" applyAlignment="1">
      <alignment vertical="top" wrapText="1"/>
    </xf>
    <xf numFmtId="49" fontId="21" fillId="7" borderId="1" xfId="2" applyNumberFormat="1" applyFont="1" applyFill="1" applyBorder="1" applyAlignment="1">
      <alignment horizontal="left" vertical="top" wrapText="1"/>
    </xf>
    <xf numFmtId="2" fontId="21" fillId="0" borderId="6" xfId="0" applyNumberFormat="1" applyFont="1" applyBorder="1" applyAlignment="1">
      <alignment horizontal="left" vertical="top" wrapText="1"/>
    </xf>
    <xf numFmtId="189" fontId="17" fillId="6" borderId="6" xfId="2" applyNumberFormat="1" applyFont="1" applyFill="1" applyBorder="1" applyAlignment="1">
      <alignment vertical="top"/>
    </xf>
    <xf numFmtId="189" fontId="17" fillId="6" borderId="5" xfId="2" applyNumberFormat="1" applyFont="1" applyFill="1" applyBorder="1" applyAlignment="1">
      <alignment vertical="top"/>
    </xf>
    <xf numFmtId="2" fontId="17" fillId="6" borderId="5" xfId="0" applyNumberFormat="1" applyFont="1" applyFill="1" applyBorder="1" applyAlignment="1">
      <alignment vertical="top" wrapText="1"/>
    </xf>
    <xf numFmtId="43" fontId="21" fillId="6" borderId="5" xfId="0" applyNumberFormat="1" applyFont="1" applyFill="1" applyBorder="1" applyAlignment="1">
      <alignment vertical="top"/>
    </xf>
    <xf numFmtId="43" fontId="21" fillId="6" borderId="5" xfId="0" applyNumberFormat="1" applyFont="1" applyFill="1" applyBorder="1" applyAlignment="1">
      <alignment vertical="top" wrapText="1"/>
    </xf>
    <xf numFmtId="188" fontId="17" fillId="6" borderId="13" xfId="2" applyNumberFormat="1" applyFont="1" applyFill="1" applyBorder="1" applyAlignment="1">
      <alignment vertical="top"/>
    </xf>
    <xf numFmtId="188" fontId="17" fillId="6" borderId="13" xfId="2" applyNumberFormat="1" applyFont="1" applyFill="1" applyBorder="1" applyAlignment="1">
      <alignment vertical="top" wrapText="1"/>
    </xf>
    <xf numFmtId="43" fontId="17" fillId="6" borderId="13" xfId="2" applyFont="1" applyFill="1" applyBorder="1" applyAlignment="1">
      <alignment vertical="top"/>
    </xf>
    <xf numFmtId="43" fontId="21" fillId="6" borderId="13" xfId="0" applyNumberFormat="1" applyFont="1" applyFill="1" applyBorder="1" applyAlignment="1">
      <alignment vertical="top"/>
    </xf>
    <xf numFmtId="43" fontId="21" fillId="6" borderId="13" xfId="0" applyNumberFormat="1" applyFont="1" applyFill="1" applyBorder="1" applyAlignment="1">
      <alignment vertical="top" wrapText="1"/>
    </xf>
    <xf numFmtId="188" fontId="17" fillId="6" borderId="24" xfId="2" applyNumberFormat="1" applyFont="1" applyFill="1" applyBorder="1" applyAlignment="1">
      <alignment vertical="top"/>
    </xf>
    <xf numFmtId="188" fontId="17" fillId="6" borderId="24" xfId="2" applyNumberFormat="1" applyFont="1" applyFill="1" applyBorder="1" applyAlignment="1">
      <alignment vertical="top" wrapText="1"/>
    </xf>
    <xf numFmtId="43" fontId="17" fillId="6" borderId="24" xfId="2" applyFont="1" applyFill="1" applyBorder="1" applyAlignment="1">
      <alignment vertical="top"/>
    </xf>
    <xf numFmtId="43" fontId="21" fillId="6" borderId="24" xfId="0" applyNumberFormat="1" applyFont="1" applyFill="1" applyBorder="1" applyAlignment="1">
      <alignment vertical="top"/>
    </xf>
    <xf numFmtId="43" fontId="21" fillId="6" borderId="24" xfId="0" applyNumberFormat="1" applyFont="1" applyFill="1" applyBorder="1" applyAlignment="1">
      <alignment vertical="top" wrapText="1"/>
    </xf>
    <xf numFmtId="188" fontId="17" fillId="6" borderId="14" xfId="2" applyNumberFormat="1" applyFont="1" applyFill="1" applyBorder="1" applyAlignment="1">
      <alignment vertical="top" wrapText="1"/>
    </xf>
    <xf numFmtId="43" fontId="21" fillId="6" borderId="14" xfId="0" applyNumberFormat="1" applyFont="1" applyFill="1" applyBorder="1" applyAlignment="1">
      <alignment vertical="top"/>
    </xf>
    <xf numFmtId="43" fontId="21" fillId="6" borderId="14" xfId="0" applyNumberFormat="1" applyFont="1" applyFill="1" applyBorder="1" applyAlignment="1">
      <alignment vertical="top" wrapText="1"/>
    </xf>
    <xf numFmtId="43" fontId="21" fillId="6" borderId="17" xfId="0" applyNumberFormat="1" applyFont="1" applyFill="1" applyBorder="1" applyAlignment="1">
      <alignment vertical="top"/>
    </xf>
    <xf numFmtId="43" fontId="21" fillId="6" borderId="17" xfId="0" applyNumberFormat="1" applyFont="1" applyFill="1" applyBorder="1" applyAlignment="1">
      <alignment vertical="top" wrapText="1"/>
    </xf>
    <xf numFmtId="188" fontId="17" fillId="6" borderId="5" xfId="2" applyNumberFormat="1" applyFont="1" applyFill="1" applyBorder="1" applyAlignment="1">
      <alignment vertical="top" wrapText="1"/>
    </xf>
    <xf numFmtId="43" fontId="21" fillId="7" borderId="1" xfId="2" applyFont="1" applyFill="1" applyBorder="1" applyAlignment="1">
      <alignment horizontal="center" vertical="top" wrapText="1"/>
    </xf>
    <xf numFmtId="2" fontId="17" fillId="6" borderId="13" xfId="0" applyNumberFormat="1" applyFont="1" applyFill="1" applyBorder="1" applyAlignment="1">
      <alignment vertical="top" wrapText="1"/>
    </xf>
    <xf numFmtId="2" fontId="17" fillId="6" borderId="24" xfId="0" applyNumberFormat="1" applyFont="1" applyFill="1" applyBorder="1" applyAlignment="1">
      <alignment vertical="top" wrapText="1"/>
    </xf>
    <xf numFmtId="2" fontId="17" fillId="6" borderId="14" xfId="0" applyNumberFormat="1" applyFont="1" applyFill="1" applyBorder="1" applyAlignment="1">
      <alignment vertical="top" wrapText="1"/>
    </xf>
    <xf numFmtId="189" fontId="17" fillId="7" borderId="14" xfId="2" applyNumberFormat="1" applyFont="1" applyFill="1" applyBorder="1" applyAlignment="1">
      <alignment vertical="top"/>
    </xf>
    <xf numFmtId="188" fontId="17" fillId="7" borderId="14" xfId="2" applyNumberFormat="1" applyFont="1" applyFill="1" applyBorder="1" applyAlignment="1">
      <alignment vertical="top" wrapText="1"/>
    </xf>
    <xf numFmtId="43" fontId="17" fillId="7" borderId="14" xfId="2" applyFont="1" applyFill="1" applyBorder="1" applyAlignment="1">
      <alignment vertical="top"/>
    </xf>
    <xf numFmtId="43" fontId="21" fillId="7" borderId="14" xfId="0" applyNumberFormat="1" applyFont="1" applyFill="1" applyBorder="1" applyAlignment="1">
      <alignment vertical="top" wrapText="1"/>
    </xf>
    <xf numFmtId="0" fontId="17" fillId="15" borderId="6" xfId="0" applyFont="1" applyFill="1" applyBorder="1" applyAlignment="1">
      <alignment horizontal="center" vertical="top"/>
    </xf>
    <xf numFmtId="2" fontId="17" fillId="15" borderId="11" xfId="0" applyNumberFormat="1" applyFont="1" applyFill="1" applyBorder="1" applyAlignment="1">
      <alignment vertical="top" wrapText="1"/>
    </xf>
    <xf numFmtId="1" fontId="17" fillId="15" borderId="11" xfId="0" applyNumberFormat="1" applyFont="1" applyFill="1" applyBorder="1" applyAlignment="1">
      <alignment horizontal="left" vertical="top" wrapText="1"/>
    </xf>
    <xf numFmtId="43" fontId="17" fillId="15" borderId="6" xfId="0" applyNumberFormat="1" applyFont="1" applyFill="1" applyBorder="1" applyAlignment="1">
      <alignment horizontal="center" vertical="top"/>
    </xf>
    <xf numFmtId="0" fontId="21" fillId="15" borderId="6" xfId="0" applyFont="1" applyFill="1" applyBorder="1" applyAlignment="1">
      <alignment vertical="top"/>
    </xf>
    <xf numFmtId="0" fontId="17" fillId="16" borderId="6" xfId="0" applyFont="1" applyFill="1" applyBorder="1" applyAlignment="1">
      <alignment horizontal="center" vertical="top"/>
    </xf>
    <xf numFmtId="2" fontId="17" fillId="16" borderId="11" xfId="0" applyNumberFormat="1" applyFont="1" applyFill="1" applyBorder="1" applyAlignment="1">
      <alignment vertical="top" wrapText="1"/>
    </xf>
    <xf numFmtId="43" fontId="17" fillId="16" borderId="6" xfId="0" applyNumberFormat="1" applyFont="1" applyFill="1" applyBorder="1" applyAlignment="1">
      <alignment horizontal="center" vertical="top"/>
    </xf>
    <xf numFmtId="43" fontId="21" fillId="16" borderId="6" xfId="0" applyNumberFormat="1" applyFont="1" applyFill="1" applyBorder="1" applyAlignment="1">
      <alignment vertical="top"/>
    </xf>
    <xf numFmtId="0" fontId="17" fillId="7" borderId="2" xfId="0" applyFont="1" applyFill="1" applyBorder="1" applyAlignment="1">
      <alignment horizontal="center" vertical="top"/>
    </xf>
    <xf numFmtId="2" fontId="17" fillId="7" borderId="8" xfId="0" applyNumberFormat="1" applyFont="1" applyFill="1" applyBorder="1" applyAlignment="1">
      <alignment horizontal="center" vertical="top" wrapText="1"/>
    </xf>
    <xf numFmtId="2" fontId="17" fillId="7" borderId="8" xfId="0" applyNumberFormat="1" applyFont="1" applyFill="1" applyBorder="1" applyAlignment="1">
      <alignment vertical="top" wrapText="1"/>
    </xf>
    <xf numFmtId="43" fontId="17" fillId="7" borderId="2" xfId="0" applyNumberFormat="1" applyFont="1" applyFill="1" applyBorder="1" applyAlignment="1">
      <alignment horizontal="center" vertical="top"/>
    </xf>
    <xf numFmtId="0" fontId="21" fillId="7" borderId="2" xfId="0" applyFont="1" applyFill="1" applyBorder="1" applyAlignment="1">
      <alignment horizontal="left" vertical="top"/>
    </xf>
    <xf numFmtId="43" fontId="17" fillId="6" borderId="6" xfId="0" applyNumberFormat="1" applyFont="1" applyFill="1" applyBorder="1" applyAlignment="1">
      <alignment horizontal="center" vertical="top"/>
    </xf>
    <xf numFmtId="43" fontId="21" fillId="6" borderId="6" xfId="0" applyNumberFormat="1" applyFont="1" applyFill="1" applyBorder="1" applyAlignment="1">
      <alignment horizontal="center" vertical="top"/>
    </xf>
    <xf numFmtId="0" fontId="17" fillId="6" borderId="2" xfId="0" applyFont="1" applyFill="1" applyBorder="1" applyAlignment="1">
      <alignment horizontal="center" vertical="top"/>
    </xf>
    <xf numFmtId="2" fontId="17" fillId="6" borderId="8" xfId="0" applyNumberFormat="1" applyFont="1" applyFill="1" applyBorder="1" applyAlignment="1">
      <alignment vertical="top" wrapText="1"/>
    </xf>
    <xf numFmtId="43" fontId="17" fillId="6" borderId="2" xfId="0" applyNumberFormat="1" applyFont="1" applyFill="1" applyBorder="1" applyAlignment="1">
      <alignment horizontal="center" vertical="top"/>
    </xf>
    <xf numFmtId="0" fontId="21" fillId="6" borderId="2" xfId="0" applyFont="1" applyFill="1" applyBorder="1" applyAlignment="1">
      <alignment horizontal="left" vertical="top" wrapText="1"/>
    </xf>
    <xf numFmtId="49" fontId="17" fillId="16" borderId="6" xfId="0" applyNumberFormat="1" applyFont="1" applyFill="1" applyBorder="1" applyAlignment="1">
      <alignment horizontal="center" vertical="top"/>
    </xf>
    <xf numFmtId="190" fontId="17" fillId="16" borderId="6" xfId="0" applyNumberFormat="1" applyFont="1" applyFill="1" applyBorder="1" applyAlignment="1">
      <alignment horizontal="center" vertical="top"/>
    </xf>
    <xf numFmtId="43" fontId="17" fillId="16" borderId="6" xfId="2" applyFont="1" applyFill="1" applyBorder="1" applyAlignment="1">
      <alignment horizontal="center" vertical="top"/>
    </xf>
    <xf numFmtId="2" fontId="21" fillId="16" borderId="6" xfId="0" applyNumberFormat="1" applyFont="1" applyFill="1" applyBorder="1" applyAlignment="1">
      <alignment vertical="top"/>
    </xf>
    <xf numFmtId="2" fontId="17" fillId="7" borderId="2" xfId="0" applyNumberFormat="1" applyFont="1" applyFill="1" applyBorder="1" applyAlignment="1">
      <alignment horizontal="center" vertical="top"/>
    </xf>
    <xf numFmtId="43" fontId="17" fillId="7" borderId="2" xfId="2" applyFont="1" applyFill="1" applyBorder="1" applyAlignment="1">
      <alignment horizontal="center" vertical="top"/>
    </xf>
    <xf numFmtId="2" fontId="21" fillId="7" borderId="2" xfId="0" applyNumberFormat="1" applyFont="1" applyFill="1" applyBorder="1" applyAlignment="1">
      <alignment horizontal="left" vertical="top"/>
    </xf>
    <xf numFmtId="0" fontId="21" fillId="11" borderId="6" xfId="0" applyFont="1" applyFill="1" applyBorder="1" applyAlignment="1">
      <alignment horizontal="left" vertical="top"/>
    </xf>
    <xf numFmtId="1" fontId="17" fillId="15" borderId="6" xfId="0" applyNumberFormat="1" applyFont="1" applyFill="1" applyBorder="1" applyAlignment="1">
      <alignment horizontal="center" vertical="top"/>
    </xf>
    <xf numFmtId="43" fontId="21" fillId="15" borderId="6" xfId="0" applyNumberFormat="1" applyFont="1" applyFill="1" applyBorder="1" applyAlignment="1">
      <alignment horizontal="center" vertical="top"/>
    </xf>
    <xf numFmtId="0" fontId="21" fillId="15" borderId="6" xfId="0" applyFont="1" applyFill="1" applyBorder="1" applyAlignment="1">
      <alignment horizontal="left" vertical="top"/>
    </xf>
    <xf numFmtId="2" fontId="17" fillId="16" borderId="11" xfId="0" applyNumberFormat="1" applyFont="1" applyFill="1" applyBorder="1" applyAlignment="1">
      <alignment vertical="top"/>
    </xf>
    <xf numFmtId="0" fontId="21" fillId="16" borderId="6" xfId="0" applyFont="1" applyFill="1" applyBorder="1" applyAlignment="1">
      <alignment horizontal="left" vertical="top"/>
    </xf>
    <xf numFmtId="2" fontId="17" fillId="7" borderId="11" xfId="0" applyNumberFormat="1" applyFont="1" applyFill="1" applyBorder="1" applyAlignment="1">
      <alignment vertical="top" wrapText="1"/>
    </xf>
    <xf numFmtId="2" fontId="17" fillId="7" borderId="11" xfId="0" applyNumberFormat="1" applyFont="1" applyFill="1" applyBorder="1" applyAlignment="1">
      <alignment vertical="top"/>
    </xf>
    <xf numFmtId="0" fontId="17" fillId="26" borderId="6" xfId="0" applyFont="1" applyFill="1" applyBorder="1" applyAlignment="1">
      <alignment horizontal="center" vertical="top"/>
    </xf>
    <xf numFmtId="2" fontId="17" fillId="26" borderId="11" xfId="0" applyNumberFormat="1" applyFont="1" applyFill="1" applyBorder="1" applyAlignment="1">
      <alignment vertical="top" wrapText="1"/>
    </xf>
    <xf numFmtId="43" fontId="17" fillId="26" borderId="11" xfId="2" applyFont="1" applyFill="1" applyBorder="1" applyAlignment="1">
      <alignment vertical="top"/>
    </xf>
    <xf numFmtId="43" fontId="17" fillId="26" borderId="5" xfId="0" applyNumberFormat="1" applyFont="1" applyFill="1" applyBorder="1" applyAlignment="1">
      <alignment horizontal="center" vertical="top"/>
    </xf>
    <xf numFmtId="0" fontId="21" fillId="26" borderId="6" xfId="0" applyFont="1" applyFill="1" applyBorder="1" applyAlignment="1">
      <alignment vertical="top"/>
    </xf>
    <xf numFmtId="0" fontId="17" fillId="4" borderId="6" xfId="0" applyFont="1" applyFill="1" applyBorder="1" applyAlignment="1">
      <alignment horizontal="center" vertical="top"/>
    </xf>
    <xf numFmtId="2" fontId="17" fillId="4" borderId="11" xfId="0" applyNumberFormat="1" applyFont="1" applyFill="1" applyBorder="1" applyAlignment="1">
      <alignment vertical="top" wrapText="1"/>
    </xf>
    <xf numFmtId="43" fontId="17" fillId="4" borderId="5" xfId="0" applyNumberFormat="1" applyFont="1" applyFill="1" applyBorder="1" applyAlignment="1">
      <alignment horizontal="center" vertical="top"/>
    </xf>
    <xf numFmtId="0" fontId="23" fillId="0" borderId="6" xfId="0" applyFont="1" applyBorder="1" applyAlignment="1">
      <alignment vertical="top" wrapText="1"/>
    </xf>
    <xf numFmtId="43" fontId="21" fillId="16" borderId="6" xfId="0" applyNumberFormat="1" applyFont="1" applyFill="1" applyBorder="1" applyAlignment="1">
      <alignment horizontal="center" vertical="top"/>
    </xf>
    <xf numFmtId="2" fontId="17" fillId="15" borderId="11" xfId="0" applyNumberFormat="1" applyFont="1" applyFill="1" applyBorder="1" applyAlignment="1">
      <alignment vertical="top"/>
    </xf>
    <xf numFmtId="0" fontId="17" fillId="25" borderId="6" xfId="0" applyFont="1" applyFill="1" applyBorder="1" applyAlignment="1">
      <alignment horizontal="center" vertical="top"/>
    </xf>
    <xf numFmtId="2" fontId="17" fillId="25" borderId="11" xfId="0" applyNumberFormat="1" applyFont="1" applyFill="1" applyBorder="1" applyAlignment="1">
      <alignment vertical="top" wrapText="1"/>
    </xf>
    <xf numFmtId="2" fontId="17" fillId="25" borderId="11" xfId="0" applyNumberFormat="1" applyFont="1" applyFill="1" applyBorder="1" applyAlignment="1">
      <alignment vertical="top"/>
    </xf>
    <xf numFmtId="43" fontId="17" fillId="25" borderId="5" xfId="0" applyNumberFormat="1" applyFont="1" applyFill="1" applyBorder="1" applyAlignment="1">
      <alignment horizontal="center" vertical="top"/>
    </xf>
    <xf numFmtId="0" fontId="21" fillId="25" borderId="6" xfId="0" applyFont="1" applyFill="1" applyBorder="1" applyAlignment="1">
      <alignment vertical="top"/>
    </xf>
    <xf numFmtId="0" fontId="21" fillId="6" borderId="6" xfId="0" applyFont="1" applyFill="1" applyBorder="1" applyAlignment="1">
      <alignment horizontal="center" vertical="top"/>
    </xf>
    <xf numFmtId="2" fontId="21" fillId="0" borderId="11" xfId="0" applyNumberFormat="1" applyFont="1" applyBorder="1" applyAlignment="1">
      <alignment vertical="top" wrapText="1"/>
    </xf>
    <xf numFmtId="43" fontId="17" fillId="6" borderId="8" xfId="0" applyNumberFormat="1" applyFont="1" applyFill="1" applyBorder="1" applyAlignment="1">
      <alignment horizontal="center" vertical="top"/>
    </xf>
    <xf numFmtId="43" fontId="21" fillId="6" borderId="4" xfId="0" applyNumberFormat="1" applyFont="1" applyFill="1" applyBorder="1" applyAlignment="1">
      <alignment horizontal="center" vertical="top"/>
    </xf>
    <xf numFmtId="0" fontId="21" fillId="6" borderId="2" xfId="0" applyFont="1" applyFill="1" applyBorder="1" applyAlignment="1">
      <alignment vertical="top" wrapText="1"/>
    </xf>
    <xf numFmtId="0" fontId="21" fillId="6" borderId="2" xfId="0" applyFont="1" applyFill="1" applyBorder="1" applyAlignment="1">
      <alignment horizontal="center" vertical="top"/>
    </xf>
    <xf numFmtId="2" fontId="21" fillId="0" borderId="8" xfId="0" applyNumberFormat="1" applyFont="1" applyBorder="1" applyAlignment="1">
      <alignment vertical="top" wrapText="1"/>
    </xf>
    <xf numFmtId="2" fontId="17" fillId="0" borderId="22" xfId="0" applyNumberFormat="1" applyFont="1" applyBorder="1" applyAlignment="1">
      <alignment vertical="top" wrapText="1"/>
    </xf>
    <xf numFmtId="43" fontId="17" fillId="6" borderId="13" xfId="0" applyNumberFormat="1" applyFont="1" applyFill="1" applyBorder="1" applyAlignment="1">
      <alignment horizontal="center" vertical="top"/>
    </xf>
    <xf numFmtId="43" fontId="21" fillId="6" borderId="13" xfId="0" applyNumberFormat="1" applyFont="1" applyFill="1" applyBorder="1" applyAlignment="1">
      <alignment horizontal="center" vertical="top"/>
    </xf>
    <xf numFmtId="2" fontId="17" fillId="0" borderId="23" xfId="0" applyNumberFormat="1" applyFont="1" applyBorder="1" applyAlignment="1">
      <alignment vertical="top" wrapText="1"/>
    </xf>
    <xf numFmtId="43" fontId="17" fillId="6" borderId="14" xfId="0" applyNumberFormat="1" applyFont="1" applyFill="1" applyBorder="1" applyAlignment="1">
      <alignment horizontal="center" vertical="top"/>
    </xf>
    <xf numFmtId="43" fontId="21" fillId="6" borderId="14" xfId="0" applyNumberFormat="1" applyFont="1" applyFill="1" applyBorder="1" applyAlignment="1">
      <alignment horizontal="center" vertical="top"/>
    </xf>
    <xf numFmtId="0" fontId="21" fillId="0" borderId="14" xfId="0" applyFont="1" applyBorder="1" applyAlignment="1">
      <alignment vertical="top" wrapText="1"/>
    </xf>
    <xf numFmtId="0" fontId="17" fillId="15" borderId="13" xfId="0" applyFont="1" applyFill="1" applyBorder="1" applyAlignment="1">
      <alignment horizontal="center" vertical="top"/>
    </xf>
    <xf numFmtId="2" fontId="17" fillId="15" borderId="23" xfId="0" applyNumberFormat="1" applyFont="1" applyFill="1" applyBorder="1" applyAlignment="1">
      <alignment vertical="top" wrapText="1"/>
    </xf>
    <xf numFmtId="43" fontId="17" fillId="15" borderId="14" xfId="0" applyNumberFormat="1" applyFont="1" applyFill="1" applyBorder="1" applyAlignment="1">
      <alignment horizontal="center" vertical="top"/>
    </xf>
    <xf numFmtId="0" fontId="21" fillId="15" borderId="14" xfId="0" applyFont="1" applyFill="1" applyBorder="1" applyAlignment="1">
      <alignment vertical="top" wrapText="1"/>
    </xf>
    <xf numFmtId="2" fontId="17" fillId="6" borderId="11" xfId="0" applyNumberFormat="1" applyFont="1" applyFill="1" applyBorder="1" applyAlignment="1">
      <alignment vertical="top" wrapText="1"/>
    </xf>
    <xf numFmtId="43" fontId="17" fillId="6" borderId="11" xfId="2" applyFont="1" applyFill="1" applyBorder="1" applyAlignment="1">
      <alignment vertical="top" wrapText="1"/>
    </xf>
    <xf numFmtId="0" fontId="21" fillId="0" borderId="6" xfId="0" applyFont="1" applyBorder="1" applyAlignment="1">
      <alignment wrapText="1"/>
    </xf>
    <xf numFmtId="43" fontId="17" fillId="16" borderId="6" xfId="0" applyNumberFormat="1" applyFont="1" applyFill="1" applyBorder="1" applyAlignment="1">
      <alignment horizontal="center" vertical="top" wrapText="1"/>
    </xf>
    <xf numFmtId="43" fontId="17" fillId="7" borderId="6" xfId="0" applyNumberFormat="1" applyFont="1" applyFill="1" applyBorder="1" applyAlignment="1">
      <alignment horizontal="center" vertical="top" wrapText="1"/>
    </xf>
    <xf numFmtId="43" fontId="17" fillId="7" borderId="6" xfId="2" applyFont="1" applyFill="1" applyBorder="1" applyAlignment="1">
      <alignment horizontal="center" vertical="top"/>
    </xf>
    <xf numFmtId="2" fontId="17" fillId="0" borderId="12" xfId="0" applyNumberFormat="1" applyFont="1" applyBorder="1" applyAlignment="1">
      <alignment vertical="top" wrapText="1"/>
    </xf>
    <xf numFmtId="0" fontId="17" fillId="6" borderId="19" xfId="0" applyFont="1" applyFill="1" applyBorder="1" applyAlignment="1">
      <alignment horizontal="center" vertical="top"/>
    </xf>
    <xf numFmtId="2" fontId="17" fillId="0" borderId="26" xfId="0" applyNumberFormat="1" applyFont="1" applyBorder="1" applyAlignment="1">
      <alignment vertical="top" wrapText="1"/>
    </xf>
    <xf numFmtId="43" fontId="17" fillId="6" borderId="19" xfId="0" applyNumberFormat="1" applyFont="1" applyFill="1" applyBorder="1" applyAlignment="1">
      <alignment horizontal="center" vertical="top"/>
    </xf>
    <xf numFmtId="43" fontId="21" fillId="6" borderId="19" xfId="0" applyNumberFormat="1" applyFont="1" applyFill="1" applyBorder="1" applyAlignment="1">
      <alignment horizontal="center" vertical="top"/>
    </xf>
    <xf numFmtId="0" fontId="21" fillId="0" borderId="19" xfId="0" applyFont="1" applyBorder="1" applyAlignment="1">
      <alignment vertical="top" wrapText="1"/>
    </xf>
    <xf numFmtId="0" fontId="21" fillId="0" borderId="6" xfId="0" applyFont="1" applyBorder="1" applyAlignment="1">
      <alignment horizontal="left" vertical="top"/>
    </xf>
    <xf numFmtId="2" fontId="17" fillId="0" borderId="22" xfId="0" applyNumberFormat="1" applyFont="1" applyBorder="1" applyAlignment="1">
      <alignment horizontal="left" vertical="top" wrapText="1"/>
    </xf>
    <xf numFmtId="43" fontId="17" fillId="6" borderId="13" xfId="2" applyFont="1" applyFill="1" applyBorder="1" applyAlignment="1">
      <alignment horizontal="center" vertical="top"/>
    </xf>
    <xf numFmtId="0" fontId="21" fillId="0" borderId="13" xfId="0" applyFont="1" applyBorder="1" applyAlignment="1">
      <alignment vertical="top"/>
    </xf>
    <xf numFmtId="0" fontId="17" fillId="6" borderId="24" xfId="0" applyFont="1" applyFill="1" applyBorder="1" applyAlignment="1">
      <alignment horizontal="center" vertical="top"/>
    </xf>
    <xf numFmtId="2" fontId="17" fillId="0" borderId="25" xfId="0" applyNumberFormat="1" applyFont="1" applyBorder="1" applyAlignment="1">
      <alignment vertical="top" wrapText="1"/>
    </xf>
    <xf numFmtId="2" fontId="17" fillId="0" borderId="24" xfId="0" applyNumberFormat="1" applyFont="1" applyBorder="1" applyAlignment="1">
      <alignment vertical="top" wrapText="1"/>
    </xf>
    <xf numFmtId="43" fontId="17" fillId="6" borderId="24" xfId="2" applyFont="1" applyFill="1" applyBorder="1" applyAlignment="1">
      <alignment horizontal="center" vertical="top"/>
    </xf>
    <xf numFmtId="43" fontId="21" fillId="6" borderId="24" xfId="0" applyNumberFormat="1" applyFont="1" applyFill="1" applyBorder="1" applyAlignment="1">
      <alignment horizontal="center" vertical="top"/>
    </xf>
    <xf numFmtId="0" fontId="21" fillId="0" borderId="24" xfId="0" applyFont="1" applyBorder="1" applyAlignment="1">
      <alignment vertical="top" wrapText="1"/>
    </xf>
    <xf numFmtId="0" fontId="21" fillId="0" borderId="24" xfId="0" applyFont="1" applyBorder="1" applyAlignment="1">
      <alignment vertical="top"/>
    </xf>
    <xf numFmtId="43" fontId="17" fillId="6" borderId="14" xfId="2" applyFont="1" applyFill="1" applyBorder="1" applyAlignment="1">
      <alignment horizontal="center" vertical="top"/>
    </xf>
    <xf numFmtId="43" fontId="24" fillId="6" borderId="5" xfId="0" applyNumberFormat="1" applyFont="1" applyFill="1" applyBorder="1" applyAlignment="1">
      <alignment horizontal="center" vertical="top"/>
    </xf>
    <xf numFmtId="190" fontId="17" fillId="16" borderId="6" xfId="0" applyNumberFormat="1" applyFont="1" applyFill="1" applyBorder="1" applyAlignment="1">
      <alignment horizontal="left" vertical="top" wrapText="1"/>
    </xf>
    <xf numFmtId="43" fontId="17" fillId="7" borderId="6" xfId="2" applyFont="1" applyFill="1" applyBorder="1" applyAlignment="1">
      <alignment horizontal="left" vertical="top" wrapText="1"/>
    </xf>
    <xf numFmtId="2" fontId="17" fillId="6" borderId="11" xfId="0" applyNumberFormat="1" applyFont="1" applyFill="1" applyBorder="1" applyAlignment="1">
      <alignment horizontal="left" vertical="top" wrapText="1"/>
    </xf>
    <xf numFmtId="0" fontId="21" fillId="6" borderId="6" xfId="0" applyFont="1" applyFill="1" applyBorder="1" applyAlignment="1">
      <alignment vertical="top" wrapText="1"/>
    </xf>
    <xf numFmtId="2" fontId="17" fillId="0" borderId="11" xfId="2" applyNumberFormat="1" applyFont="1" applyBorder="1" applyAlignment="1">
      <alignment vertical="top" wrapText="1"/>
    </xf>
    <xf numFmtId="0" fontId="25" fillId="6" borderId="13" xfId="0" applyFont="1" applyFill="1" applyBorder="1" applyAlignment="1">
      <alignment horizontal="center" vertical="top"/>
    </xf>
    <xf numFmtId="2" fontId="25" fillId="0" borderId="22" xfId="0" applyNumberFormat="1" applyFont="1" applyBorder="1" applyAlignment="1">
      <alignment vertical="top" wrapText="1"/>
    </xf>
    <xf numFmtId="43" fontId="25" fillId="6" borderId="13" xfId="0" applyNumberFormat="1" applyFont="1" applyFill="1" applyBorder="1" applyAlignment="1">
      <alignment horizontal="center" vertical="top"/>
    </xf>
    <xf numFmtId="0" fontId="25" fillId="0" borderId="13" xfId="0" applyFont="1" applyBorder="1" applyAlignment="1">
      <alignment vertical="top"/>
    </xf>
    <xf numFmtId="0" fontId="17" fillId="0" borderId="6" xfId="0" applyFont="1" applyBorder="1" applyAlignment="1">
      <alignment vertical="top" wrapText="1"/>
    </xf>
    <xf numFmtId="2" fontId="17" fillId="16" borderId="6" xfId="0" applyNumberFormat="1" applyFont="1" applyFill="1" applyBorder="1" applyAlignment="1">
      <alignment vertical="top" wrapText="1"/>
    </xf>
    <xf numFmtId="0" fontId="17" fillId="16" borderId="6" xfId="0" applyFont="1" applyFill="1" applyBorder="1" applyAlignment="1">
      <alignment horizontal="left" vertical="top"/>
    </xf>
    <xf numFmtId="0" fontId="17" fillId="22" borderId="6" xfId="0" applyFont="1" applyFill="1" applyBorder="1" applyAlignment="1">
      <alignment horizontal="center" vertical="top"/>
    </xf>
    <xf numFmtId="2" fontId="17" fillId="22" borderId="11" xfId="0" applyNumberFormat="1" applyFont="1" applyFill="1" applyBorder="1" applyAlignment="1">
      <alignment vertical="top" wrapText="1"/>
    </xf>
    <xf numFmtId="43" fontId="17" fillId="22" borderId="6" xfId="0" applyNumberFormat="1" applyFont="1" applyFill="1" applyBorder="1" applyAlignment="1">
      <alignment horizontal="center" vertical="top"/>
    </xf>
    <xf numFmtId="0" fontId="21" fillId="22" borderId="6" xfId="0" applyFont="1" applyFill="1" applyBorder="1" applyAlignment="1">
      <alignment horizontal="left" vertical="top"/>
    </xf>
    <xf numFmtId="0" fontId="21" fillId="6" borderId="5" xfId="0" applyFont="1" applyFill="1" applyBorder="1" applyAlignment="1">
      <alignment vertical="top" wrapText="1"/>
    </xf>
    <xf numFmtId="49" fontId="17" fillId="0" borderId="11" xfId="0" applyNumberFormat="1" applyFont="1" applyBorder="1" applyAlignment="1">
      <alignment vertical="top" wrapText="1"/>
    </xf>
    <xf numFmtId="2" fontId="17" fillId="7" borderId="14" xfId="0" applyNumberFormat="1" applyFont="1" applyFill="1" applyBorder="1" applyAlignment="1">
      <alignment vertical="top"/>
    </xf>
    <xf numFmtId="2" fontId="17" fillId="9" borderId="6" xfId="0" applyNumberFormat="1" applyFont="1" applyFill="1" applyBorder="1" applyAlignment="1">
      <alignment vertical="top"/>
    </xf>
    <xf numFmtId="0" fontId="17" fillId="3" borderId="6" xfId="0" applyFont="1" applyFill="1" applyBorder="1" applyAlignment="1">
      <alignment horizontal="center"/>
    </xf>
    <xf numFmtId="2" fontId="17" fillId="3" borderId="6" xfId="0" applyNumberFormat="1" applyFont="1" applyFill="1" applyBorder="1" applyAlignment="1">
      <alignment horizontal="center" wrapText="1"/>
    </xf>
    <xf numFmtId="2" fontId="17" fillId="3" borderId="6" xfId="0" applyNumberFormat="1" applyFont="1" applyFill="1" applyBorder="1" applyAlignment="1">
      <alignment horizontal="center"/>
    </xf>
    <xf numFmtId="43" fontId="17" fillId="3" borderId="6" xfId="0" applyNumberFormat="1" applyFont="1" applyFill="1" applyBorder="1" applyAlignment="1">
      <alignment horizontal="center"/>
    </xf>
    <xf numFmtId="2" fontId="21" fillId="3" borderId="6" xfId="0" applyNumberFormat="1" applyFont="1" applyFill="1" applyBorder="1"/>
    <xf numFmtId="43" fontId="17" fillId="3" borderId="6" xfId="2" applyFont="1" applyFill="1" applyBorder="1" applyAlignment="1">
      <alignment horizontal="center"/>
    </xf>
    <xf numFmtId="43" fontId="24" fillId="3" borderId="6" xfId="2" applyFont="1" applyFill="1" applyBorder="1" applyAlignment="1">
      <alignment horizontal="center"/>
    </xf>
    <xf numFmtId="43" fontId="21" fillId="3" borderId="6" xfId="2" applyFont="1" applyFill="1" applyBorder="1" applyAlignment="1">
      <alignment horizontal="center"/>
    </xf>
    <xf numFmtId="0" fontId="21" fillId="3" borderId="6" xfId="0" applyFont="1" applyFill="1" applyBorder="1"/>
    <xf numFmtId="0" fontId="16" fillId="6" borderId="0" xfId="0" applyFont="1" applyFill="1" applyAlignment="1">
      <alignment horizontal="center"/>
    </xf>
    <xf numFmtId="2" fontId="16" fillId="6" borderId="0" xfId="0" applyNumberFormat="1" applyFont="1" applyFill="1" applyAlignment="1">
      <alignment horizontal="center" wrapText="1"/>
    </xf>
    <xf numFmtId="2" fontId="16" fillId="6" borderId="18" xfId="0" applyNumberFormat="1" applyFont="1" applyFill="1" applyBorder="1" applyAlignment="1">
      <alignment horizontal="center"/>
    </xf>
    <xf numFmtId="2" fontId="18" fillId="6" borderId="18" xfId="0" applyNumberFormat="1" applyFont="1" applyFill="1" applyBorder="1"/>
    <xf numFmtId="43" fontId="18" fillId="6" borderId="18" xfId="2" applyFont="1" applyFill="1" applyBorder="1" applyAlignment="1">
      <alignment horizontal="center"/>
    </xf>
    <xf numFmtId="0" fontId="21" fillId="6" borderId="18" xfId="0" applyFont="1" applyFill="1" applyBorder="1"/>
    <xf numFmtId="0" fontId="31" fillId="6" borderId="0" xfId="0" applyFont="1" applyFill="1" applyAlignment="1">
      <alignment horizontal="center"/>
    </xf>
    <xf numFmtId="2" fontId="31" fillId="6" borderId="0" xfId="0" applyNumberFormat="1" applyFont="1" applyFill="1" applyAlignment="1">
      <alignment horizontal="center" wrapText="1"/>
    </xf>
    <xf numFmtId="43" fontId="31" fillId="6" borderId="0" xfId="2" applyFont="1" applyFill="1" applyBorder="1" applyAlignment="1">
      <alignment horizontal="center"/>
    </xf>
    <xf numFmtId="43" fontId="31" fillId="6" borderId="0" xfId="2" applyFont="1" applyFill="1" applyBorder="1" applyAlignment="1"/>
    <xf numFmtId="43" fontId="33" fillId="6" borderId="0" xfId="0" applyNumberFormat="1" applyFont="1" applyFill="1" applyAlignment="1">
      <alignment horizontal="center"/>
    </xf>
    <xf numFmtId="43" fontId="30" fillId="6" borderId="0" xfId="0" applyNumberFormat="1" applyFont="1" applyFill="1" applyAlignment="1">
      <alignment horizontal="center"/>
    </xf>
    <xf numFmtId="43" fontId="31" fillId="0" borderId="0" xfId="2" applyFont="1" applyBorder="1" applyAlignment="1">
      <alignment horizontal="left"/>
    </xf>
    <xf numFmtId="2" fontId="31" fillId="0" borderId="0" xfId="0" applyNumberFormat="1" applyFont="1" applyAlignment="1">
      <alignment wrapText="1"/>
    </xf>
    <xf numFmtId="43" fontId="31" fillId="0" borderId="0" xfId="0" applyNumberFormat="1" applyFont="1" applyAlignment="1">
      <alignment horizontal="center"/>
    </xf>
    <xf numFmtId="43" fontId="30" fillId="0" borderId="0" xfId="2" applyFont="1" applyBorder="1" applyAlignment="1">
      <alignment horizontal="right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2" fontId="20" fillId="0" borderId="1" xfId="0" applyNumberFormat="1" applyFont="1" applyBorder="1" applyAlignment="1">
      <alignment horizontal="center"/>
    </xf>
    <xf numFmtId="0" fontId="34" fillId="6" borderId="1" xfId="0" applyFont="1" applyFill="1" applyBorder="1" applyAlignment="1">
      <alignment horizontal="right"/>
    </xf>
    <xf numFmtId="43" fontId="17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</cellXfs>
  <cellStyles count="3">
    <cellStyle name="จุลภาค" xfId="1" builtinId="3"/>
    <cellStyle name="จุลภาค 2" xfId="2" xr:uid="{3057F25D-35B6-46E2-BBD0-647C3C7DB753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88;&#3640;&#3617;&#3591;&#3623;&#3604;/&#3591;&#3623;&#3604;%2066/&#3648;&#3591;&#3636;&#3609;&#3591;&#3623;&#3604;&#3605;.&#3588;.6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88;&#3640;&#3617;&#3591;&#3623;&#3604;/&#3591;&#3623;&#3604;65/&#3648;&#3591;&#3636;&#3609;&#3591;&#3610;&#3611;&#3619;&#3632;&#3617;&#3634;&#3603;/&#3617;.&#3588;.65%20&#3651;&#3627;&#3617;&#365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88;&#3640;&#3617;&#3591;&#3623;&#3604;/&#3591;&#3623;&#3604;65/&#3648;&#3591;&#3636;&#3609;&#3591;&#3610;&#3611;&#3619;&#3632;&#3617;&#3634;&#3603;/&#3648;&#3591;&#3636;&#3609;&#3591;&#3623;&#3604;&#3585;.&#3614;.6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88;&#3640;&#3617;&#3591;&#3623;&#3604;/&#3591;&#3623;&#3604;%2067/&#3608;&#3588;%20&#3652;&#3611;&#3614;&#3621;&#3634;&#3591;&#3585;&#3656;&#3629;&#3609;%206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88;&#3640;&#3617;&#3591;&#3623;&#3604;/&#3591;&#3623;&#3604;%2067/&#3648;&#3591;&#3636;&#3609;&#3585;&#3633;&#3609;&#3652;&#3623;&#3657;&#3648;&#3610;&#3636;&#3585;&#3648;&#3627;&#3621;&#3639;&#3656;&#3629;&#3617;&#3611;&#3637;/&#3588;&#3640;&#3617;&#3591;&#3623;&#3604;&#3648;&#3591;&#3636;&#3609;&#3585;&#3633;&#3609;%20&#3617;&#3637;&#3609;&#3634;&#3588;&#3617;%2067%20&#3651;&#3627;&#3617;&#3656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88;&#3640;&#3617;&#3591;&#3623;&#3604;/&#3591;&#3623;&#3604;%2067/&#3617;&#3637;&#3588;%2067%20&#3652;&#3611;&#3614;&#3621;&#3634;&#3591;&#3585;&#3656;&#3629;&#3609;%206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ืนงบเหลือจ่าย 61"/>
      <sheetName val="รายงานคลัง15 ใหม่"/>
      <sheetName val="ทวงคืนแก้ไขงบลงทุน"/>
      <sheetName val="งบลงทุน60 ประชุม 15พ.ย.60"/>
      <sheetName val="รายงานคลัง (แผนการเบิก)"/>
      <sheetName val="คลัง15"/>
      <sheetName val="งบลงทุน60 รายงานคลัง"/>
      <sheetName val="ประชุมเร่งรัด (2)"/>
      <sheetName val="รายงานคลัง TKK"/>
      <sheetName val="SP2 แทนกัน)"/>
      <sheetName val="รายงวดSP2แทนกัน"/>
      <sheetName val="รายงานweb-form"/>
      <sheetName val="รายงวดSP2"/>
      <sheetName val="SP2"/>
      <sheetName val="มาตการ"/>
      <sheetName val="โอนกลับ"/>
      <sheetName val="สรุปกัน"/>
      <sheetName val="งบลงทุนงบกลาง"/>
      <sheetName val="ประชุมเร่งรัด"/>
      <sheetName val="งบปีก่อน"/>
      <sheetName val="ประชุม"/>
      <sheetName val="ทวงมี.ค.61งบลงทุน"/>
      <sheetName val="เบิกแทนกัน"/>
      <sheetName val="งบกลาง"/>
      <sheetName val="งบพัฒนา"/>
      <sheetName val="คุมสิ่งก่อสร้าง64"/>
      <sheetName val="350B611ยุทธศาสตร์กศไม่เอา"/>
      <sheetName val="57037บูรณาการต่อต้านการทุจร "/>
      <sheetName val="คุมงบ 36001 36002 ครุภัณฑ์"/>
      <sheetName val="3022ยุทธศาสตร์สร้างความเสมอภาค"/>
      <sheetName val="ควบคุมสิ่งก่อสร้าง 36001 36002"/>
      <sheetName val="งบกลาง รายการเงินสำรอง"/>
      <sheetName val="ก่อนประถม"/>
      <sheetName val="เด็กผู้มีความสามารถพิเศษ36007"/>
      <sheetName val="ประถม มัธยมต้น"/>
      <sheetName val="ทะเบียนคุมย่อย"/>
      <sheetName val="ยุธศาสตร์การเรียนร310011 310061"/>
      <sheetName val="Sheet1"/>
      <sheetName val="06036บูรณาการป้องกัน ปราบปราม ฯ"/>
      <sheetName val="รายงานเงินงวด"/>
      <sheetName val="ผลผลิตเด็กพิการ36004"/>
      <sheetName val="งบลงทุน65"/>
      <sheetName val="มาตการ รวมงบบุคลากร"/>
      <sheetName val="1408บุคลากรภาครัฐ"/>
      <sheetName val="ระบบการควบคุมฯ"/>
      <sheetName val="งบประจำและงบกลยุทธ์"/>
      <sheetName val="งบสพฐ"/>
      <sheetName val="รายงานผล"/>
      <sheetName val="Sheet2"/>
      <sheetName val="GPP"/>
      <sheetName val="สรุปยอดก.ค.ศ"/>
      <sheetName val="ทำงบ50"/>
      <sheetName val="ของบ"/>
      <sheetName val="ติดตามงบพัฒนา"/>
      <sheetName val="ติดตามงบดำเนินงา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544">
          <cell r="I1544">
            <v>0</v>
          </cell>
          <cell r="J1544">
            <v>0</v>
          </cell>
          <cell r="K1544">
            <v>0</v>
          </cell>
          <cell r="L1544">
            <v>0</v>
          </cell>
          <cell r="M1544">
            <v>0</v>
          </cell>
          <cell r="N1544">
            <v>0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6">
          <cell r="I6" t="str">
            <v>กันเงินไว้เบิก</v>
          </cell>
        </row>
        <row r="48">
          <cell r="C48" t="str">
            <v>20004 32003100 5000005</v>
          </cell>
          <cell r="K48">
            <v>0</v>
          </cell>
          <cell r="L48">
            <v>0</v>
          </cell>
        </row>
        <row r="51">
          <cell r="C51" t="str">
            <v>20004 6686176 00000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A58"/>
          <cell r="B58" t="str">
            <v>งบรายจ่ายอื่น   6611500</v>
          </cell>
          <cell r="C58" t="str">
            <v>20004 31003100 5000003</v>
          </cell>
        </row>
        <row r="60">
          <cell r="C60" t="str">
            <v>20004 31004500 2000000</v>
          </cell>
        </row>
        <row r="62">
          <cell r="C62" t="str">
            <v>20004 66000 7300000</v>
          </cell>
        </row>
        <row r="64">
          <cell r="B64" t="str">
            <v>ค่าจ้างครูผู้สอนภาษาอังกฤษชาวต่างชาติหรือครูผู้สอนชาวไทยสอนวิชาภาษาอังกฤษ จำนวน 2 อัตรา ตั้งแต่ เดือนกุมภาพันธ์ - กันยายน 2565 (รวม 8 เดือน)  ในอัตราเดือนละ 30,000.00 บาท/คน/เดือน</v>
          </cell>
          <cell r="C64" t="str">
            <v>ศธ 04002/ว402 ลว.2 ก.พ.65 โอนครั้งที่ 181</v>
          </cell>
          <cell r="F64">
            <v>0</v>
          </cell>
          <cell r="K64">
            <v>0</v>
          </cell>
          <cell r="L64">
            <v>0</v>
          </cell>
        </row>
        <row r="65">
          <cell r="A65">
            <v>2.2000000000000002</v>
          </cell>
          <cell r="B65" t="str">
            <v xml:space="preserve">กิจกรรมการพัฒนาครูและบุคลากรทางการศึกษา           </v>
          </cell>
          <cell r="C65" t="str">
            <v>20004 66 00091 00000</v>
          </cell>
        </row>
        <row r="66">
          <cell r="C66" t="str">
            <v>20004 32004500 2000000</v>
          </cell>
        </row>
        <row r="67">
          <cell r="B67" t="str">
            <v>ค่าใช้จ่ายในการขยายผลการพัฒนาครูและบุคลากรทางการศึกษาด้วยกระบวนการ  การจัดการเรียนรู้</v>
          </cell>
          <cell r="C67" t="str">
            <v>ศธ 04002/ว2595 ลว.7 ก.ค.65 โอนครั้งที่ 604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/>
        </row>
        <row r="71">
          <cell r="B71" t="str">
            <v>โครงการขับเคลื่อนการพัฒนาการศึกษาที่ยั่งยืน</v>
          </cell>
          <cell r="C71" t="str">
            <v>20004 31006100 5000017</v>
          </cell>
        </row>
        <row r="83">
          <cell r="B83" t="str">
            <v>กิจกรรมอารยเกษตร สืบสาน รักษา ต่อยอด ตามแนวพระราชดำริเศรษฐกิจพอเพียง</v>
          </cell>
          <cell r="C83" t="str">
            <v>20004 66 00105 00000</v>
          </cell>
        </row>
        <row r="84">
          <cell r="B84" t="str">
            <v>งบรายจ่ายอื่น   6611500</v>
          </cell>
        </row>
        <row r="85">
          <cell r="B85" t="str">
            <v xml:space="preserve">รายการค่าใช้จ่ายดำเนินงานโครงการอารยเกษตร สืบสาน รักษา ต่อยอด ตามแนวพระราชดำริเศรษฐกิจพอเพียงด้วย “โคก หนอง นา แห่งน้ำใจและความหวัง” เพื่อเป็นค่าพาหนะให้กับผู้เข้าร่วมการประกวดผลงานแนวปฏิบัติที่ดีรายด้าน กิจกรรมแข่งขันทักษะวิชาการ และการประกวดสถานศึกษาที่มีการพัฒนาคุณภาพชีวิตเด็กและเยาวชนดีเด่น ในการประชุมวิชาการ    การพัฒนาเด็กและเยาวชนในถิ่นทุรกันดาร ตามพระราชดำริสมเด็จพระกนิษฐาธิราชเจ้า กรมสมเด็จพระเทพรัตนราชสุดาฯ สยามบรมราชกุมารี ประจำปี 2565  รอบระดับประเทศ วันที่ 9 – 11  ตุลาคม 2565  ณ โรงแรมเอวาน่า บางนา กรุงเทพมหานคร  </v>
          </cell>
        </row>
        <row r="87">
          <cell r="B87" t="str">
            <v xml:space="preserve"> งบรายจ่ายอื่น 6611500</v>
          </cell>
        </row>
        <row r="91">
          <cell r="C91" t="str">
            <v>20004 66 86178 00000</v>
          </cell>
          <cell r="G91">
            <v>0</v>
          </cell>
          <cell r="H91">
            <v>0</v>
          </cell>
        </row>
        <row r="94"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/>
          <cell r="L94"/>
        </row>
        <row r="136">
          <cell r="C136" t="str">
            <v>20004 31006200</v>
          </cell>
        </row>
        <row r="137">
          <cell r="A137">
            <v>4.0999999999999996</v>
          </cell>
          <cell r="B137" t="str">
            <v xml:space="preserve">กิจกรรมส่งเสริมกิจกรรมนักเรียนเพื่อเสริมสร้างคุณธรรม จริยธรรม และลักษณะที่พึงประสงค์ </v>
          </cell>
          <cell r="C137" t="str">
            <v>20004 66 5203900000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</row>
        <row r="138">
          <cell r="B138" t="str">
            <v>งบรายจ่ายอื่น 6611500</v>
          </cell>
          <cell r="C138" t="str">
            <v xml:space="preserve">20004 31006200 </v>
          </cell>
        </row>
        <row r="139">
          <cell r="A139" t="str">
            <v>4.1.1</v>
          </cell>
        </row>
        <row r="140">
          <cell r="A140" t="str">
            <v>4.1.2</v>
          </cell>
          <cell r="B140" t="str">
            <v xml:space="preserve">สนับสนุนงบประมาณให้กับโรงเรียนที่ได้รับการคัดเลือก เพื่อพัฒนาต่อยอดผลงานอาชีพ   จากการประกวดนวัตกรรมการจัดการเรียนการสอนงานอาชีพและผลิตภัณฑ์ โครงการ    นักธุรกิจน้อย   มีคุณธรรมนำสู่เศรษฐกิจสร้างสรรค์ระดับประเทศ </v>
          </cell>
          <cell r="C140" t="str">
            <v>ศธ 04002/ว2758 ลว.20/ก.ค./2565 โอนครั้งที่ 649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142">
          <cell r="A142">
            <v>4.2</v>
          </cell>
          <cell r="C142" t="str">
            <v>20004 66 86179 00000</v>
          </cell>
        </row>
        <row r="143">
          <cell r="C143" t="str">
            <v>20004 31006200 5000007</v>
          </cell>
        </row>
        <row r="146">
          <cell r="A146" t="str">
            <v>4.2.3</v>
          </cell>
          <cell r="B146" t="str">
            <v xml:space="preserve">รายการค่าใช้จ่ายดำเนินงานโครงการโรงเรียนคุณธรรม สพฐ. ปีงบประมาณ พ.ศ. 2565 เพื่อขยายผลการพัฒนาสำนักงานเขตพื้นที่การศึกษาคุณธรรม     (องค์กรคุณธรรม) เครือข่าย </v>
          </cell>
          <cell r="C146" t="str">
            <v>ศธ 04002/ว1771 ลว.10/พ.ค./2565 โอนครั้งที่ 433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</row>
        <row r="190">
          <cell r="B190" t="str">
            <v xml:space="preserve">กิจกรรมการยกระดับคุณภาพการศึกษา (โรงเรียนคุณภาพของชุมชนโรงเรียนมัธยมดีสี่มุมเมือง)     </v>
          </cell>
          <cell r="C190" t="str">
            <v>20004 66 00079 00000</v>
          </cell>
        </row>
        <row r="191">
          <cell r="B191" t="str">
            <v>งบรายจ่ายอื่น   6611500</v>
          </cell>
          <cell r="C191" t="str">
            <v>20004 31006100 5000003</v>
          </cell>
        </row>
        <row r="192">
          <cell r="B192" t="str">
            <v xml:space="preserve">ค่าใช้จ่ายในการเข้าร่วมประชุมเชิงปฏิบัติการสร้างความเข้าใจการขับเคลื่อนโครงการโรงเรียนคุณภาพตามนโยบาย 8 จุดเน้น ระหว่างวันที่ 9 – 11 กรกฎาคม 2565 ณ โรงแรมสีดา รีสอร์ท นครนายก จังหวัดนครนายก </v>
          </cell>
          <cell r="C192" t="str">
            <v>ศธ 04002/ว3001 ลว.5ส.ค. 2565 โอนครั้งที่ 721</v>
          </cell>
          <cell r="D192"/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6">
          <cell r="A196" t="str">
            <v>ค</v>
          </cell>
          <cell r="B196" t="str">
            <v>แผนงานยุทธศาสตร์ : สร้างความเสมอภาคทางการศึกษา</v>
          </cell>
        </row>
        <row r="238">
          <cell r="B238" t="str">
            <v xml:space="preserve"> งบดำเนินงาน 66112xx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2"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</row>
        <row r="248">
          <cell r="C248" t="str">
            <v>20004 66 05162 00000</v>
          </cell>
        </row>
        <row r="253">
          <cell r="A253" t="str">
            <v>1.1.1.2</v>
          </cell>
          <cell r="B253" t="str">
            <v>ค่าใช้จ่ายในการบริหารสำนักงาน ค่าสาธารณูปโภค ค่าใช้จ่ายในการบริหารจัดการโรงเรียนในสังกัดตามภาระงานและการติดตามพัฒนาคุณภาพการศึกษา ครั้งที่ 3 จำนวนเงิน 500,000 บาท</v>
          </cell>
          <cell r="E253">
            <v>0</v>
          </cell>
          <cell r="F253">
            <v>0</v>
          </cell>
          <cell r="G253"/>
          <cell r="H253"/>
          <cell r="I253"/>
          <cell r="J253"/>
          <cell r="K253"/>
          <cell r="L253"/>
        </row>
        <row r="254">
          <cell r="C254"/>
          <cell r="E254"/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</row>
        <row r="256">
          <cell r="C256"/>
          <cell r="E256"/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C257"/>
          <cell r="E257"/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</row>
        <row r="258">
          <cell r="C258"/>
          <cell r="E258"/>
          <cell r="G258">
            <v>0</v>
          </cell>
          <cell r="H258">
            <v>0</v>
          </cell>
          <cell r="K258">
            <v>0</v>
          </cell>
          <cell r="L258">
            <v>0</v>
          </cell>
        </row>
        <row r="259">
          <cell r="C259"/>
          <cell r="E259"/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</row>
        <row r="260">
          <cell r="C260"/>
          <cell r="E260"/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</row>
        <row r="261">
          <cell r="C261"/>
          <cell r="E261"/>
          <cell r="G261">
            <v>0</v>
          </cell>
          <cell r="H261">
            <v>0</v>
          </cell>
          <cell r="K261">
            <v>0</v>
          </cell>
          <cell r="L261">
            <v>0</v>
          </cell>
        </row>
        <row r="262">
          <cell r="C262"/>
          <cell r="E262"/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E263"/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</row>
        <row r="264">
          <cell r="A264" t="str">
            <v>(8.2</v>
          </cell>
          <cell r="B264" t="str">
            <v>โครงการเสริมสร้างคุณธรรม จริยธรรม และธรรมาภิบาลในสถานศึกษา</v>
          </cell>
          <cell r="E264"/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</row>
        <row r="266">
          <cell r="C266" t="str">
            <v>20004 35000100 200000</v>
          </cell>
        </row>
        <row r="267">
          <cell r="E267"/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E268"/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69">
          <cell r="E269"/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</row>
        <row r="270">
          <cell r="E270"/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1">
          <cell r="E271"/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</row>
        <row r="272">
          <cell r="E272"/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77">
          <cell r="E277"/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</row>
        <row r="278">
          <cell r="E278"/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</row>
        <row r="279">
          <cell r="B279" t="str">
            <v>ซ่อมแซมครุภัณฑ์</v>
          </cell>
          <cell r="C279" t="str">
            <v>ยืมงบเพิ่มประสิทธิผลกลยุทธ์สพฐ.บท.17มี.ค.65</v>
          </cell>
          <cell r="E279"/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</row>
        <row r="280">
          <cell r="B280" t="str">
            <v xml:space="preserve">ค่าสาธารณูปโภค </v>
          </cell>
          <cell r="C280" t="str">
            <v>บท.แผนลว. 30 พ.ค.65</v>
          </cell>
          <cell r="E280"/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</row>
        <row r="281">
          <cell r="B281" t="str">
            <v>โครงการแข่งขันทักษะภาษาไทยโครงการรักษ์ภาษาไทยเนื่องในสัปดาห์วันภาษาไทยแห่งชาติ ปี ท2565</v>
          </cell>
          <cell r="E281"/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/>
        </row>
        <row r="282">
          <cell r="B282" t="str">
            <v>โครงการ ส่งเสริมสนับสนุนการทำวิจัยการบริหารจัดการของสถานศึกษา ฯ</v>
          </cell>
          <cell r="C282" t="str">
            <v>บท.แผนลว. 27 มิ..ย.65</v>
          </cell>
          <cell r="E282"/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</row>
        <row r="283">
          <cell r="B283" t="str">
            <v>โครงการประกวดผลงานแนวปฏิบัติที่ดีรายด้าน กิจกรรมแข่งขันทักษะวิชาการและการประกวดสถานศึกษาที่มีคุณภาพชีวิตเด็กและเยาวชนดีเด่น</v>
          </cell>
          <cell r="C283" t="str">
            <v>บท.แผนลว. 11 ส.ค.65</v>
          </cell>
          <cell r="E283"/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</row>
        <row r="284">
          <cell r="B284" t="str">
            <v>โครงการเสริมสร้างคุณธรรม จริยธรรม และธรรมาภิบาลในสถานศึกษา</v>
          </cell>
          <cell r="C284" t="str">
            <v>บท.แผนลว. 22 ก.ค.65</v>
          </cell>
          <cell r="E284"/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5">
          <cell r="B285" t="str">
            <v>โครงการเสริมสร้างศักยภาพทรัพยากรบุคคลให้มีทักษะที่จำเป็นในศตวรรษที่ 21</v>
          </cell>
          <cell r="C285"/>
          <cell r="E285"/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</row>
        <row r="328">
          <cell r="A328">
            <v>2</v>
          </cell>
          <cell r="B328" t="str">
            <v xml:space="preserve">ผลผลิตผู้จบการศึกษาภาคบังคับ  </v>
          </cell>
        </row>
        <row r="331">
          <cell r="B331" t="str">
            <v>กิจกรรมการจัดการศึกษาประถมศึกษาสำหรับโรงเรียนปกติ</v>
          </cell>
          <cell r="C331" t="str">
            <v>20004 66 05164 00000</v>
          </cell>
        </row>
        <row r="333">
          <cell r="A333" t="str">
            <v>2.1.1</v>
          </cell>
          <cell r="B333" t="str">
            <v>งบประจำ บริหารจัดการสำนักงาน</v>
          </cell>
        </row>
        <row r="335">
          <cell r="B335" t="str">
            <v>ค่าใช้จ่ายในการบริหารสำนักงาน ค่าสาธารณูปโภค ค่าใช้จ่ายในการบริหารจัดการโรงเรียนในสังกัดตามภาระงานและการติดตามพัฒนาคุณภาพการศึกษา ครั้งที่  จำนวนเงิน บาท</v>
          </cell>
        </row>
        <row r="336">
          <cell r="B336" t="str">
            <v>ค้าจ้างเหมาบริการ ลูกจ้างสพป.ปท.2 15000x7คนx12 เดือน 1,260,000 บาท</v>
          </cell>
        </row>
        <row r="337">
          <cell r="B337" t="str">
            <v>ค่าใช้จ่ายในการประชุมราชการ ค่าตอบแทนบุคคล 150,000 บาท</v>
          </cell>
        </row>
        <row r="338">
          <cell r="B338" t="str">
            <v>ค่าใช้จ่ายในการเดินทางไปราชการ 150,000 บาท</v>
          </cell>
        </row>
        <row r="339">
          <cell r="B339" t="str">
            <v>ค่าซ่อมแซมและบำรุงรักษาทรัพย์สิน 200,000 บาท</v>
          </cell>
        </row>
        <row r="340">
          <cell r="B340" t="str">
            <v>ค่าวัสดุสำนักงาน 400,000 บาท</v>
          </cell>
        </row>
        <row r="341">
          <cell r="B341" t="str">
            <v>ค่าน้ำมันเชื้อเพลิงและหล่อลื่น 300,000 บาท</v>
          </cell>
        </row>
        <row r="342">
          <cell r="B342" t="str">
            <v>ค่าสาธารณูปโภค    500,000 บาท</v>
          </cell>
        </row>
        <row r="343">
          <cell r="B343" t="str">
            <v>อื่นๆ (รายการนอกเหนือ(1-(7 และหรือถัวจ่ายให้รายการ (1 -(7 โดยเฉพาะรายการที่ (7 ) 40000</v>
          </cell>
        </row>
        <row r="347">
          <cell r="C347" t="str">
            <v>20004 35000200 2000000</v>
          </cell>
        </row>
        <row r="357">
          <cell r="A357" t="str">
            <v>2.1.2.2</v>
          </cell>
          <cell r="B357" t="str">
            <v>งบเพิ่มประสิทธิผลกลยุทธ์ของ สพฐ. 1,500,000 บาท</v>
          </cell>
          <cell r="C357" t="str">
            <v>ศธ04002/ว4881 ลว.27 ต.ค.65 โอนครั้งที่ 16  3,000,000</v>
          </cell>
        </row>
        <row r="394">
          <cell r="D394"/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</row>
        <row r="396">
          <cell r="G396"/>
          <cell r="H396"/>
          <cell r="I396"/>
          <cell r="J396"/>
        </row>
        <row r="397"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</row>
        <row r="398"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</row>
        <row r="399"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</row>
        <row r="400"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</row>
        <row r="401"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</row>
        <row r="402"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</row>
        <row r="403"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</row>
        <row r="404"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</row>
        <row r="405"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</row>
        <row r="406">
          <cell r="F406">
            <v>0</v>
          </cell>
          <cell r="K406">
            <v>0</v>
          </cell>
          <cell r="L406">
            <v>0</v>
          </cell>
        </row>
        <row r="407">
          <cell r="F407">
            <v>0</v>
          </cell>
          <cell r="K407">
            <v>0</v>
          </cell>
          <cell r="L407">
            <v>0</v>
          </cell>
        </row>
        <row r="408">
          <cell r="F408">
            <v>0</v>
          </cell>
          <cell r="K408">
            <v>0</v>
          </cell>
          <cell r="L408">
            <v>0</v>
          </cell>
        </row>
        <row r="409">
          <cell r="F409">
            <v>0</v>
          </cell>
          <cell r="K409">
            <v>0</v>
          </cell>
          <cell r="L409">
            <v>0</v>
          </cell>
        </row>
        <row r="410">
          <cell r="F410">
            <v>0</v>
          </cell>
          <cell r="K410">
            <v>0</v>
          </cell>
          <cell r="L410">
            <v>0</v>
          </cell>
        </row>
        <row r="411">
          <cell r="F411">
            <v>0</v>
          </cell>
          <cell r="K411">
            <v>0</v>
          </cell>
          <cell r="L411">
            <v>0</v>
          </cell>
        </row>
        <row r="412">
          <cell r="F412">
            <v>0</v>
          </cell>
          <cell r="K412">
            <v>0</v>
          </cell>
          <cell r="L412">
            <v>0</v>
          </cell>
        </row>
        <row r="420">
          <cell r="D420">
            <v>0</v>
          </cell>
        </row>
        <row r="421">
          <cell r="D421">
            <v>0</v>
          </cell>
        </row>
        <row r="422">
          <cell r="D422"/>
        </row>
        <row r="424">
          <cell r="D424"/>
        </row>
        <row r="425">
          <cell r="D425">
            <v>0</v>
          </cell>
        </row>
        <row r="426">
          <cell r="D426">
            <v>0</v>
          </cell>
        </row>
        <row r="427">
          <cell r="D427">
            <v>0</v>
          </cell>
        </row>
        <row r="428">
          <cell r="D428"/>
        </row>
        <row r="429">
          <cell r="D429"/>
        </row>
        <row r="430">
          <cell r="D430">
            <v>0</v>
          </cell>
        </row>
        <row r="431">
          <cell r="D431"/>
        </row>
        <row r="432">
          <cell r="D432"/>
        </row>
        <row r="433">
          <cell r="D433">
            <v>0</v>
          </cell>
        </row>
        <row r="434">
          <cell r="D434"/>
        </row>
        <row r="435">
          <cell r="D435">
            <v>0</v>
          </cell>
        </row>
        <row r="890">
          <cell r="C890" t="str">
            <v>20004 66 5201500000</v>
          </cell>
        </row>
        <row r="909"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</row>
        <row r="910">
          <cell r="B910" t="str">
            <v xml:space="preserve">กิจกรรมช่วยเหลือกลุ่มเป้าหมายทางสังคม  </v>
          </cell>
          <cell r="C910" t="str">
            <v>20004 66 62408 00000</v>
          </cell>
        </row>
        <row r="918">
          <cell r="G918"/>
          <cell r="H918"/>
          <cell r="I918"/>
          <cell r="J918"/>
        </row>
        <row r="1063">
          <cell r="B1063" t="str">
            <v xml:space="preserve">กิจกรรมการขับเคลื่อนหลักสูตรแกนกลางการศึกษาขั้นพื้นฐาน </v>
          </cell>
          <cell r="C1063" t="str">
            <v>20004 65 00092 00000</v>
          </cell>
        </row>
        <row r="1064">
          <cell r="C1064" t="str">
            <v>20004 35000200 200000</v>
          </cell>
        </row>
        <row r="1065">
          <cell r="B1065" t="str">
            <v>ค่าใช้จ่ายในการดำเนินโครงการบ้านนักวิทยาศาสตร์น้อยประเทศไทย ระดับประถมศึกษา</v>
          </cell>
          <cell r="C1065" t="str">
            <v>ศธ 04002/ว3006 ลว 5 ส.ค.65 ครั้งที่ 727</v>
          </cell>
          <cell r="D1065"/>
          <cell r="K1065">
            <v>0</v>
          </cell>
          <cell r="L1065">
            <v>0</v>
          </cell>
        </row>
        <row r="1099">
          <cell r="B1099" t="str">
            <v xml:space="preserve"> การส่งเสริมการเรียนรู้เทคโนโลยีดิจิทัลและระบบอัจฉริยะในสถานศึกษาเพื่อความเป็นเลิศ</v>
          </cell>
          <cell r="C1099" t="str">
            <v>20004 66 00082 00000</v>
          </cell>
        </row>
        <row r="1100">
          <cell r="B1100" t="str">
            <v xml:space="preserve"> งบดำเนินงาน 66112xx</v>
          </cell>
          <cell r="C1100" t="str">
            <v>20004 35000700 2000000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</row>
        <row r="1101">
          <cell r="B1101" t="str">
            <v xml:space="preserve">ค่าวัสดุ อุปกรณ์ สำหรับดำเนินโครงการบ้านนักวิทยาศาสตร์น้อยประเทศไทย ระดับประถมศึกษา </v>
          </cell>
          <cell r="C1101" t="str">
            <v>ศธ04002/ว3006 ลว.5 ส.ค.65 โอนครั้งที่ 727</v>
          </cell>
          <cell r="D1101"/>
        </row>
        <row r="1105">
          <cell r="C1105"/>
        </row>
        <row r="1107">
          <cell r="C1107" t="str">
            <v>20004 66 57455 00000</v>
          </cell>
        </row>
        <row r="1111">
          <cell r="A1111" t="str">
            <v>1.1.2</v>
          </cell>
          <cell r="B1111" t="str">
            <v>ค่าใช้จ่ายโครงการพัฒนาทักษะชีวิตเพื่อปรับเปลี่ยนพฤติกรรมนักเรียนกลุ่มเฝ้าระวัง  โรงเรียนละ 2,000.-บาท 21 ร.ร.</v>
          </cell>
          <cell r="C1111" t="str">
            <v>ศธ 04002/ว1970  ลว 25 พ.ค. 65 ครั้งที่ 479</v>
          </cell>
          <cell r="D1111"/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  <cell r="L1111">
            <v>0</v>
          </cell>
        </row>
        <row r="1112">
          <cell r="C1112" t="str">
            <v>20004 06003600</v>
          </cell>
        </row>
        <row r="1113">
          <cell r="A1113" t="str">
            <v>1.1.3</v>
          </cell>
          <cell r="B1113" t="str">
            <v xml:space="preserve">ค่าใช้จ่ายโครงการพัฒนาทักษะชีวิตเพื่อปรับเปลี่ยนพฤติกรรมนักเรียนกลุ่มเฝ้าระวัง  </v>
          </cell>
          <cell r="C1113" t="str">
            <v>ศธ 04002/ว2903  ลว 2 ส.ค. 65 ครั้งที่ 680</v>
          </cell>
          <cell r="D1113"/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  <cell r="L1113">
            <v>0</v>
          </cell>
        </row>
        <row r="1114">
          <cell r="C1114" t="str">
            <v>20004 06003600</v>
          </cell>
        </row>
        <row r="1115">
          <cell r="A1115" t="str">
            <v>1.1.4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  <cell r="L1115">
            <v>0</v>
          </cell>
        </row>
        <row r="1119">
          <cell r="A1119" t="str">
            <v>ฉ</v>
          </cell>
          <cell r="B1119" t="str">
            <v>แผนงานบูรณาการ : ต่อต้านการทุจริตและประพฤติมิชอบ</v>
          </cell>
          <cell r="C1119" t="str">
            <v>20004 56003700</v>
          </cell>
        </row>
        <row r="1120">
          <cell r="A1120">
            <v>1</v>
          </cell>
          <cell r="B1120" t="str">
            <v>โครงการเสริมสร้างคุณธรรม จริยธรรม และธรรมาภิบาลในสถานศึกษา</v>
          </cell>
          <cell r="C1120" t="str">
            <v>20005 56003700</v>
          </cell>
        </row>
        <row r="1123">
          <cell r="B1123" t="str">
            <v xml:space="preserve"> งบดำเนินงาน 66112xx</v>
          </cell>
        </row>
        <row r="1128">
          <cell r="A1128">
            <v>1.2</v>
          </cell>
          <cell r="B1128" t="str">
            <v>กิจกรรมการบูรณาการระบบการประเมินด้านคุณธรรมและความโปร่งใสในการดำเนินงานของหน่วยงาน</v>
          </cell>
          <cell r="C1128" t="str">
            <v>20004 66 00060 00000</v>
          </cell>
        </row>
        <row r="1129">
          <cell r="C1129" t="str">
            <v>20004 57003700 2000000</v>
          </cell>
        </row>
        <row r="1132">
          <cell r="A1132">
            <v>1.3</v>
          </cell>
          <cell r="B1132" t="str">
            <v>กิจกรรมเสริมสร้างธรรมาภิบาลเพื่อเพิ่มประสิทธิภาพในการบริหารจัดการ</v>
          </cell>
          <cell r="C1132" t="str">
            <v>20004 66 00068 00000</v>
          </cell>
          <cell r="F1132">
            <v>0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  <cell r="L1132">
            <v>0</v>
          </cell>
        </row>
        <row r="1133">
          <cell r="B1133" t="str">
            <v xml:space="preserve"> งบดำเนินงาน 66112xx</v>
          </cell>
          <cell r="C1133" t="str">
            <v>20004 57003700 200000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  <cell r="L1133">
            <v>0</v>
          </cell>
        </row>
        <row r="1134">
          <cell r="A1134" t="str">
            <v>1.3.1</v>
          </cell>
          <cell r="B1134" t="str">
            <v xml:space="preserve">ค่าใช้จ่ายในการดำเนินโครงการเสริมสร้างคุณธรรมจริยธรรมและธรรมาภิบาลในสถานศึกษา </v>
          </cell>
          <cell r="C1134" t="str">
            <v>ที่ ศธ 04002/ว1422 ลว. 11 เม.ย. 65 ครั้งที่ 342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  <cell r="L1134">
            <v>0</v>
          </cell>
        </row>
        <row r="1135">
          <cell r="A1135" t="str">
            <v>1.3.2</v>
          </cell>
          <cell r="B1135" t="str">
            <v xml:space="preserve">ค่าใช้จ่ายในการนิเทศ กำกับ ติดตาม แบบบูรณาการ และค่าใช้จ่ายในการดำเนินการอื่น ๆ </v>
          </cell>
          <cell r="C1135" t="str">
            <v>ศธ 04002/ว2730 ลว 19 ก.ค. 65  ครั้งที่ 639</v>
          </cell>
          <cell r="F1135">
            <v>0</v>
          </cell>
          <cell r="G1135">
            <v>0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  <cell r="L1135">
            <v>0</v>
          </cell>
        </row>
      </sheetData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ืนงบเหลือจ่าย 61"/>
      <sheetName val="รายงานคลัง15 ใหม่"/>
      <sheetName val="ทวงคืนแก้ไขงบลงทุน"/>
      <sheetName val="งบลงทุน60 ประชุม 15พ.ย.60"/>
      <sheetName val="รายงานคลัง (แผนการเบิก)"/>
      <sheetName val="คลัง15"/>
      <sheetName val="งบลงทุน60 รายงานคลัง"/>
      <sheetName val="ประชุมเร่งรัด (2)"/>
      <sheetName val="รายงานคลัง TKK"/>
      <sheetName val="SP2 แทนกัน)"/>
      <sheetName val="รายงวดSP2แทนกัน"/>
      <sheetName val="รายงานweb-form"/>
      <sheetName val="รายงวดSP2"/>
      <sheetName val="SP2"/>
      <sheetName val="มาตการ"/>
      <sheetName val="โอนกลับ"/>
      <sheetName val="สรุปกัน"/>
      <sheetName val="งบลงทุนงบกลาง"/>
      <sheetName val="ประชุมเร่งรัด"/>
      <sheetName val="งบปีก่อน"/>
      <sheetName val="ประชุม"/>
      <sheetName val="ทวงมี.ค.61งบลงทุน"/>
      <sheetName val="เบิกแทนกัน"/>
      <sheetName val="งบกลาง"/>
      <sheetName val="งบพัฒนา"/>
      <sheetName val="รายงานเงินงวด"/>
      <sheetName val="คุมสิ่งก่อสร้าง64"/>
      <sheetName val="350B611ยุทธศาสตร์กศไม่เอา"/>
      <sheetName val="ทะเบียนคุมย่อย"/>
      <sheetName val="ยุธศาสตร์การเรียนร 32061  3206B"/>
      <sheetName val="3022ยุทธศาสตร์สร้างความเสมอภาค"/>
      <sheetName val="1408บุคลากรภาครัฐ"/>
      <sheetName val="ก่อนประถม"/>
      <sheetName val="ประถม มัธยมต้น"/>
      <sheetName val="ผลผลิตเด็กพิการ36004"/>
      <sheetName val="คุมงบ 36001 36002 ครุภัณฑ์"/>
      <sheetName val="ควบคุมสิ่งก่อสร้าง 36001 36002"/>
      <sheetName val="57037บูรณาการต่อต้านการทุจร "/>
      <sheetName val="งบประจำและงบกลยุทธ์"/>
      <sheetName val="ระบบการควบคุมฯ"/>
      <sheetName val="งบสพฐ"/>
      <sheetName val="มาตการ รวมงบบุคลากร"/>
      <sheetName val="งบลงทุน65"/>
      <sheetName val="รายงานผล"/>
      <sheetName val="Sheet2"/>
      <sheetName val="GPP"/>
      <sheetName val="สรุปยอดก.ค.ศ"/>
      <sheetName val="ทำงบ50"/>
      <sheetName val="ของบ"/>
      <sheetName val="ติดตามงบพัฒนา"/>
      <sheetName val="ติดตามงบดำเนินงา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12">
          <cell r="B112" t="str">
            <v>แผนงานพื้นฐานด้านการพัฒนาและเสริมสร้างศักยภาพทรัพยากรมนุษย์</v>
          </cell>
        </row>
        <row r="113">
          <cell r="B113" t="str">
            <v xml:space="preserve">ผลผลิตผู้จบการศึกษาก่อนประถมศึกษา </v>
          </cell>
        </row>
        <row r="114">
          <cell r="B114" t="str">
            <v xml:space="preserve">กิจกรรมการจัดการศึกษาก่อนประถมศึกษา  </v>
          </cell>
        </row>
        <row r="115">
          <cell r="C115"/>
        </row>
        <row r="116">
          <cell r="B116" t="str">
            <v xml:space="preserve">งบประจำเพื่อการบริหารสำนักงาน </v>
          </cell>
        </row>
        <row r="117">
          <cell r="B117" t="str">
            <v>ค่าใช้จ่ายในการบริหารสำนักงาน ค่าสาธารณูปโภค ค่าใช้จ่ายในการบริหารจัดการโรงเรียนในสังกัดตามภาระงานและการติดตามพัฒนาคุณภาพการศึกษา ครั้งที่ 1 จำนวนเงิน 2,000,000 บาท</v>
          </cell>
          <cell r="C117" t="str">
            <v xml:space="preserve">ศธ04002/ว4623 ลว.28 ต.ค.64 โอนครั้งที่ 10 </v>
          </cell>
        </row>
        <row r="118">
          <cell r="A118" t="str">
            <v>(1</v>
          </cell>
          <cell r="B118" t="str">
            <v xml:space="preserve">ค้าจ้างเหมาบริการ ลูกจ้างสพป.ปท.2 </v>
          </cell>
        </row>
        <row r="119">
          <cell r="B119" t="str">
            <v>15000x5คนx6 เดือน/9000x1คนx6 เดือน</v>
          </cell>
          <cell r="F119">
            <v>0</v>
          </cell>
        </row>
        <row r="120">
          <cell r="A120" t="str">
            <v>(2</v>
          </cell>
          <cell r="B120" t="str">
            <v xml:space="preserve">ค่าใช้จ่ายในการประชุมราชการ ค่าตอบแทนบุคคล </v>
          </cell>
        </row>
        <row r="121">
          <cell r="A121" t="str">
            <v>(3</v>
          </cell>
          <cell r="B121" t="str">
            <v>ค่าใช้จ่ายในการเดินทางไปราชการ</v>
          </cell>
        </row>
        <row r="122">
          <cell r="A122" t="str">
            <v>(4</v>
          </cell>
          <cell r="B122" t="str">
            <v xml:space="preserve">ค่าซ่อมแซมและบำรุงรักษาทรัพย์สิน </v>
          </cell>
          <cell r="I122">
            <v>0</v>
          </cell>
          <cell r="J122">
            <v>0</v>
          </cell>
        </row>
        <row r="123">
          <cell r="A123" t="str">
            <v>(5</v>
          </cell>
          <cell r="B123" t="str">
            <v xml:space="preserve">ค่าวัสดุสำนักงาน </v>
          </cell>
        </row>
        <row r="124">
          <cell r="A124" t="str">
            <v>(6</v>
          </cell>
          <cell r="B124" t="str">
            <v xml:space="preserve">ค่าน้ำมันเชื้อเพลิงและหล่อลื่น </v>
          </cell>
        </row>
        <row r="125">
          <cell r="A125" t="str">
            <v>(7</v>
          </cell>
          <cell r="B125" t="str">
            <v xml:space="preserve">ค่าสาธารณูปโภค </v>
          </cell>
        </row>
        <row r="126">
          <cell r="A126" t="str">
            <v>(8</v>
          </cell>
          <cell r="B126" t="str">
            <v xml:space="preserve">อื่นๆ (รายการนอกเหนือ(1-(7 และหรือถัวจ่ายให้รายการ (1 -(7 โดยเฉพาะรายการที่ (7 ) </v>
          </cell>
        </row>
        <row r="127">
          <cell r="A127" t="str">
            <v>(8.1</v>
          </cell>
          <cell r="B127" t="str">
            <v>ค่าทำการนอกเวลา</v>
          </cell>
        </row>
        <row r="129">
          <cell r="B129" t="str">
            <v>งบพัฒนาเพื่อพัฒนาคุณภาพการศึกษา 1,400,000 บาท</v>
          </cell>
          <cell r="C129" t="str">
            <v xml:space="preserve">ศธ04002/ว4623 ลว.28 ต.ค.64 โอนครั้งที่ 10 </v>
          </cell>
        </row>
        <row r="130">
          <cell r="B130" t="str">
            <v>งบกลยุทธ์ ของสพป.ปท.2 900,000 บาท</v>
          </cell>
        </row>
        <row r="131">
          <cell r="B131" t="str">
            <v xml:space="preserve">โครงการพัฒนาคุณภาพงานวิชาการ สู่ 4 smart </v>
          </cell>
        </row>
        <row r="132">
          <cell r="B132" t="str">
            <v xml:space="preserve">โครงการนิเทศการศึกษาวิถีใหม่ วิถีคุณภาพ </v>
          </cell>
        </row>
        <row r="133">
          <cell r="B133" t="str">
            <v xml:space="preserve">โครงการพัฒนาภาคีเครือข่ายการบริหารจัดกการการศึกษา </v>
          </cell>
        </row>
        <row r="134">
          <cell r="B134" t="str">
            <v xml:space="preserve">โครงการพัฒนาระบบบริหารจัดการประชากรวัยเรียน </v>
          </cell>
        </row>
        <row r="135">
          <cell r="B135" t="str">
            <v xml:space="preserve">โครงการระบบติดตามการปฏิบัติงานเพื่อการบริหารงานขององค์กร </v>
          </cell>
        </row>
        <row r="136">
          <cell r="B136" t="str">
            <v>โครงการเสริมสร้างศักยภาพทรัพยากรบุคคลให้มีทักษะที่จำเป็นในศตวรรษที่ 21</v>
          </cell>
        </row>
        <row r="137">
          <cell r="B137"/>
          <cell r="C137"/>
          <cell r="F137"/>
        </row>
        <row r="138">
          <cell r="B138"/>
          <cell r="C138"/>
          <cell r="F138"/>
        </row>
        <row r="139">
          <cell r="B139"/>
          <cell r="C139"/>
          <cell r="F139"/>
        </row>
        <row r="140">
          <cell r="B140" t="str">
            <v>งบเพิ่มประสิทธิผลกลยุทธ์ของ สพฐ.</v>
          </cell>
          <cell r="C140" t="str">
            <v xml:space="preserve">ศธ04002/ว4623 ลว.28 ต.ค.64 โอนครั้งที่ 10 </v>
          </cell>
        </row>
        <row r="141">
          <cell r="C141"/>
        </row>
        <row r="142">
          <cell r="B142" t="str">
            <v>โครงการสพป.ปท. 2: องค์กรคุณธรรมต้นแบบในวิถึชีวิตใหม่(New Normal)</v>
          </cell>
          <cell r="C142" t="str">
            <v>บันทึกกลุ่มนิเทศติดตามและประเมินผลฯ ลว. 6 ม.ค.65</v>
          </cell>
        </row>
        <row r="145">
          <cell r="C145" t="str">
            <v>ที่ ศธ04002/ว331/27 ม.ค.65 ครั้งที่ 172</v>
          </cell>
        </row>
        <row r="152">
          <cell r="C152"/>
        </row>
        <row r="190">
          <cell r="C190"/>
        </row>
        <row r="191">
          <cell r="C191"/>
        </row>
        <row r="192">
          <cell r="C192"/>
        </row>
        <row r="193">
          <cell r="C193"/>
        </row>
        <row r="195">
          <cell r="C195"/>
        </row>
        <row r="196">
          <cell r="C196"/>
        </row>
        <row r="197">
          <cell r="C197"/>
        </row>
        <row r="198">
          <cell r="C198"/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ืนงบเหลือจ่าย 61"/>
      <sheetName val="รายงานคลัง15 ใหม่"/>
      <sheetName val="ทวงคืนแก้ไขงบลงทุน"/>
      <sheetName val="งบลงทุน60 ประชุม 15พ.ย.60"/>
      <sheetName val="รายงานคลัง (แผนการเบิก)"/>
      <sheetName val="คลัง15"/>
      <sheetName val="งบลงทุน60 รายงานคลัง"/>
      <sheetName val="ประชุมเร่งรัด (2)"/>
      <sheetName val="รายงานคลัง TKK"/>
      <sheetName val="SP2 แทนกัน)"/>
      <sheetName val="รายงวดSP2แทนกัน"/>
      <sheetName val="รายงานweb-form"/>
      <sheetName val="รายงวดSP2"/>
      <sheetName val="SP2"/>
      <sheetName val="มาตการ"/>
      <sheetName val="โอนกลับ"/>
      <sheetName val="สรุปกัน"/>
      <sheetName val="งบลงทุนงบกลาง"/>
      <sheetName val="ประชุมเร่งรัด"/>
      <sheetName val="งบปีก่อน"/>
      <sheetName val="ประชุม"/>
      <sheetName val="ทวงมี.ค.61งบลงทุน"/>
      <sheetName val="เบิกแทนกัน"/>
      <sheetName val="งบกลาง"/>
      <sheetName val="งบพัฒนา"/>
      <sheetName val="คุมสิ่งก่อสร้าง64"/>
      <sheetName val="350B611ยุทธศาสตร์กศไม่เอา"/>
      <sheetName val="เด็กผู้มีความสามารถพิเศษ36007"/>
      <sheetName val="รายงานเงินงวด"/>
      <sheetName val="งบประจำและงบกลยุทธ์"/>
      <sheetName val="งบสพฐ"/>
      <sheetName val="ทะเบียนคุมย่อย"/>
      <sheetName val="3022ยุทธศาสตร์สร้างความเสมอภาค"/>
      <sheetName val="1408บุคลากรภาครัฐ"/>
      <sheetName val="ก่อนประถม"/>
      <sheetName val="ประถม มัธยมต้น"/>
      <sheetName val="ผลผลิตเด็กพิการ36004"/>
      <sheetName val="คุมงบ 36001 36002 ครุภัณฑ์"/>
      <sheetName val="งบลงทุน65"/>
      <sheetName val="ยุธศาสตร์การเรียนร 32061  3206B"/>
      <sheetName val="ระบบการควบคุมฯ"/>
      <sheetName val="ควบคุมสิ่งก่อสร้าง 36001 36002"/>
      <sheetName val="57037บูรณาการต่อต้านการทุจร "/>
      <sheetName val="มาตการ รวมงบบุคลากร"/>
      <sheetName val="06036บูรณาการป้องกัน ปราบปราม ฯ"/>
      <sheetName val="รายงานผล"/>
      <sheetName val="Sheet2"/>
      <sheetName val="GPP"/>
      <sheetName val="สรุปยอดก.ค.ศ"/>
      <sheetName val="ทำงบ50"/>
      <sheetName val="ของบ"/>
      <sheetName val="ติดตามงบพัฒนา"/>
      <sheetName val="ติดตามงบดำเนินงา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25">
          <cell r="C25"/>
        </row>
        <row r="30">
          <cell r="A30" t="str">
            <v>ข</v>
          </cell>
          <cell r="B30" t="str">
            <v xml:space="preserve">แผนงานยุทธศาสตร์พัฒนาคุณภาพการศึกษาและการเรียนรู้ </v>
          </cell>
          <cell r="C30"/>
        </row>
        <row r="31">
          <cell r="A31">
            <v>1</v>
          </cell>
          <cell r="B31" t="str">
            <v>โครงการพัฒนาหลักสูตรกระบวนการเรียนการสอน การวัดและประเมินผล</v>
          </cell>
        </row>
        <row r="39">
          <cell r="A39">
            <v>2</v>
          </cell>
        </row>
        <row r="40">
          <cell r="A40">
            <v>2.1</v>
          </cell>
        </row>
        <row r="42">
          <cell r="I42">
            <v>0</v>
          </cell>
          <cell r="J42">
            <v>0</v>
          </cell>
        </row>
        <row r="62">
          <cell r="A62">
            <v>4</v>
          </cell>
          <cell r="B62" t="str">
            <v xml:space="preserve">โครงการเสริมสร้างระเบียบวินัย คุณธรรมและจริยธรรมและคุณลักษณะอันพึงประสงค์  </v>
          </cell>
        </row>
        <row r="63">
          <cell r="B63" t="str">
            <v xml:space="preserve">กิจกรรมส่งเสริมคุณธรรม จริยธรรมและคุณลักษณะอันพึงประสงค์และค่านิยมของชาติ            </v>
          </cell>
        </row>
        <row r="64">
          <cell r="B64" t="str">
            <v>งบรายจ่ายอื่น 6511500</v>
          </cell>
        </row>
        <row r="152">
          <cell r="A152" t="str">
            <v>ง</v>
          </cell>
          <cell r="B152" t="str">
            <v>แผนงานพื้นฐานด้านการพัฒนาและเสริมสร้างศักยภาพทรัพยากรมนุษย์</v>
          </cell>
        </row>
        <row r="153">
          <cell r="A153">
            <v>1</v>
          </cell>
        </row>
        <row r="220">
          <cell r="A220">
            <v>2</v>
          </cell>
          <cell r="B220" t="str">
            <v xml:space="preserve">ผลผลิตผู้จบการศึกษาภาคบังคับ  </v>
          </cell>
        </row>
        <row r="222">
          <cell r="B222" t="str">
            <v>กิจกรรมการจัดการศึกษาประถมศึกษาสำหรับโรงเรียนปกติ</v>
          </cell>
        </row>
        <row r="250">
          <cell r="G250">
            <v>0</v>
          </cell>
          <cell r="H250">
            <v>0</v>
          </cell>
          <cell r="I250">
            <v>0</v>
          </cell>
          <cell r="J250">
            <v>0</v>
          </cell>
        </row>
        <row r="272">
          <cell r="F272"/>
          <cell r="G272"/>
          <cell r="H272"/>
          <cell r="I272"/>
          <cell r="J272"/>
          <cell r="K272"/>
          <cell r="L272"/>
        </row>
        <row r="718">
          <cell r="A718">
            <v>2.2999999999999998</v>
          </cell>
          <cell r="B718" t="str">
            <v xml:space="preserve">กิจกรรมส่งเสริม สนับสนุนให้บุคคลได้รับสิทธิและโอกาสทางการศึกษาขั้นพื้นฐานอย่างทั่วถึงและเป็นธรรมสอดคล้องตามบริบท                </v>
          </cell>
        </row>
        <row r="727">
          <cell r="B727" t="str">
            <v>เงินสมทบกองทุนเงินทดแทนประจำปี 2565 (มกราคม 2565 ถึง ธันวาคม 2565) ครูธุรการ  จำนวน 34 อัตรา จำนวนเงิน 12,240 บาท /นักการภารโรง  จำนวน 20 อัตรา จำนวนเงิน 4,320 บาท/ครูรายเดือนแก้ไขปัญหาสถานศึกษาขาดแคลนครูขั้นวิกฤติ จำนวน 26 อัตรา จำนวนเงิน 9,360 บาท /บุคลากรสนับสนุนการปฏิบัติงานในสำนักงานเขตพื้นที่การศึกษา  จำนวน 3 อัตรา จำนวนเงิน 648 บาท</v>
          </cell>
          <cell r="C727" t="str">
            <v>ศธ 04002/ว135 ลว 12 ม.ค.65 โอนครั้งที่ 147</v>
          </cell>
        </row>
        <row r="890">
          <cell r="B890" t="str">
            <v xml:space="preserve"> งบดำเนินงาน 65112xx</v>
          </cell>
        </row>
        <row r="895">
          <cell r="A895" t="str">
            <v>จ</v>
          </cell>
          <cell r="B895" t="str">
            <v xml:space="preserve">แผนงานบูรณาการ : ป้องกัน ปราบปราม และบำบัดรักษาผู้ติดยาเสพติด        </v>
          </cell>
        </row>
        <row r="896">
          <cell r="A896">
            <v>1</v>
          </cell>
        </row>
        <row r="901">
          <cell r="B901" t="str">
            <v>ค่าใช้จ่ายโครงการลูกเสือต้านยาเสพติด</v>
          </cell>
          <cell r="C901" t="str">
            <v xml:space="preserve">ศธ 04002/ว589 ลว 11 ก.พ. 65 ครั้งที่ 208 </v>
          </cell>
        </row>
        <row r="902">
          <cell r="C902" t="str">
            <v>2000406036700002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งานแผนผล(2)67 (2)"/>
      <sheetName val="คืนงบเหลือจ่าย 61"/>
      <sheetName val="รายงานคลัง15 ใหม่"/>
      <sheetName val="ทวงคืนแก้ไขงบลงทุน"/>
      <sheetName val="งบลงทุน60 ประชุม 15พ.ย.60"/>
      <sheetName val="คลัง15"/>
      <sheetName val="งบลงทุน60 รายงานคลัง"/>
      <sheetName val="ประชุมเร่งรัด (2)"/>
      <sheetName val="รายงานคลัง TKK"/>
      <sheetName val="SP2 แทนกัน)"/>
      <sheetName val="รายงวดSP2แทนกัน"/>
      <sheetName val="รายงานweb-form"/>
      <sheetName val="รายงวดSP2"/>
      <sheetName val="SP2"/>
      <sheetName val="มาตการ"/>
      <sheetName val="โอนกลับ"/>
      <sheetName val="สรุปกัน"/>
      <sheetName val="งบลงทุนงบกลาง"/>
      <sheetName val="ประชุมเร่งรัด"/>
      <sheetName val="งบปีก่อน"/>
      <sheetName val="ประชุม"/>
      <sheetName val="ทวงมี.ค.61งบลงทุน"/>
      <sheetName val="เบิกแทนกัน"/>
      <sheetName val="งบกลาง"/>
      <sheetName val="งบพัฒนา"/>
      <sheetName val="คุมสิ่งก่อสร้าง64"/>
      <sheetName val="350B611ยุทธศาสตร์กศไม่เอา"/>
      <sheetName val="งบกลาง รายการเงินสำรอง"/>
      <sheetName val="เด็กผู้มีความสามารถพิเศษ36007"/>
      <sheetName val="Sheet1"/>
      <sheetName val="ผลผลิตเด็กพิการ36004"/>
      <sheetName val="Sheet5"/>
      <sheetName val="Sheet6"/>
      <sheetName val="คุมงบ 36001 36002 ครุภัณฑ์"/>
      <sheetName val="ยุทธศาสตร์เสริมสร้าง 31006200"/>
      <sheetName val="06036บูรณาการป้องกัน ปราบปราม ฯ"/>
      <sheetName val="มัธยมปลาย 35000300"/>
      <sheetName val="57037บูรณาการต่อต้านการทุจร "/>
      <sheetName val="ส่งเสริมสนับสนุน35002"/>
      <sheetName val="ยุธศาสตร์เรียนดีปร3100116003211"/>
      <sheetName val="รายงานแผนส่งคลัง66 แนบ 7"/>
      <sheetName val="รายงานคลัง (ติดตามแบบ 8)"/>
      <sheetName val="ควบคุมสิ่งก่อสร้าง 36001 36002"/>
      <sheetName val="งบลงทุน66"/>
      <sheetName val="ของบ"/>
      <sheetName val="1408บุคลากรภาครัฐ"/>
      <sheetName val="มาตการ รวมงบบุคลากร"/>
      <sheetName val="รายงานผล67 ทำก่อน"/>
      <sheetName val="มัธยม350002"/>
      <sheetName val="3022ยุทธศาสตร์สร้างความเสมอภาค"/>
      <sheetName val="35002  ช่วยเหลือกลุ่ม  ขับเคลื่"/>
      <sheetName val="ก่อนประถม"/>
      <sheetName val="รายงานแผนผล1 67 "/>
      <sheetName val="ประถม 350002"/>
      <sheetName val="ทะเบียนคุมย่อย"/>
      <sheetName val="รายงานเงินงวด"/>
      <sheetName val="ยุธศาสตร์การเรียนร310011 310061"/>
      <sheetName val="ระบบการควบคุมฯ"/>
      <sheetName val="งบประจำและงบกลยุทธ์"/>
      <sheetName val="งบสพฐ"/>
      <sheetName val="Sheet3"/>
      <sheetName val="รายงานผล"/>
      <sheetName val="Sheet2"/>
      <sheetName val="GPP"/>
      <sheetName val="สรุปยอดก.ค.ศ"/>
      <sheetName val="ทำงบ50"/>
      <sheetName val="ติดตามงบพัฒนา"/>
      <sheetName val="ติดตามงบดำเนินงา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30">
          <cell r="I30">
            <v>0</v>
          </cell>
        </row>
      </sheetData>
      <sheetData sheetId="28">
        <row r="57">
          <cell r="I57">
            <v>0</v>
          </cell>
        </row>
      </sheetData>
      <sheetData sheetId="29"/>
      <sheetData sheetId="30">
        <row r="27">
          <cell r="I27">
            <v>0</v>
          </cell>
        </row>
      </sheetData>
      <sheetData sheetId="31"/>
      <sheetData sheetId="32"/>
      <sheetData sheetId="33">
        <row r="16">
          <cell r="I16">
            <v>0</v>
          </cell>
        </row>
      </sheetData>
      <sheetData sheetId="34">
        <row r="19">
          <cell r="I19">
            <v>0</v>
          </cell>
        </row>
      </sheetData>
      <sheetData sheetId="35">
        <row r="43">
          <cell r="I43">
            <v>0</v>
          </cell>
        </row>
      </sheetData>
      <sheetData sheetId="36">
        <row r="23">
          <cell r="I23">
            <v>0</v>
          </cell>
        </row>
      </sheetData>
      <sheetData sheetId="37">
        <row r="48">
          <cell r="I48">
            <v>0</v>
          </cell>
        </row>
      </sheetData>
      <sheetData sheetId="38">
        <row r="75">
          <cell r="I75">
            <v>0</v>
          </cell>
        </row>
      </sheetData>
      <sheetData sheetId="39">
        <row r="59">
          <cell r="I59">
            <v>0</v>
          </cell>
        </row>
      </sheetData>
      <sheetData sheetId="40"/>
      <sheetData sheetId="41"/>
      <sheetData sheetId="42">
        <row r="18">
          <cell r="I18">
            <v>0</v>
          </cell>
        </row>
      </sheetData>
      <sheetData sheetId="43"/>
      <sheetData sheetId="44"/>
      <sheetData sheetId="45">
        <row r="88">
          <cell r="I88">
            <v>0</v>
          </cell>
        </row>
      </sheetData>
      <sheetData sheetId="46">
        <row r="19">
          <cell r="H19">
            <v>0</v>
          </cell>
          <cell r="I19">
            <v>0</v>
          </cell>
          <cell r="J19"/>
          <cell r="K19">
            <v>0</v>
          </cell>
          <cell r="L19"/>
        </row>
      </sheetData>
      <sheetData sheetId="47"/>
      <sheetData sheetId="48">
        <row r="32">
          <cell r="I32">
            <v>0</v>
          </cell>
        </row>
      </sheetData>
      <sheetData sheetId="49">
        <row r="11">
          <cell r="F11">
            <v>50759126</v>
          </cell>
        </row>
      </sheetData>
      <sheetData sheetId="50">
        <row r="24">
          <cell r="G24">
            <v>0</v>
          </cell>
        </row>
      </sheetData>
      <sheetData sheetId="51">
        <row r="34">
          <cell r="I34"/>
        </row>
      </sheetData>
      <sheetData sheetId="52"/>
      <sheetData sheetId="53">
        <row r="408">
          <cell r="I408">
            <v>0</v>
          </cell>
        </row>
      </sheetData>
      <sheetData sheetId="54"/>
      <sheetData sheetId="55"/>
      <sheetData sheetId="56">
        <row r="21">
          <cell r="I21">
            <v>0</v>
          </cell>
        </row>
      </sheetData>
      <sheetData sheetId="57">
        <row r="543">
          <cell r="K543">
            <v>152400</v>
          </cell>
        </row>
      </sheetData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ได้ค่าปรับ"/>
      <sheetName val="งบอบจ"/>
      <sheetName val="งบครุภัณฑ์ 65 36001   36002"/>
      <sheetName val="ดำเนินงานครุภัณฑ์ 310061ยั่งยืน"/>
      <sheetName val="งบ66สิ่งก่อสร้า"/>
      <sheetName val="รายงานงวดเงินกัน65"/>
      <sheetName val="สรุปกัน66"/>
      <sheetName val="รายงานแบบ8 ปี 66"/>
      <sheetName val="สิ่งก่อสร้าง  65"/>
      <sheetName val="สิ่งส่งมาด้วย 21"/>
      <sheetName val="Sheet2"/>
    </sheetNames>
    <sheetDataSet>
      <sheetData sheetId="0"/>
      <sheetData sheetId="1"/>
      <sheetData sheetId="2"/>
      <sheetData sheetId="3">
        <row r="6">
          <cell r="E6" t="str">
            <v xml:space="preserve">แผนงานยุทธศาสตร์พัฒนาคุณภาพการศึกษาและการเรียนรู้ </v>
          </cell>
        </row>
        <row r="7">
          <cell r="D7" t="str">
            <v xml:space="preserve">20004 31006100 </v>
          </cell>
          <cell r="E7" t="str">
            <v>โครงการขับเคลื่อนการพัฒนาการศึกษาที่ยั่งยืน</v>
          </cell>
        </row>
        <row r="8">
          <cell r="D8" t="str">
            <v>20004 66 86177 00000</v>
          </cell>
          <cell r="E8" t="str">
            <v>กิจกรรมยกระดับคุณภาพผู้เรียนด้านศักยภาพการเรียนรู้เชิงกระบวนการสู่ความทัดเทียมนานาชาติ</v>
          </cell>
        </row>
        <row r="10">
          <cell r="C10" t="str">
            <v>20004 31006100 2000000</v>
          </cell>
          <cell r="E10" t="str">
            <v>โครงการยกระดับคุณภาพผู้เรียน ค่าสื่อการเรียนการสอน</v>
          </cell>
        </row>
        <row r="11">
          <cell r="E11" t="str">
            <v>ร.ร.วัดลานนา</v>
          </cell>
        </row>
        <row r="13">
          <cell r="F13">
            <v>14000</v>
          </cell>
          <cell r="G13">
            <v>0</v>
          </cell>
          <cell r="H13">
            <v>0</v>
          </cell>
          <cell r="I13">
            <v>0</v>
          </cell>
          <cell r="K13">
            <v>0</v>
          </cell>
          <cell r="L13">
            <v>14000</v>
          </cell>
        </row>
        <row r="14">
          <cell r="E14" t="str">
            <v>ร.ร.นิกรราษฎร์บูรณะ</v>
          </cell>
        </row>
        <row r="16">
          <cell r="F16">
            <v>14000</v>
          </cell>
          <cell r="G16">
            <v>0</v>
          </cell>
          <cell r="H16">
            <v>0</v>
          </cell>
          <cell r="I16">
            <v>0</v>
          </cell>
          <cell r="K16">
            <v>0</v>
          </cell>
          <cell r="L16">
            <v>14000</v>
          </cell>
        </row>
        <row r="17">
          <cell r="E17" t="str">
            <v>ร.ร.วัดสมุหราษฎร์บำรุง</v>
          </cell>
        </row>
        <row r="21">
          <cell r="F21">
            <v>23000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23000</v>
          </cell>
        </row>
        <row r="22">
          <cell r="D22" t="str">
            <v>6611310</v>
          </cell>
          <cell r="E22" t="str">
            <v>งบลงทุน ค่าครุภัณฑ์ 6611310</v>
          </cell>
        </row>
        <row r="23">
          <cell r="E23" t="str">
            <v>ครุภัณฑ์สำนักงาน 120601</v>
          </cell>
        </row>
        <row r="24">
          <cell r="C24" t="str">
            <v>โอนเปลี่ยนแปลงครั้งที่ 1/66 บท.กลุ่มนโยบายและแผน  ที่ ศธ 04087/1957 ลว. 28 กย 66</v>
          </cell>
          <cell r="D24" t="str">
            <v>20004 31006100 3110010</v>
          </cell>
          <cell r="E24" t="str">
            <v xml:space="preserve">เครื่องปรับอากาศแบบตั้งพื้นหรือแขวน (ระบบ INVERTER) ขนาด 20,000 บีทียู       </v>
          </cell>
        </row>
        <row r="25">
          <cell r="A25" t="str">
            <v>1)</v>
          </cell>
          <cell r="E25" t="str">
            <v>สพป.ปท.2</v>
          </cell>
        </row>
        <row r="29">
          <cell r="F29">
            <v>35499.39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35499.39</v>
          </cell>
          <cell r="L29">
            <v>0</v>
          </cell>
        </row>
        <row r="30">
          <cell r="A30">
            <v>2</v>
          </cell>
          <cell r="C30" t="str">
            <v>โอนเปลี่ยนแปลงครั้งที่ 1/66 บท.กลุ่มนโยบายและแผน  ที่ ศธ 04087/1957 ลว. 28 กย 66</v>
          </cell>
          <cell r="D30" t="str">
            <v>20005 31006100 3110011</v>
          </cell>
          <cell r="E30" t="str">
            <v xml:space="preserve">เครื่องปรับอากาศแบบติดผนัง (ระบบ INVERTER) ขนาด 18,000 บีทียู       </v>
          </cell>
        </row>
        <row r="31">
          <cell r="A31" t="str">
            <v>1)</v>
          </cell>
          <cell r="E31" t="str">
            <v>สพป.ปท.2</v>
          </cell>
        </row>
        <row r="34">
          <cell r="F34">
            <v>27899.18</v>
          </cell>
          <cell r="G34">
            <v>0</v>
          </cell>
          <cell r="I34">
            <v>0</v>
          </cell>
          <cell r="K34">
            <v>27899.18</v>
          </cell>
          <cell r="L34">
            <v>0</v>
          </cell>
        </row>
        <row r="35">
          <cell r="A35">
            <v>3</v>
          </cell>
          <cell r="C35" t="str">
            <v>โอนเปลี่ยนแปลงครั้งที่ 1/66 บท.กลุ่มนโยบายและแผน  ที่ ศธ 04087/1957 ลว. 28 กย 66</v>
          </cell>
          <cell r="D35" t="str">
            <v>20008 31006100 3110014</v>
          </cell>
          <cell r="E35" t="str">
            <v xml:space="preserve">โพเดียม </v>
          </cell>
        </row>
        <row r="36">
          <cell r="A36" t="str">
            <v>1)</v>
          </cell>
          <cell r="E36" t="str">
            <v>สพป.ปท.2</v>
          </cell>
          <cell r="F36">
            <v>15900</v>
          </cell>
        </row>
        <row r="39"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15900</v>
          </cell>
          <cell r="L39">
            <v>0</v>
          </cell>
        </row>
        <row r="40">
          <cell r="E40" t="str">
            <v>ครุภัณฑ์โฆษณาและเผยแพร่ 120601</v>
          </cell>
        </row>
        <row r="41">
          <cell r="A41">
            <v>1</v>
          </cell>
          <cell r="C41" t="str">
            <v>โอนเปลี่ยนแปลงครั้งที่ 1/66 บท.กลุ่มนโยบายและแผน  ที่ ศธ 04087/1957 ลว. 28 กย 66</v>
          </cell>
          <cell r="D41" t="str">
            <v>20007 31006100 3110012</v>
          </cell>
          <cell r="E41" t="str">
            <v xml:space="preserve">โทรทัศน์สีแอล อี ดี (LED TV) แบบ Smart TV ระดับความละเอียดจอภาพ 3840 x 2160 พิกเซล ขนาด 75 นิ้ว </v>
          </cell>
        </row>
        <row r="42">
          <cell r="A42" t="str">
            <v>1)</v>
          </cell>
        </row>
        <row r="46">
          <cell r="F46">
            <v>45000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45000</v>
          </cell>
          <cell r="L46">
            <v>0</v>
          </cell>
        </row>
        <row r="47">
          <cell r="A47">
            <v>2</v>
          </cell>
          <cell r="C47" t="str">
            <v>โอนเปลี่ยนแปลงครั้งที่ 1/66 บท.กลุ่มนโยบายและแผน  ที่ ศธ 04087/1957 ลว. 28 กย 66</v>
          </cell>
          <cell r="D47" t="str">
            <v>20008 31006100 3110013</v>
          </cell>
          <cell r="E47" t="str">
            <v xml:space="preserve">ไมโครโฟนไร้สาย </v>
          </cell>
        </row>
        <row r="48">
          <cell r="A48" t="str">
            <v>1)</v>
          </cell>
          <cell r="E48" t="str">
            <v>สพป.ปท.2</v>
          </cell>
        </row>
        <row r="51">
          <cell r="F51">
            <v>24900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24900</v>
          </cell>
          <cell r="L51">
            <v>0</v>
          </cell>
        </row>
        <row r="52">
          <cell r="A52">
            <v>3</v>
          </cell>
          <cell r="C52" t="str">
            <v>โอนเปลี่ยนแปลงครั้งที่ 1/66 บท.กลุ่มนโยบายและแผน  ที่ ศธ 04087/1957 ลว. 28 กย 66</v>
          </cell>
          <cell r="D52" t="str">
            <v>20009 31006100 3110015</v>
          </cell>
          <cell r="E52" t="str">
            <v xml:space="preserve">เครื่องมัลติมีเดีย โปรเจคเตอร์ ระดับ XGA ขนาด 5000 ANSI Lumens  </v>
          </cell>
        </row>
        <row r="53">
          <cell r="A53" t="str">
            <v>1)</v>
          </cell>
          <cell r="E53" t="str">
            <v>สพป.ปท.2</v>
          </cell>
        </row>
        <row r="56">
          <cell r="F56">
            <v>49900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49900</v>
          </cell>
          <cell r="L56">
            <v>0</v>
          </cell>
        </row>
      </sheetData>
      <sheetData sheetId="4">
        <row r="5">
          <cell r="E5" t="str">
            <v>แผนงานพื้นฐานด้านการพัฒนาและเสริมสร้างศักยภาพทรัพยากรมนุษย์</v>
          </cell>
        </row>
        <row r="6">
          <cell r="D6" t="str">
            <v>20004 35000200</v>
          </cell>
          <cell r="E6" t="str">
            <v xml:space="preserve">ผลผลิตผู้จบการศึกษาภาคบังคับ </v>
          </cell>
        </row>
        <row r="7">
          <cell r="D7">
            <v>6611320</v>
          </cell>
          <cell r="E7" t="str">
            <v xml:space="preserve">  ค่าที่ดินและสิ่งก่อสร้าง </v>
          </cell>
        </row>
        <row r="8">
          <cell r="D8" t="str">
            <v>20004  66 01056 00000</v>
          </cell>
          <cell r="E8" t="str">
            <v xml:space="preserve">กิจกรรมก่อสร้างปรับปรุง ซ่อมแซมอาคารเรียนและสิ่งก่อสร้างประกอบสำหรับโรงเรียนปกติ </v>
          </cell>
        </row>
        <row r="9">
          <cell r="A9" t="str">
            <v>1.1.1</v>
          </cell>
          <cell r="C9" t="str">
            <v>ศธ 04002/ว 4485 ลว 28 กย 66 ครั้งที่  895</v>
          </cell>
          <cell r="E9" t="str">
            <v xml:space="preserve">ค่าปรับปรุงซ่อมแซมอาคารเรียน อาคารประกอบและสิ่งก่อสร้างอื่นที่ชำรุดทรุดโทรมและที่ประสบอุบัติภัย </v>
          </cell>
        </row>
        <row r="10">
          <cell r="A10" t="str">
            <v>1)</v>
          </cell>
          <cell r="D10" t="str">
            <v>20004 35000200 321ZZZZ</v>
          </cell>
          <cell r="E10" t="str">
            <v>ร.ร.วัดเจริญบุญ</v>
          </cell>
        </row>
        <row r="16">
          <cell r="F16">
            <v>59000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59000</v>
          </cell>
          <cell r="M16">
            <v>0</v>
          </cell>
        </row>
        <row r="17">
          <cell r="A17" t="str">
            <v>2)</v>
          </cell>
          <cell r="D17" t="str">
            <v>2000435000200321ZZZZ</v>
          </cell>
          <cell r="E17" t="str">
            <v>ร.ร.วัดศาลาลอย</v>
          </cell>
        </row>
        <row r="23">
          <cell r="F23">
            <v>457000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457000</v>
          </cell>
          <cell r="M23">
            <v>0</v>
          </cell>
        </row>
        <row r="24">
          <cell r="A24" t="str">
            <v>1.1.2</v>
          </cell>
          <cell r="C24" t="str">
            <v>ศธ 04002/ว5190ลว 14 พ.ย.65 ครั้งที่ 64</v>
          </cell>
          <cell r="E24" t="str">
            <v>อาคารเรียน สปช.105/29 ปรับปรุง อาคารเรียน 2 ชั้น 10 ห้องเรียน (ชั้นล่าง 5 ห้อง ชั้นบน 5 ห้อง)</v>
          </cell>
        </row>
        <row r="25">
          <cell r="A25" t="str">
            <v>1)</v>
          </cell>
          <cell r="D25" t="str">
            <v>20004350002003214557</v>
          </cell>
          <cell r="E25" t="str">
            <v xml:space="preserve"> โรงเรียนวัดกลางคลองสี่ </v>
          </cell>
        </row>
        <row r="36">
          <cell r="F36">
            <v>3164400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3164400</v>
          </cell>
          <cell r="M36">
            <v>0</v>
          </cell>
        </row>
        <row r="37">
          <cell r="A37">
            <v>2</v>
          </cell>
          <cell r="D37" t="str">
            <v xml:space="preserve">20004 35000300 </v>
          </cell>
          <cell r="E37" t="str">
            <v xml:space="preserve">ผลผลิตผู้จบการศึกษามัธยมศึกษาตอนปลาย  </v>
          </cell>
        </row>
        <row r="39">
          <cell r="A39">
            <v>2.1</v>
          </cell>
          <cell r="D39" t="str">
            <v xml:space="preserve">20004 66 05178 00000 </v>
          </cell>
          <cell r="E39" t="str">
            <v xml:space="preserve"> กิจกรรมการจัดการศึกษามัธยมศึกษาตอนปลายสำหรับโรงเรียนปกติ</v>
          </cell>
        </row>
        <row r="40">
          <cell r="A40" t="str">
            <v>2.1.1</v>
          </cell>
          <cell r="C40" t="str">
            <v>ศธ04002/ว3478 ลว.21 ส.ค.66 โอนครั้งที่ 782</v>
          </cell>
          <cell r="E40" t="str">
            <v xml:space="preserve">ค่าปรับปรุงซ่อมแซมอาคารเรียน อาคารประกอบและสิ่งก่อสร้างอื่นที่ชำรุดทรุดโทรมและที่ประสบอุบัติภัย </v>
          </cell>
        </row>
        <row r="41">
          <cell r="A41" t="str">
            <v>1)</v>
          </cell>
          <cell r="D41" t="str">
            <v xml:space="preserve">20004 35000300 321ZZZZ </v>
          </cell>
          <cell r="E41" t="str">
            <v>โรงเรียนรวมราษฎร์สามัคคี</v>
          </cell>
        </row>
        <row r="47">
          <cell r="F47">
            <v>333000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333000</v>
          </cell>
          <cell r="M47">
            <v>0</v>
          </cell>
        </row>
      </sheetData>
      <sheetData sheetId="5"/>
      <sheetData sheetId="6"/>
      <sheetData sheetId="7"/>
      <sheetData sheetId="8">
        <row r="1">
          <cell r="A1" t="str">
            <v>รายงานเงินกันไว้เบิกเหลื่อมปี งบประมาณประจำปี พ.ศ. 2566</v>
          </cell>
        </row>
        <row r="3">
          <cell r="A3" t="str">
            <v>สำนักงานเขตพื้นที่การศึกษาประถมศึกษาปทุมธานี เขต 2</v>
          </cell>
        </row>
        <row r="39">
          <cell r="E39" t="str">
            <v>งบดำเนินงาน</v>
          </cell>
        </row>
        <row r="61">
          <cell r="A61">
            <v>3.1</v>
          </cell>
          <cell r="E61" t="str">
            <v xml:space="preserve">กิจกรรมการจัดการศึกษาประถมศึกษาสำหรับโรงเรียนปกติ  </v>
          </cell>
          <cell r="F61" t="str">
            <v>200041300P2791</v>
          </cell>
        </row>
        <row r="62">
          <cell r="E62" t="str">
            <v>งบดำเนินงาน</v>
          </cell>
          <cell r="F62" t="str">
            <v>6411200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A63" t="str">
            <v>3.1.1</v>
          </cell>
          <cell r="E63" t="str">
            <v>ปรับปรุงห้องซ่อมแซมห้องรองผอ.สพป.ปท.2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A64" t="str">
            <v>3.1.1.1</v>
          </cell>
          <cell r="E64" t="str">
            <v>สพป.ปท.2</v>
          </cell>
          <cell r="F64" t="str">
            <v>2000436002000000</v>
          </cell>
        </row>
        <row r="69">
          <cell r="G69">
            <v>0</v>
          </cell>
          <cell r="I69">
            <v>0</v>
          </cell>
          <cell r="J69">
            <v>0</v>
          </cell>
          <cell r="K69">
            <v>0</v>
          </cell>
          <cell r="M69">
            <v>0</v>
          </cell>
        </row>
        <row r="70">
          <cell r="A70" t="str">
            <v>3.1.2</v>
          </cell>
          <cell r="E70" t="str">
            <v>ปรับปรุงซ่อมแซมอาคารเอนกประสงค์</v>
          </cell>
          <cell r="J70">
            <v>0</v>
          </cell>
          <cell r="K70">
            <v>0</v>
          </cell>
          <cell r="M70">
            <v>0</v>
          </cell>
        </row>
        <row r="71">
          <cell r="A71" t="str">
            <v>3.1.2.1</v>
          </cell>
          <cell r="E71" t="str">
            <v>โรงเรียนวัดธรรมราษฎร์เจริญผล</v>
          </cell>
          <cell r="F71" t="str">
            <v>2000436002000000</v>
          </cell>
        </row>
        <row r="76">
          <cell r="G76">
            <v>0</v>
          </cell>
          <cell r="I76">
            <v>0</v>
          </cell>
          <cell r="J76">
            <v>0</v>
          </cell>
          <cell r="K76">
            <v>0</v>
          </cell>
          <cell r="M76">
            <v>0</v>
          </cell>
        </row>
        <row r="84">
          <cell r="E84" t="str">
            <v>ค่าครุภัณฑ์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3.1.3</v>
          </cell>
          <cell r="E85" t="str">
            <v xml:space="preserve">เครื่องคอมพิวเตอร์สำหรับงานประมวลผล แบบที่ 2 </v>
          </cell>
        </row>
        <row r="86">
          <cell r="A86" t="str">
            <v>3.1.3.1</v>
          </cell>
          <cell r="E86" t="str">
            <v>สพป.ปท.2</v>
          </cell>
          <cell r="F86" t="str">
            <v>2000436002110ปท1</v>
          </cell>
        </row>
        <row r="91">
          <cell r="G91">
            <v>0</v>
          </cell>
          <cell r="I91">
            <v>0</v>
          </cell>
          <cell r="J91">
            <v>0</v>
          </cell>
          <cell r="K91">
            <v>0</v>
          </cell>
          <cell r="M91">
            <v>0</v>
          </cell>
        </row>
        <row r="92">
          <cell r="A92" t="str">
            <v>3.1.4</v>
          </cell>
          <cell r="E92" t="str">
            <v xml:space="preserve">เครื่องคอมพิวเตอร์ All In One สำหรับงานประมวลผล 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 t="str">
            <v>3.1.4.1</v>
          </cell>
          <cell r="E93" t="str">
            <v>สพป.ปท.2 จำนวน 12 เครื่อง</v>
          </cell>
          <cell r="F93" t="str">
            <v>2000436002110ปท2</v>
          </cell>
        </row>
        <row r="98"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A99" t="str">
            <v>3.1.5</v>
          </cell>
          <cell r="E99" t="str">
            <v xml:space="preserve">เครื่องคอมพิวเตอร์โน้ตบุ๊ก สำหรับงานสำนักงาน </v>
          </cell>
        </row>
        <row r="100">
          <cell r="A100" t="str">
            <v>3.1.5.1</v>
          </cell>
          <cell r="E100" t="str">
            <v>สพป.ปท.2 จำนวน 8 เครื่อง</v>
          </cell>
          <cell r="F100" t="str">
            <v>2000436002110ปท3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A106" t="str">
            <v>3.1.6</v>
          </cell>
          <cell r="E106" t="str">
            <v xml:space="preserve">เครื่องแท็ปเล็ต แบบ 2 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A107" t="str">
            <v>3.1.6.1</v>
          </cell>
          <cell r="E107" t="str">
            <v>สพป.ปท.2 จำนวน 2 เครื่อง</v>
          </cell>
          <cell r="F107" t="str">
            <v>2000436002110ปท4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A113" t="str">
            <v>3.1.7</v>
          </cell>
          <cell r="E113" t="str">
            <v xml:space="preserve">เครื่องพิมพ์ Multifunction แบบฉีดหมึกพร้อมติดตั้งถังหมึกพิมพ์ (Ink Tank Printer)      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A114" t="str">
            <v>3.1.7.1</v>
          </cell>
          <cell r="E114" t="str">
            <v>สพป.ปท.2 จำนวน 3 เครื่อง</v>
          </cell>
          <cell r="F114" t="str">
            <v>2000436002110DBW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A120">
            <v>3.2</v>
          </cell>
          <cell r="E120" t="str">
            <v xml:space="preserve">กิจกรรมการจัดการศึกษามัธยมศึกษาตอนต้นสำหรับโรงเรียนปกติ  </v>
          </cell>
          <cell r="F120" t="str">
            <v>200041300P2792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E121" t="str">
            <v>งบดำเนินงาน</v>
          </cell>
          <cell r="F121" t="str">
            <v>6411200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2">
          <cell r="A122" t="str">
            <v>3.2.1</v>
          </cell>
          <cell r="E122" t="str">
            <v>ปรับปรุงซ่อมแซมผนังอาคาร ท่อลำเลียงน้ำและซ่อมพื้นดาดฟ้ารั่วซึม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</row>
        <row r="123">
          <cell r="A123" t="str">
            <v>3.2.1.1</v>
          </cell>
          <cell r="E123" t="str">
            <v>สพป.ปท.2</v>
          </cell>
          <cell r="F123" t="str">
            <v>2000436002000000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347">
          <cell r="E347" t="str">
            <v>งบดำเนินงาน</v>
          </cell>
        </row>
        <row r="348">
          <cell r="E348" t="str">
            <v>งบลงทุน</v>
          </cell>
        </row>
        <row r="349">
          <cell r="E349" t="str">
            <v>รวมเงินกันทั้งสิ้น</v>
          </cell>
        </row>
        <row r="351">
          <cell r="E351" t="str">
            <v>คิดเป็นร้อยละ</v>
          </cell>
        </row>
      </sheetData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ประถม 350002ประถม (2)"/>
      <sheetName val="รายงานแผนผล(2)67 (2)"/>
      <sheetName val="คืนงบเหลือจ่าย 61"/>
      <sheetName val="รายงานคลัง15 ใหม่"/>
      <sheetName val="ทวงคืนแก้ไขงบลงทุน"/>
      <sheetName val="งบลงทุน60 ประชุม 15พ.ย.60"/>
      <sheetName val="คลัง15"/>
      <sheetName val="งบลงทุน60 รายงานคลัง"/>
      <sheetName val="ประชุมเร่งรัด (2)"/>
      <sheetName val="รายงานคลัง TKK"/>
      <sheetName val="SP2 แทนกัน)"/>
      <sheetName val="รายงวดSP2แทนกัน"/>
      <sheetName val="รายงานweb-form"/>
      <sheetName val="รายงวดSP2"/>
      <sheetName val="SP2"/>
      <sheetName val="มาตการ"/>
      <sheetName val="โอนกลับ"/>
      <sheetName val="สรุปกัน"/>
      <sheetName val="งบลงทุนงบกลาง"/>
      <sheetName val="ประชุมเร่งรัด"/>
      <sheetName val="งบปีก่อน"/>
      <sheetName val="ประชุม"/>
      <sheetName val="ทวงมี.ค.61งบลงทุน"/>
      <sheetName val="เบิกแทนกัน"/>
      <sheetName val="งบกลาง"/>
      <sheetName val="งบพัฒนา"/>
      <sheetName val="คุมสิ่งก่อสร้าง64"/>
      <sheetName val="350B611ยุทธศาสตร์กศไม่เอา"/>
      <sheetName val="งบกลาง รายการเงินสำรอง"/>
      <sheetName val="เด็กผู้มีความสามารถพิเศษ36007"/>
      <sheetName val="Sheet1"/>
      <sheetName val="ผลผลิตเด็กพิการ36004"/>
      <sheetName val="Sheet5"/>
      <sheetName val="Sheet6"/>
      <sheetName val="คุมงบ 36001 36002 ครุภัณฑ์"/>
      <sheetName val="ยุทธศาสตร์เสริมสร้าง 31006200"/>
      <sheetName val="06036บูรณาการป้องกัน ปราบปราม ฯ"/>
      <sheetName val="มัธยมปลาย 35000300"/>
      <sheetName val="รายงานแผนส่งคลัง66 แนบ 7"/>
      <sheetName val="รายงานคลัง (ติดตามแบบ 8)"/>
      <sheetName val="ควบคุมสิ่งก่อสร้าง 36001 36002"/>
      <sheetName val="ส่งเสริมสนับสนุน35002"/>
      <sheetName val="งบลงทุน66"/>
      <sheetName val="ของบ"/>
      <sheetName val="รายงานผล67 ทำก่อน"/>
      <sheetName val="ก่อนประถม"/>
      <sheetName val="รายงานเงินงวด"/>
      <sheetName val="ยุธศาสตร์เรียนดีปร3100116003211"/>
      <sheetName val="ยุทธศาสตร์ โครการพัฒนาหลักสูตร "/>
      <sheetName val="3022ยุทธศาสตร์สร้างความเสมอภาค"/>
      <sheetName val="ประถม 350002ประถม"/>
      <sheetName val="57037บูรณาการต่อต้านการทุจร "/>
      <sheetName val="1408บุคลากรภาครัฐ"/>
      <sheetName val="35002  ช่วยเหลือกลุ่ม  ขับเคลื่"/>
      <sheetName val="มัธยม350002"/>
      <sheetName val="มาตการ รวมงบบุคลากร"/>
      <sheetName val="รายงานแผนผล1 67 "/>
      <sheetName val="ยุทศาสตร์ โครงการยั่งยืน310061"/>
      <sheetName val="ทะเบียนคุมย่อย"/>
      <sheetName val="ระบบการควบคุมฯ"/>
      <sheetName val="งบประจำและงบกลยุทธ์"/>
      <sheetName val="งบสพฐ"/>
      <sheetName val="Sheet3"/>
      <sheetName val="รายงานผล"/>
      <sheetName val="Sheet2"/>
      <sheetName val="GPP"/>
      <sheetName val="สรุปยอดก.ค.ศ"/>
      <sheetName val="ทำงบ50"/>
      <sheetName val="ติดตามงบพัฒนา"/>
      <sheetName val="ติดตามงบดำเนินงา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37">
          <cell r="I37">
            <v>0</v>
          </cell>
          <cell r="J37">
            <v>0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767">
          <cell r="I767">
            <v>0</v>
          </cell>
          <cell r="J767">
            <v>0</v>
          </cell>
          <cell r="K767">
            <v>0</v>
          </cell>
          <cell r="L767">
            <v>0</v>
          </cell>
        </row>
        <row r="797"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</row>
      </sheetData>
      <sheetData sheetId="51"/>
      <sheetData sheetId="52"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267660</v>
          </cell>
          <cell r="N41">
            <v>2984422.77</v>
          </cell>
        </row>
        <row r="70"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10500</v>
          </cell>
          <cell r="N70">
            <v>94773</v>
          </cell>
        </row>
        <row r="136">
          <cell r="I136">
            <v>0</v>
          </cell>
          <cell r="J136">
            <v>0</v>
          </cell>
          <cell r="M136">
            <v>658600</v>
          </cell>
          <cell r="N136">
            <v>73824.19</v>
          </cell>
        </row>
        <row r="143">
          <cell r="K143">
            <v>0</v>
          </cell>
        </row>
      </sheetData>
      <sheetData sheetId="53"/>
      <sheetData sheetId="54"/>
      <sheetData sheetId="55"/>
      <sheetData sheetId="56"/>
      <sheetData sheetId="57"/>
      <sheetData sheetId="58"/>
      <sheetData sheetId="59">
        <row r="8">
          <cell r="A8" t="str">
            <v>ก</v>
          </cell>
          <cell r="B8" t="str">
            <v xml:space="preserve">แผนงานบุคลากรภาครัฐ </v>
          </cell>
        </row>
        <row r="9">
          <cell r="A9">
            <v>1</v>
          </cell>
          <cell r="B9" t="str">
            <v>ผลผลิตรายการค่าใช้จ่ายบุคลากรภาครัฐ ยกระดับคุณภาพการศึกษาและการเรียนรู้ตลอดชีวิต</v>
          </cell>
        </row>
        <row r="10">
          <cell r="C10" t="str">
            <v>20004 14000870</v>
          </cell>
        </row>
        <row r="11">
          <cell r="A11">
            <v>1.1000000000000001</v>
          </cell>
          <cell r="B11" t="str">
            <v>กิจกรรมค่าใช้จ่ายบุคลากรภาครัฐของสำนักงานคณะกรรมการการศึกษาขั้นพื้นฐาน</v>
          </cell>
          <cell r="C11" t="str">
            <v>20004 66 79456 00000</v>
          </cell>
        </row>
        <row r="12">
          <cell r="B12" t="str">
            <v xml:space="preserve"> งบบุคลากร 6711150</v>
          </cell>
          <cell r="C12" t="str">
            <v>20004 14000870 1000000</v>
          </cell>
        </row>
        <row r="13">
          <cell r="A13" t="str">
            <v>1.1.1</v>
          </cell>
          <cell r="B13" t="str">
            <v>ค่าตอบแทนพนักงานราชการ 28 อัตรา (ต.ค.66 - มีค 67) 3,682,000 บาท</v>
          </cell>
          <cell r="C13" t="str">
            <v>ศธ 04002/ว4851 ลว.25 ต.ค.66 โอนครั้งที่ 1</v>
          </cell>
          <cell r="D13">
            <v>4409000</v>
          </cell>
        </row>
        <row r="14">
          <cell r="A14" t="str">
            <v>1.1.1.1</v>
          </cell>
          <cell r="B14" t="str">
            <v>ค่าตอบแทนพนักงานราชการ 27 อัตรา (เมย 67) 607,600 บาท เงินเลื่อนค่าตอบแทนพนักงานราชการ 6 เดือน (ตค 66 -มีค 67) 119,400</v>
          </cell>
          <cell r="C14" t="str">
            <v>ศธ 04002/ว1016 ลว.8 มีค 67 โอนครั้งที่ 210</v>
          </cell>
        </row>
        <row r="15">
          <cell r="A15" t="str">
            <v>1.1.1.2</v>
          </cell>
        </row>
        <row r="21">
          <cell r="B21" t="str">
            <v xml:space="preserve"> งบดำเนินงาน 6711220</v>
          </cell>
          <cell r="C21" t="str">
            <v>20004 14000870 2000000</v>
          </cell>
        </row>
        <row r="22">
          <cell r="A22" t="str">
            <v>1.1.2</v>
          </cell>
          <cell r="B22" t="str">
            <v>เงินสมทบกองทุนประกันสังคมพนักงานราชการ 28 อัตรา (ต.ค.66 - มีค 67)126,000 บาท/สมทบกองทุนทดแทน 12 เดือน (มค66 - ธค 67) จำนวนเงิน 15,000 บาท</v>
          </cell>
          <cell r="C22" t="str">
            <v>ศธ 04002/ว4851 ลว.25 ต.ค.66 โอนครั้งที่ 1</v>
          </cell>
          <cell r="D22">
            <v>161300</v>
          </cell>
        </row>
        <row r="23">
          <cell r="A23" t="str">
            <v>1.1.2.1</v>
          </cell>
          <cell r="B23" t="str">
            <v>เงินสมทบกองทุนประกันสังคม จำนวน 6 เดือน  (ตุลาคม 2566 - มีนาคม 2567) 20,300</v>
          </cell>
          <cell r="C23" t="str">
            <v>ศธ 04002/ว1016 ลว.8 มีค 67 โอนครั้งที่ 210</v>
          </cell>
        </row>
        <row r="24">
          <cell r="A24" t="str">
            <v>1.1.2.2</v>
          </cell>
        </row>
        <row r="30">
          <cell r="A30" t="str">
            <v>1.1.3</v>
          </cell>
          <cell r="B30" t="str">
            <v xml:space="preserve">ค่าเช่าบ้าน  (ตุลาคม  2566 - มีนาคม 2567) ครั้งที่ 1 888,500 บาท </v>
          </cell>
          <cell r="C30" t="str">
            <v>ศธ 04002/ว5415 ลว.29/11/2023 โอนครั้งที่ 70</v>
          </cell>
          <cell r="D30">
            <v>888500</v>
          </cell>
        </row>
        <row r="31">
          <cell r="A31" t="str">
            <v>1.1.3.1</v>
          </cell>
          <cell r="B31" t="str">
            <v>ค่าเช่าบ้านครั้งที่ 2 421,500</v>
          </cell>
          <cell r="C31" t="str">
            <v>ศธ 04002/ว709 ลว. 23 ก.พ.66</v>
          </cell>
        </row>
        <row r="32">
          <cell r="A32" t="str">
            <v>1.1.3.2</v>
          </cell>
          <cell r="B32" t="str">
            <v>ค่าเช่าบ้านครั้งที่ 3 635,000 บาท มิย - สค 66</v>
          </cell>
          <cell r="C32" t="str">
            <v>ศธ 04002/ว2424 ลว. 16 มิย 66</v>
          </cell>
        </row>
        <row r="41">
          <cell r="C41" t="str">
            <v>20004 31003170</v>
          </cell>
        </row>
        <row r="43">
          <cell r="A43">
            <v>1.1000000000000001</v>
          </cell>
          <cell r="B43" t="str">
            <v xml:space="preserve">กิจกรรมพัฒนาคลังเครื่องมือมาตรฐานเพื่อยกระดับคุณภาพผู้เรียนในศตวรรษที่ 21  </v>
          </cell>
          <cell r="C43" t="str">
            <v>20004 66 00039 00000</v>
          </cell>
        </row>
        <row r="44">
          <cell r="B44" t="str">
            <v>งบรายจ่ายอื่น   6711500</v>
          </cell>
          <cell r="C44" t="str">
            <v>20004 31003170 5000003</v>
          </cell>
        </row>
        <row r="45">
          <cell r="A45" t="str">
            <v>1.1.1</v>
          </cell>
          <cell r="B45" t="str">
            <v xml:space="preserve">ค่าใช้จ่ายเข้าร่วมประชุมปฏิบัติการสร้างและพัฒนาเครื่องมือวัดความสามารถด้านการอ่าน (Reading Test : RT) ชั้นประถมศึกษาปีที่ 1 เครื่องมือวัดความสามารถพื้นฐาน      ด้านภาษาไทย และด้านคณิตศาสตร์ของผู้เรียน (National Test : NT) ชั้นประถมศึกษา  ปีที่ 3 และเครื่องมือมาตรฐานเพื่อให้บริการในระบบคลังข้อสอบมาตรฐาน (SIBS) ปีการศึกษา 2566 ระหว่างวันที่ 27 มีนาคม –       1 เมษายน 2566 ณ โรงแรมแกรนด์จอมเทียนพาเลซ อำเภอบางละมุง จังหวัดชลบุรี </v>
          </cell>
          <cell r="C45" t="str">
            <v>ศธ 04002/ว1463  ลว. 11 เมย 66 โอนครั้งที่ 466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 xml:space="preserve">เข้าร่วมประชุมเชิงปฏิบัติการปรับปรุงและพัฒนาเครื่องมือ   วัดผลสัมฤทธิ์ทางการเรียน 5 กลุ่มสาระการเรียนรู้ และรายวิชาพื้นฐานประวัติศาสตร์  เพื่อการบริการ ระยะที่ 1 ระหว่างวันที่ 5 – 9 สิงหาคม 2566  ณ โรงแรมแกรนด์ราชพฤกษ์ ตำบลบางพลับ อำเภอปากเกร็ด จังหวัดนนทบุรี  </v>
          </cell>
          <cell r="C46" t="str">
            <v>ศธ 04002/ว3117  ลว. 3 สิงหาคม 66 โอนครั้งที่ 723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9">
          <cell r="A49">
            <v>1.2</v>
          </cell>
          <cell r="B49" t="str">
            <v>กิจกรรมการยกระดับผลการทดสอบทางการศึกษาระดับชาติที่สอดคล้องกับบริบทพื้นที่</v>
          </cell>
          <cell r="C49" t="str">
            <v>20004 66 00040 00000</v>
          </cell>
        </row>
        <row r="50">
          <cell r="B50" t="str">
            <v>งบรายจ่ายอื่น   6711500</v>
          </cell>
          <cell r="C50" t="str">
            <v>20004 31003170 5000004</v>
          </cell>
        </row>
        <row r="51">
          <cell r="A51" t="str">
            <v>1.2.1</v>
          </cell>
          <cell r="B51" t="str">
            <v xml:space="preserve">ค่าใช้จ่ายในการเข้าร่วมประชุมชี้แจงศูนย์สอบในการดำเนินการประเมินความสามารถด้านการอ่านของผู้เรียน (RT) ชั้นประถมศึกษาปีที่ 1 และการประเมินคุณภาพผู้เรียน (NT) ชั้นประถมศึกษาปีที่ 3 ปีการศึกษา 2566  ระหว่างวันที่ 6 – 8 พฤศจิกายน 2566 ณ โรงแรมริเวอร์ไซด์ กรุงเทพมหานคร </v>
          </cell>
          <cell r="C51" t="str">
            <v>ศธ 04002/ว5005  ลว. 3 พ.ย. 65 โอนครั้งที่ 42</v>
          </cell>
          <cell r="F51">
            <v>800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800</v>
          </cell>
          <cell r="L51">
            <v>0</v>
          </cell>
        </row>
        <row r="52">
          <cell r="A52" t="str">
            <v>1.2.2</v>
          </cell>
          <cell r="B52" t="str">
            <v>ค่าใช้จ่ายในการดำเนินโครงการประเมินความสามารถด้านการอ่านของผู้เรียน (RT) ชั้นประถมศึกษาปีที่ 1 ปีการศึกษา 2566  จำนวนเงิน 18,440.-บาท  (หนึ่งหมื่นแปดพันสี่ร้อยสี่สิบบาทถ้วน)    ให้กลุ่มนิเทศติดตามและประเมินผลการจัดการศึกษา และตามบันทึกกลุ่มนโยบายและแผน(ที่ ศธ 04087/128 ลงวันที่ 17 มกราคม 2567) แจ้งการจัดสรรงบประมาณ เป็นค่าใช้จ่ายดำเนินโครงการประเมินคุณภาพผู้เรียน (NT) ชั้นประถมศึกษาปีที่ 3 ปีการศึกษา 2566 สำหรับโรงเรียนตามโครงการพระราชดำริสมเด็จพระกนิษฐาธิราชเจ้า กรมสมเด็จพระเทพรัตนราชสุดาฯ สยามบรมราชกุมารีและโรงเรียนทั่วไป จำนวนเงิน 18,640.-บาท  (หนึ่งหมื่นแปดพันหกร้อยสี่สิบบาทถ้วน) ให้กลุ่มนิเทศ</v>
          </cell>
          <cell r="C52" t="str">
            <v>ศธ 04002/ว2439 ลว. 17 มค 67 โอนครั้งที่ 139</v>
          </cell>
          <cell r="F52">
            <v>37080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25680</v>
          </cell>
          <cell r="L52">
            <v>0</v>
          </cell>
        </row>
        <row r="56">
          <cell r="A56">
            <v>1.3</v>
          </cell>
          <cell r="B56" t="str">
            <v>กิจกรรมการขับเคลื่อนการจัดการเรียนรู้วิทยาการคำนวณและการออกแบบเทคโนโลยี</v>
          </cell>
          <cell r="C56" t="str">
            <v>20004 66 00075 00000</v>
          </cell>
        </row>
        <row r="57">
          <cell r="B57" t="str">
            <v>งบรายจ่ายอื่น   6711500</v>
          </cell>
        </row>
        <row r="58">
          <cell r="A58" t="str">
            <v>1.3.1</v>
          </cell>
          <cell r="B58" t="str">
            <v>ค่าใช้จ่ายในการจัดนิทรรศการ “สร้างภูมิคุ้มกันด้วยวิทยาศาสตร์และ CODING” ในการประชุมคณะรัฐมนตรี วันอังคารที่ 7 มีนาคม 2566 ณ ตึกสันติไมตรี (หลังนอก) ทำเนียบรัฐบาล ร.ร.ร่วมจิตประสาท</v>
          </cell>
          <cell r="C58" t="str">
            <v>ศธ 04002/ว897 ลว.7 มี.ค.66 โอนครั้งที่ 366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A59" t="str">
            <v>1.3.2</v>
          </cell>
          <cell r="B59" t="str">
            <v>ค่าใช้จ่ายในการนิเทศ กำกับ ติดตามการจัดการเรียนรู้วิทยาการคำนวณและการออกแบบเทคโนโลยี (CODING)</v>
          </cell>
          <cell r="C59" t="str">
            <v>ศธ 04002/ว2543 ลว.28 มิ.ย.66 โอนครั้งที่ 616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A60">
            <v>1.4</v>
          </cell>
          <cell r="B60" t="str">
            <v>กิจกรรมการยกระดับสมรรถนะความฉลาดรู้ของผู้เรียนตามกรอบการประเมิน PISA 2025 สู่การเพิ่มขีดความสามารถการแข่งขันในศตวรรษที่ 21</v>
          </cell>
          <cell r="C60" t="str">
            <v>20004 66 00101 00000</v>
          </cell>
        </row>
        <row r="61">
          <cell r="B61" t="str">
            <v>งบรายจ่ายอื่น   6711500</v>
          </cell>
          <cell r="C61" t="str">
            <v>20004 31003100 5000007</v>
          </cell>
        </row>
        <row r="62">
          <cell r="A62" t="str">
            <v>1.4.1</v>
          </cell>
          <cell r="B62" t="str">
            <v xml:space="preserve">ค่าใช้จ่ายในการประชุมเชิงปฏิบัติการพัฒนาศักยภาพศึกษานิเทศก์พร้อมรับการประเมิน PISA 2025 ระหว่างวันที่ 1- 4 กันยายน  2566 ณ โรงแรมเอวาน่า เขตบางนา กรุงเทพมหานคร </v>
          </cell>
          <cell r="C62" t="str">
            <v>ศธ 04002/ว2988  ลว. 20 ก.ค. 66 โอนครั้งที่ 688 งบ 10800 บาท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A63" t="str">
            <v>1.4.2</v>
          </cell>
          <cell r="B63" t="str">
            <v xml:space="preserve">ค่าใช้จ่ายดำเนินงานโครงการยกระดับสมรรถนะความฉลาดรู้ของผู้เรียนตามกรอบการประเมิน PISA 2025 สู่การเพิ่มขีดความสามารถการแข่งขันในศตวรรษที่ 21 </v>
          </cell>
          <cell r="C63" t="str">
            <v xml:space="preserve">ศธ 04002/ว3528  ลว. 22 ส.ค. 66 โอนครั้งที่ 797 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A65">
            <v>1.5</v>
          </cell>
          <cell r="B65" t="str">
            <v>กิจกรรมการพัฒนาเด็กปฐมวัยอย่างมีคุณภาพ</v>
          </cell>
        </row>
        <row r="66">
          <cell r="B66" t="str">
            <v>งบรายจ่ายอื่น   6711500</v>
          </cell>
          <cell r="C66" t="str">
            <v>20004 31003170 5000011</v>
          </cell>
        </row>
        <row r="67">
          <cell r="A67" t="str">
            <v>1.5.1</v>
          </cell>
          <cell r="B67" t="str">
            <v xml:space="preserve">ค่าใช้จ่ายในการเดินทางเข้าร่วมการประชุมเชิงปฏิบัติการขับเคลื่อนการพัฒนาหลักสูตรและส่งเสริมการศึกษาปฐมวัย  ระหว่างวันที่ 29 มกราคม - 2 กุมภาพันธ์ 2567 ณ โรงแรมรอยัลริเวอร์ไซด์ กรุงเทพมหานคร </v>
          </cell>
          <cell r="C67" t="str">
            <v>ศธ 04002/ว244 ลว.17 มค 67 โอนครั้งที่ 138</v>
          </cell>
          <cell r="F67">
            <v>800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800</v>
          </cell>
        </row>
        <row r="68">
          <cell r="A68" t="str">
            <v>1.5.1</v>
          </cell>
          <cell r="B68" t="str">
            <v xml:space="preserve">ค่าใช้จ่ายในการเดินทางเข้าร่วมประชุมเชิงปฏิบัติการบรรณาธิการกิจเอกสารประกอบการขับเคลื่อนการพัฒนาหลักสูตรและส่งเสริมการศึกษาปฐมวัย ครั้งที่ 1 ระหว่างวันที่ 12 – 15 มีนาคม 2567  ณ โรงแรมรอยัลริเวอร์ กรุงเทพมหานคร </v>
          </cell>
          <cell r="C68" t="str">
            <v>ศธ 04002/ว244 ลว.17 มค 67 โอนครั้งที่ 195</v>
          </cell>
          <cell r="F68">
            <v>800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1.5.1.2</v>
          </cell>
          <cell r="B69" t="str">
            <v xml:space="preserve">ค่าใช้จ่ายดำเนินงานโครงการการพัฒนาเด็กปฐมวัยอย่างมีคุณภาพ เพื่อดำเนินกิจกรรมการประเมินพัฒนาการนักเรียนที่จบหลักสูตรการศึกษาปฐมวัย พุทธศักราช ปีการศึกษา 2565  </v>
          </cell>
          <cell r="C69" t="str">
            <v>ศธ 04002/ว197 ลว.19 ม.ค.66 โอนครั้งที่ 214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A70" t="str">
            <v>1.5.1.3</v>
          </cell>
          <cell r="B70" t="str">
            <v>ค่าใช้จ่ายในการเดินทางเข้าร่วมประชุมเชิงปฏิบัติการประมวลผลและจัดทำรายงานผลการประเมินคุณภาพผู้เรียนระดับชาติ ปีการศึกษา 2565 ระหว่างวันที่ 2 – 7 กรกฎาคม 2566 ณ โรงแรมซีบรีซ จอมเทียน รีสอร์ท จังหวัดชลบุรี</v>
          </cell>
          <cell r="C70" t="str">
            <v>ศธ 04002/ว2533  ลว. 27 มิ.ย. 66 โอนครั้งที่ 609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A72">
            <v>1.6</v>
          </cell>
          <cell r="B72" t="str">
            <v>กิจกรรมการพัฒนามาตรฐานระบบการประเมินมาตรฐานและการประกันคุณภาพการศึกษา</v>
          </cell>
          <cell r="C72" t="str">
            <v>20004 66 86181 00000</v>
          </cell>
        </row>
        <row r="73">
          <cell r="B73" t="str">
            <v>งบรายจ่ายอื่น   6711500</v>
          </cell>
          <cell r="C73" t="str">
            <v>20004 31003170 5000012</v>
          </cell>
        </row>
        <row r="74">
          <cell r="A74" t="str">
            <v>1.6.1</v>
          </cell>
          <cell r="B74" t="str">
            <v xml:space="preserve">ค่าใช้จ่ายในการเดินทางเข้าร่วมประชุมสัมมนาเชิงปฏิบัติการเพื่อเสริมสร้างศักยภาพด้านการประกันคุณภาพการศึกษาขั้นพื้นฐาน ให้กับศึกษานิเทศก์และสถานศึกษาสังกัดสพฐ. ด้วยรูปแบบผสมผสาน (online และ face to face) รุ่นที่ 1  ระหว่างวันที่ 18 - 24 ธันวาคม 2565 ณ โรงแรมเอวาน่า กรุงเทพมหานคร </v>
          </cell>
          <cell r="C74" t="str">
            <v>ศธ 04002/ว5470 ลว.1 ธ.ค.65 โอนครั้งที่ 102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8">
          <cell r="B78" t="str">
            <v xml:space="preserve">กิจกรรมพัฒนาการจัดการเรียนการสอนภาษาอังกฤษ </v>
          </cell>
        </row>
        <row r="82">
          <cell r="B82" t="str">
            <v>งบดำเนินงาน   67112xx</v>
          </cell>
        </row>
        <row r="84">
          <cell r="A84">
            <v>2.2999999999999998</v>
          </cell>
          <cell r="B84" t="str">
            <v xml:space="preserve">กิจกรรมพัฒนาศูนย์ HCEC </v>
          </cell>
          <cell r="C84" t="str">
            <v>20004 66 00103 00000</v>
          </cell>
        </row>
        <row r="85">
          <cell r="B85" t="str">
            <v>งบดำเนินงาน   67112xx</v>
          </cell>
          <cell r="C85" t="str">
            <v>20004 31004570 2000000</v>
          </cell>
        </row>
        <row r="86">
          <cell r="A86" t="str">
            <v>2.3.1</v>
          </cell>
          <cell r="B86" t="str">
            <v xml:space="preserve">ค่าพาหนะในการเดินทางให้กับผู้อำนวยการกลุ่มพัฒนาครูและบุคลากรทางการศึกษา หลังเสร็จสิ้นการประชุมเชิงปฏิบัติการจัดทำแผนการดำเนินงานและการใช้งบประมาณของศูนย์พัฒนาศักยภาพบุคคลเพื่อความเป็นเลิศ (HCEC) รุ่นที่ 2 ภาคกลาง ภาคตะวันออก ระหว่างวันที่ 19 – 20  มกราคม 2566 ณ โรงแรมชลจันทร์ พัทยา บีช รีสอร์ท จังหวัดชลบุรี </v>
          </cell>
          <cell r="C86" t="str">
            <v>ศธ 04002/ว512 ลว. 10 กพ 66 โอนครั้งที่ 296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8">
          <cell r="A88">
            <v>2.4</v>
          </cell>
          <cell r="B88" t="str">
            <v xml:space="preserve">กิจกรรมพัฒนาครูเพื่อการจัดการเรียนรู้สู่ฐานสมรรถนะ  </v>
          </cell>
          <cell r="C88" t="str">
            <v>20004 66 00104 00000</v>
          </cell>
        </row>
        <row r="89">
          <cell r="B89" t="str">
            <v>งบดำเนินงาน   67112xx</v>
          </cell>
          <cell r="C89" t="str">
            <v>20004 31004570 2000000</v>
          </cell>
        </row>
        <row r="90">
          <cell r="A90" t="str">
            <v>2.4.1</v>
          </cell>
          <cell r="B90" t="str">
            <v xml:space="preserve">ค่าใช้จ่ายตามโครงการพัฒนาครูเพื่อการจัดการเรียนรู้สู่ฐานสมรรถนะในการดำเนินการจัดกิจกรรมแลกเปลี่ยนเรียนรู้เชิงรุก (Active Learning) </v>
          </cell>
          <cell r="C90" t="str">
            <v>ศธ 04002/ว150 ลว. 16 ม.ค.66 โอนครั้งที่ 195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4">
          <cell r="A94">
            <v>3</v>
          </cell>
        </row>
        <row r="98">
          <cell r="A98">
            <v>3.1</v>
          </cell>
          <cell r="B98" t="str">
            <v xml:space="preserve">กิจกรรมสานความร่วมมือภาคีเครือข่ายด้านการจัดการศึกษา </v>
          </cell>
          <cell r="C98" t="str">
            <v>20004 66 00078 00000</v>
          </cell>
        </row>
        <row r="99">
          <cell r="A99">
            <v>1</v>
          </cell>
          <cell r="B99" t="str">
            <v>งบรายจ่ายอื่น   6711500</v>
          </cell>
          <cell r="C99" t="str">
            <v>20004 31006170 5000004</v>
          </cell>
        </row>
        <row r="100">
          <cell r="A100" t="str">
            <v>3.1.1.1</v>
          </cell>
          <cell r="B100" t="str">
            <v xml:space="preserve">ค่าใช้จ่ายในการเดินทางเข้าร่วมการอบรมเชิงปฏิบัติการส่งเสริมและพัฒนาการจัดการเรียนรู้เพื่อสิ่งแวดล้อมที่ยั่งยืน ตามหลักเศรษฐกิจหมุนเวียน รุ่นที่ 1 ระหว่างวันที่ 24 – 28 เมษายน 2566 ณ โรงแรมเดอะ ลอฟท์ รีสอร์ท กรุงเทพมหานคร </v>
          </cell>
          <cell r="C100" t="str">
            <v>ศธ 04002/ว1915 ลว.  11 พค 66 โอนครั้งที่ 515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A101" t="str">
            <v>3.1.1</v>
          </cell>
          <cell r="B101" t="str">
            <v>ค่าใช้จ่ายในการเดินทางเข้าร่วมพิธีมอบเกียรติบัตรให้กับครูผู้เป็นบุคคลที่มีความกล้าหาญ ปกป้องนักเรียนให้พ้นจากอันตราย 29 พย 66 ณ อาคารราชวัลลภ ห้องประชุมจันทรเกษม ชั้น 1</v>
          </cell>
          <cell r="C101" t="str">
            <v xml:space="preserve">ศธ 04002/ว5680 ลว.  27 ธค  66 โอนครั้งที่ 110 </v>
          </cell>
          <cell r="F101">
            <v>810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3">
          <cell r="A103">
            <v>3.2</v>
          </cell>
          <cell r="B103" t="str">
            <v>กิจกรรมขับเคลื่อนนโยบายการแก้ปัญหาเด็กที่อยู่นอกระบบการศึกษาและเด็กออกกลางคันให้เข้าสู่ระบบการศึกษา</v>
          </cell>
          <cell r="C103" t="str">
            <v>20004 66 00085 00000</v>
          </cell>
        </row>
        <row r="104">
          <cell r="A104" t="str">
            <v>3.2.1</v>
          </cell>
          <cell r="C104" t="str">
            <v>20004 31006170 5000008</v>
          </cell>
        </row>
        <row r="105">
          <cell r="A105" t="str">
            <v>3.2.1.1</v>
          </cell>
          <cell r="B105" t="str">
            <v xml:space="preserve">ค่าใช้จ่ายในการดำเนินงานโครงการการป้องกันและลดปัญหาการออกกลางคันของผู้เรียนระดับการศึกษาขั้นพื้นฐาน(โครงการพาน้องกลับมาเรียน)  </v>
          </cell>
          <cell r="C105" t="str">
            <v>ศธ 04002/ว1036 ลว.  13 มีค 66 โอนครั้งที่ 389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10">
          <cell r="A110">
            <v>3.3</v>
          </cell>
          <cell r="B110" t="str">
            <v>กิจกรรมการยกระดับคุณภาพด้านวิทยาศาสตร์ศึกษาเพื่อความเป็นเลิศ</v>
          </cell>
          <cell r="C110" t="str">
            <v>20004 66 00093 00000</v>
          </cell>
        </row>
        <row r="111">
          <cell r="B111" t="str">
            <v>งบรายจ่ายอื่น   6711500</v>
          </cell>
          <cell r="C111" t="str">
            <v>20004 31006170 5000009</v>
          </cell>
        </row>
        <row r="112">
          <cell r="A112" t="str">
            <v>3.3.1</v>
          </cell>
          <cell r="B112" t="str">
            <v xml:space="preserve">1.จัดสรรวัดเขียนเขต จำนวน 20,000.-บาท 1.1 ค่าขยายผลการพัฒนาศักยภาพครู โรงเรียนเครือข่ายโครงการวิทยาศาสตร์พลังสิบ 
ระดับประถมศึกษา ตามหลักสูตร ป. 5 ภาคเรียนที่ 1 จำนวนเงิน 10,000.-บาท 1.2  ค่าใช้จ่ายในการดำเนินงานของโรงเรียนศูนย์วิทยาศาสตร์พลังสิบ ระดับประถมศึกษา 
จำนวนเงิน 10,000.-บาท 2.จัดสรรให้กับโรงเรียนเครือข่ายโครงการวิทยาศาสตร์พลังสิบ ระดับประถมศึกษา จำนวนเงิน
40,000.-บาท  จำนวน 10 โรงเรียน  โรงเรียนละ 4,000.-บาท </v>
          </cell>
          <cell r="C112" t="str">
            <v xml:space="preserve">ศธ 04002/ว204 ลว.  15 มค 67 โอนครั้งที่ 136 </v>
          </cell>
          <cell r="F112">
            <v>60000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20000</v>
          </cell>
        </row>
        <row r="113">
          <cell r="A113" t="str">
            <v>3.3.2</v>
          </cell>
          <cell r="B113" t="str">
            <v xml:space="preserve">ค่าใช้จ่ายในการเดินทางเข้าร่วมการฝึกอบรมพัฒนาศักยภาพผู้นำทางวิชาการโรงเรียนศูนย์วิทยาศาสตร์พลังสิบ ระดับประถมศึกษา </v>
          </cell>
          <cell r="C113" t="str">
            <v>ศธ 04002/ว074 ลว.  15 มีค 66 โอนครั้งที่ 395</v>
          </cell>
          <cell r="F113">
            <v>0</v>
          </cell>
          <cell r="G113">
            <v>0</v>
          </cell>
          <cell r="H113">
            <v>0</v>
          </cell>
          <cell r="K113">
            <v>0</v>
          </cell>
          <cell r="L113">
            <v>0</v>
          </cell>
        </row>
        <row r="114">
          <cell r="A114" t="str">
            <v>3.3.3</v>
          </cell>
          <cell r="B114" t="str">
            <v xml:space="preserve">ค่าใช้จ่ายในการเดินทางเข้าร่วมรับอบรมเชิงปฏิบัติการหลักสูตรพัฒนาศักยภาพครูโรงเรียนศูนย์วิทยาศาสตร์พลังสิบ ระดับประถมศึกษา ระหว่างวันที่ 24 – 29     เมษายน  2566  ณ โรงแรมกราฟ โฮเทล กรุงเทพมหานคร และค่าดำเนินโครงการของโรงเรียนศูนย์วิทยาศาสตร์พลังสิบ </v>
          </cell>
          <cell r="C114" t="str">
            <v>ศธ 04002/ว1347 ลว.  3 เมย 66 โอนครั้งที่ 446 พาหนะ 2000 บาท ดำเนินการ 10000 บาท เขียนเขต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A115" t="str">
            <v>3.3.4</v>
          </cell>
          <cell r="B115" t="str">
            <v xml:space="preserve">ค่าใช้จ่ายในการดำเนินงานของโครงการวิทยาศาสตร์พลังสิบ ระดับประถมศึกษา </v>
          </cell>
          <cell r="C115" t="str">
            <v xml:space="preserve">ศธ 04002/ว1350 ลว.  3 เมย 66 โอนครั้งที่ 451 </v>
          </cell>
          <cell r="F115">
            <v>0</v>
          </cell>
        </row>
        <row r="116">
          <cell r="A116" t="str">
            <v>3.3.5</v>
          </cell>
          <cell r="B116" t="str">
            <v xml:space="preserve">1.ค่าใช้จ่ายในการดำเนินงานของโครงการวิทยาศาสตร์พลังสิบ ระดับประถมศึกษา จำนวนเงิน 10,000.-บาท
2. ค่าใช้จ่ายในการดำเนินงานของโรงเรียนศูนย์วิทยาศาสตร์พลังสิบ ระดับประถมศึกษา จำนวนเงิน 7,000.-บาท
3. ค่าใช้จ่ายในการเดินทางเข้ารับการอบรมศักยภาพครูโรงเรียนศูนย์ไวิทยาศาสตร์พลังสิบ  ระดับประถมศึกษา ระหว่างวันที่ 19 – 22 กันยายน 2566 ณ โรงแรมบางกอกพาเลส กรุงเทพฯ  จำนวนเงิน 2,200.00 บาท </v>
          </cell>
          <cell r="C116" t="str">
            <v xml:space="preserve">ศธ 04002/ว3237 ลว. 8 สค 66 โอนครั้งที่ 739 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A117" t="str">
            <v>3.3.6</v>
          </cell>
          <cell r="B117" t="str">
            <v xml:space="preserve">ค่าใช้จ่ายในการดำเนินงานโครงการวิทยาศาสตร์พลังสิบระดับประถมศึกษา ดำเนินการเตรียมความพร้อมทางด้านบุคลากร สำหรับเข้ารับการพัฒนาศักยภาพด้านหลักสูตร ด้านการรับนักเรียน ด้านการเรียนรู้  วิทยาศาสตร์ คณิตศาสตร์ และเทคโนโลยีตามบทบาทของโรงเรียนเครือข่าย  จำนวน 10 ร.ร.ๆละ 3,000 บาท                 </v>
          </cell>
          <cell r="C117" t="str">
            <v>ศธ 04002/ว3389 ลว.  16 สค 66 โอนครั้งที่ 764 ยอด 75,000 บาท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A118">
            <v>3.4</v>
          </cell>
        </row>
        <row r="119">
          <cell r="C119" t="str">
            <v>20004 31006170 5000011</v>
          </cell>
        </row>
        <row r="120">
          <cell r="A120" t="str">
            <v>3.4.1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</row>
        <row r="121">
          <cell r="A121">
            <v>3.5</v>
          </cell>
          <cell r="B121" t="str">
            <v>กิจกรรมหลักบ้านวิทยาศาสตร์น้อยประเทศไทย ระดับประถมศึกษา</v>
          </cell>
          <cell r="C121" t="str">
            <v>20004 66 00108 00000</v>
          </cell>
        </row>
        <row r="122">
          <cell r="A122">
            <v>1</v>
          </cell>
          <cell r="B122" t="str">
            <v>งบรายจ่ายอื่น   6711500</v>
          </cell>
          <cell r="C122" t="str">
            <v>20004 31006170 5000012</v>
          </cell>
        </row>
        <row r="123">
          <cell r="A123" t="str">
            <v>3.5.1</v>
          </cell>
          <cell r="B123" t="str">
            <v xml:space="preserve">ค่าใช้จ่ายดำเนินงานโครงการบ้านนักวิทยาศาสตร์น้อย ประเทศไทย ระดับประถมศึกษา 1.ค่าใช้จ่ายในการนิเทศ ติดตาม และประเมินผล จำนวนเงิน 5,000.00 บาท 2. เพื่อประเมินขอรับตราพระราชทาน จำนวนเงิน 5,000.00 บาท                </v>
          </cell>
          <cell r="C123" t="str">
            <v xml:space="preserve">ศธ 04002/ว5680 ลว.  20 ธค  66 โอนครั้งที่ 100 </v>
          </cell>
          <cell r="F123">
            <v>10000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A124" t="str">
            <v>3.5.2</v>
          </cell>
          <cell r="B124" t="str">
            <v xml:space="preserve">ค่าใช้จ่ายในการเดินทางของเข้าร่วมการอบรมเชิงปฏิบัติการขั้นเฉพาะทาง สำหรับผู้นำเครือข่ายท้องถิ่น (Local Network; LN) และวิทยากรเครือข่ายท้องถิ่น (Local Trainer; LT) โครงการบ้านนักวิทยาศาสตร์น้อยประเทศไทย ระดับปฐมวัยและระดับประถมศึกษา ปีงบประมาณ พ.ศ. 2567  ระหว่างวันที่ 17 – 30 มีนาคม 2567   ณ โรงแรมบางกอกพาเลส กรุงเทพมหานคร </v>
          </cell>
          <cell r="C124" t="str">
            <v>ศธ 04002/ว920 ลว.  4 มีนาคม 67 โอนครั้งที่ 202</v>
          </cell>
          <cell r="F124">
            <v>2000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3.5.2.1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3.5.3</v>
          </cell>
          <cell r="B126" t="str">
            <v xml:space="preserve">ค่าใช้จ่ายในการฝึกอบรมเนื้อหาระดับประถมศึกษาปีที่ 1 ให้กับโรงเรียนในโครงการฯ และการประเมินเพื่อรับตราพระราชทานโครงการบ้านวิทยาศาสตร์น้อย ประเทศไทยระดับประถมศึกษา </v>
          </cell>
          <cell r="C126" t="str">
            <v xml:space="preserve">ศธ 04002/ว248 ลว.  27 มกราคม 66 โอนครั้งที่ 248 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A127" t="str">
            <v>3.5.4</v>
          </cell>
          <cell r="B127" t="str">
            <v xml:space="preserve">ค่าใช้จ่ายดำเนินงานโครงการบ้านวิทยาศาสตร์น้อยประเทศไทย ระดับประถมศึกษา กิจกรรมสร้างความตระหนักและความรู้ ทักษะเชื่อมโยงกับสังคม สิ่งแวดล้อม และเศรษฐกิจ เพื่อการพัฒนาที่ยังยืนตามแนวทางการศึกษาเพื่อการพัฒนาที่ยั่งยืน (ESD : Education for Sustainable Development) </v>
          </cell>
          <cell r="C127" t="str">
            <v>ที่ ศธ 04002/ว1282 ลว 29 มีค 66 โอนครั้งที่ 438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A128" t="str">
            <v>3.5.5</v>
          </cell>
          <cell r="B128" t="str">
            <v xml:space="preserve">ค่าใช้จ่ายในการขยายผลการฝึกอบรมเนื้อหา ระดับประถมศึกษาปีที่ 2 ให้กับโรงเรียนในโครงการบ้านนักวิทยาศาสตร์น้อยประเทศไทย ระดับประถมศึกษา </v>
          </cell>
          <cell r="C128" t="str">
            <v>ที่ ศธ 04002/ว1479 ลว 12 เมย 66 โอนครั้งที่ 472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A129" t="str">
            <v>3.5.6</v>
          </cell>
          <cell r="B129" t="str">
            <v xml:space="preserve">ค่าใช้จ่ายพิธีรับตราพระราชทน “บ้านนักวิทยาศาสตร์น้อย ประเทศไทย” ประจำปีการศึกษา 2565 ระหว่างวันที่ 8 – 23 กรกฎาคม 2566 ณ ห้องแสงเดือน แสงเทียน ชั้น 2 อาคารพิพิธภัณฑ์พระรามเก้า องค์การพิพิธภัณฑ์วิทยาศาสตร์แห่งชาติ ตำบลคลองห้า อำเภอคลองหลวง </v>
          </cell>
          <cell r="C129" t="str">
            <v>ที่ ศธ04002/ว 2955 ลว. 18 กค 66 ครั้งที่ 683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A130" t="str">
            <v>3.5.5</v>
          </cell>
          <cell r="B130" t="str">
            <v xml:space="preserve">ค่าใช้จ่ายในการดำเนินการจัดการเรียนรู้ตามแนวทางองโครงการบ้านนักวิทยาศาสตร์น้อยประเทศไทย ระดับประถมศึกษา โรงเรียนละ 3,000.-บาท  </v>
          </cell>
          <cell r="C130" t="str">
            <v>ที่ ศธ 04002/ว3310 ลว 15 สค 66 โอนครั้งที่ 748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A131" t="str">
            <v>3.5.6</v>
          </cell>
          <cell r="B131" t="str">
            <v>ค่าใช้จ่ายดำเนินงานโครงการบ้านนักวิทยาศาสตร์น้อย ประเทศไทย ระดับประถมศึกษา 1. ค่าใช้จ่ายในการดำเนินงานของโรงเรียนศูนย์วิทยาศาสตร์พลังสิบ ระดับประถมศึกษา  วัดเขียนเขต 10,000 บาท 2. ค่าใช้จ่าย   ในการดำเนินงานของโรงเรียนเครือข่ายโครงการวิทยาศาสตร์พลังสิบ ระดับประถมศึกษา ร.ร.ละ 3,000 บาท จำนวน 10 ร.ร.</v>
          </cell>
          <cell r="C131" t="str">
            <v>ศธ 04002/ว3389 ลว.  16 สค 66 โอนครั้งที่ 764 ยอด 75,000 บาท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A132">
            <v>3.6</v>
          </cell>
          <cell r="B132" t="str">
            <v>กิจกรรมยกระดับคุณภาพผู้เรียนด้านศักยภาพการเรียนรู้เชิงกระบวนการสู่ความทัดเทียมนานาชาติ</v>
          </cell>
          <cell r="C132" t="str">
            <v>20004 66 86177 00000</v>
          </cell>
        </row>
        <row r="155">
          <cell r="B155" t="str">
            <v xml:space="preserve"> งบรายจ่ายอื่น 6711500</v>
          </cell>
          <cell r="C155" t="str">
            <v>20004 31006170 5000021</v>
          </cell>
        </row>
        <row r="156">
          <cell r="A156" t="str">
            <v>3.6.1</v>
          </cell>
          <cell r="B156" t="str">
            <v xml:space="preserve">ค่าใช้จ่ายดำเนินงานโครงการการยกระดับคุณภาพผู้เรียนด้านศักยภาพการเรียนรู้เชิงกระบวนการสู่ความทัดเทียมนานาชาติ เพื่อเป็นค่าใช้จ่ายในการเดินทางเข้าร่วมประชุมปฏิบัติการจัดทำเกณฑ์และคู่มือการคัดเลือกสถานศึกษาและครูผู้สอนต้นแบบการจัดการเรียนรู้เชิงรุก (Active Learning) ระหว่างวันที่ 19 - 23 ธันวาคม 2565 ณ โรงแรมบียอนด์ สวีท   บางพลัด กรุงเทพมหานคร </v>
          </cell>
          <cell r="C156" t="str">
            <v>ศธ 04002/ว5834 ลว.26/12/2022 โอนครั้งที่ 158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</row>
        <row r="157">
          <cell r="A157">
            <v>3.7</v>
          </cell>
          <cell r="B157" t="str">
            <v>กิจกรรมการบริหารจัดการโรงเรียนขนาดเล็ก</v>
          </cell>
          <cell r="C157" t="str">
            <v>20004 66 5201 000000</v>
          </cell>
        </row>
        <row r="158">
          <cell r="B158" t="str">
            <v xml:space="preserve"> งบรายจ่ายอื่น 6711500</v>
          </cell>
          <cell r="C158" t="str">
            <v>20004 31006100 5000020</v>
          </cell>
        </row>
        <row r="159">
          <cell r="A159" t="str">
            <v>3.7.1</v>
          </cell>
          <cell r="B159" t="str">
            <v>บริหารจัดการสำนักงาน ค่าสาธารณูปโภค ค่าใช้จ่ายในการบริหารจัดการโรงเรียนในสังกัดตามภาระงาน</v>
          </cell>
          <cell r="C159" t="str">
            <v>โอนเปลี่ยนแปลงครั้งที่  บท.กลุ่มนโยบายและแผน  ที่ ศธ 04087/1957 ลว. 29 กย 66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</row>
        <row r="161">
          <cell r="A161">
            <v>3.1</v>
          </cell>
          <cell r="B161" t="str">
            <v xml:space="preserve">กิจกรรมการจัดการศึกษาเพื่อการมีงานทำ  </v>
          </cell>
          <cell r="C161" t="str">
            <v>20004 66 86178 00000</v>
          </cell>
        </row>
        <row r="162">
          <cell r="B162" t="str">
            <v xml:space="preserve"> งบรายจ่ายอื่น 6711500</v>
          </cell>
          <cell r="C162" t="str">
            <v>20004 31006170 50000xx</v>
          </cell>
        </row>
        <row r="166">
          <cell r="A166">
            <v>3.6</v>
          </cell>
          <cell r="B166" t="str">
            <v xml:space="preserve">กิจกรรมครูผู้ทรงคุณค่าแห่งแผ่นดิน </v>
          </cell>
          <cell r="C166" t="str">
            <v>20004 66 86190 00000</v>
          </cell>
        </row>
        <row r="167">
          <cell r="B167" t="str">
            <v xml:space="preserve"> งบรายจ่ายอื่น 6711500</v>
          </cell>
          <cell r="C167" t="str">
            <v>20004 31006170 5000023</v>
          </cell>
        </row>
        <row r="168">
          <cell r="A168" t="str">
            <v>3.6.1</v>
          </cell>
          <cell r="B168" t="str">
            <v>ค่าตอบแทนการจ้างอัตราจ้างครูผู้ทรงคุณค่าแห่งแผ่นดิน งวดที่ 1 ระยะเวลา 5 เดือน (พฤศจิกายน 2566 – มีนาคม 2567) 170,000 บาท</v>
          </cell>
          <cell r="C168" t="str">
            <v>ศธ 04002/ว5108 ลว.2/11/2023 โอนครั้งที่ 26</v>
          </cell>
          <cell r="F168">
            <v>170000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116166.66</v>
          </cell>
        </row>
        <row r="169">
          <cell r="A169" t="str">
            <v>3.3.1.1</v>
          </cell>
          <cell r="B169" t="str">
            <v>ค่าตอบแทนการจ้างอัตราจ้างครูผู้ทรงคุณค่าแห่งแผ่นดิน งวดที่ 2 ระยะเวลา 2 เดือน (พฤษภาคม  – มิถุนายน 2566) 68,000 บาท</v>
          </cell>
          <cell r="C169" t="str">
            <v>ศธ 04002/ว1603 ลว.24/4/2023 โอนครั้งที่ 483</v>
          </cell>
        </row>
        <row r="170">
          <cell r="A170" t="str">
            <v>3.3.1.2</v>
          </cell>
          <cell r="B170" t="str">
            <v>ค่าตอบแทนการจ้างอัตราจ้างครูผู้ทรงคุณค่าแห่งแผ่นดิน โอนกลับส่วนกลาง งวดที่ 1-2  23,500 บาท</v>
          </cell>
          <cell r="C170" t="str">
            <v>ศธ 04002/ว2665 ลว.5/7/2023 โอนครั้งที่ 636</v>
          </cell>
        </row>
        <row r="171">
          <cell r="A171" t="str">
            <v>3.3.1.3</v>
          </cell>
          <cell r="B171" t="str">
            <v>ค่าตอบแทนการจ้างอัตราจ้างครูผู้ทรงคุณค่าแห่งแผ่นดิน งวดที่ 3 ระยะเวลา 3 เดือน (กค  – กันยายน 2566) 102,000 บาท</v>
          </cell>
          <cell r="C171" t="str">
            <v>ศธ 04002/ว2666 ลว.5/7/2023 โอนครั้งที่ 640</v>
          </cell>
        </row>
        <row r="174">
          <cell r="A174">
            <v>3.7</v>
          </cell>
          <cell r="B174" t="str">
            <v>กิจกรรมจัดหาบุคลากรสนับสนุนการปฏิบัติงานให้ราชการ (คืนครูสำหรับเด็กพิการ)</v>
          </cell>
          <cell r="C174" t="str">
            <v>20004 66 00117 00111</v>
          </cell>
        </row>
        <row r="175">
          <cell r="B175" t="str">
            <v xml:space="preserve"> งบรายจ่ายอื่น 6711500</v>
          </cell>
          <cell r="C175" t="str">
            <v>20004 31006170 5000014</v>
          </cell>
        </row>
        <row r="176">
          <cell r="A176" t="str">
            <v>3.7.1</v>
          </cell>
          <cell r="B176" t="str">
            <v>พี่เลี้ยงเด็กพิการอัตราจ้างชั่วคราวรายเดือน จำนวน 18 อัตรา ครั้งที่ 1 ตุลาคม 66 -เมย 67) ค่าจ้าง1,134,000 บาท ประกันสังคม 56,700 บาท สมทบกองทุนประกันสังคม 216บาท/อัตรา 3,888 บาท</v>
          </cell>
          <cell r="C176" t="str">
            <v>ศธ 04002/ว4997 ลว 25 ตค 66 ครั้งที่ 9</v>
          </cell>
          <cell r="F176">
            <v>1194588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957295.16</v>
          </cell>
        </row>
        <row r="177">
          <cell r="A177" t="str">
            <v>3.9.1.1</v>
          </cell>
          <cell r="B177" t="str">
            <v>พี่เลี้ยงเด็กพิการอัตราจ้างชั่วคราวรายเดือน จำนวน 18 อัตรา ครั้งที่ 2 เมย - มิย 66) 510,300 ค่าจ้าง 486.000 บาท ประกัน 24.300 บาท</v>
          </cell>
        </row>
        <row r="179">
          <cell r="A179" t="str">
            <v>3.7.2</v>
          </cell>
          <cell r="B179" t="str">
            <v>ค่าพี่เลี้ยงเด็กพิการจ้างเหมาบริการ จำนวน 15 อัตรา ครั้งที่ 1  ตุลาคม 66- เมย 2567) อัตราละ 9,000 บาท  945,000</v>
          </cell>
          <cell r="C179" t="str">
            <v>ศธ 04002/ว4997 ลว 25 ตค 66 ครั้งที่ 9</v>
          </cell>
          <cell r="F179">
            <v>945000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645944.71</v>
          </cell>
        </row>
        <row r="180">
          <cell r="A180" t="str">
            <v>3.9.2.1</v>
          </cell>
          <cell r="B180" t="str">
            <v>พี่เลี้ยงเด็กพิการจ้างเหมาบริการจำนวน 15 อัตรา ครั้งที่ 2  เมย - มิย 2566) อัตราละ 9,000 บาท  405,000 บาท</v>
          </cell>
        </row>
        <row r="181">
          <cell r="A181" t="str">
            <v>3.9.2.2</v>
          </cell>
          <cell r="B181" t="str">
            <v>พี่เลี้ยงเด็กพิการจ้างเหมาบริการจำนวน 15 อัตรา ครั้งที่ 3  กค - กย 2566) อัตราละ 9,000 บาท  405,000 บาท อนุมัติครั้งนี้ 291,191 บาท</v>
          </cell>
        </row>
        <row r="183">
          <cell r="A183">
            <v>3.8</v>
          </cell>
          <cell r="B183" t="str">
            <v>กิจกรรมจัดหาบุคลากรสนับสนุนการปฏิบัติงานให้ราชการ (คืนครูสำหรับผู้จบการศึกษาภาคบังคับ)</v>
          </cell>
          <cell r="C183" t="str">
            <v>20004 66 00117 00114</v>
          </cell>
        </row>
        <row r="193">
          <cell r="B193" t="str">
            <v xml:space="preserve"> งบรายจ่ายอื่น 6711500</v>
          </cell>
          <cell r="C193" t="str">
            <v>20004 31006170 5000017</v>
          </cell>
        </row>
        <row r="194">
          <cell r="A194" t="str">
            <v>3.8.1</v>
          </cell>
          <cell r="B194" t="str">
            <v>ค่าจ้างบุคลากรปฏิบัติงานในสำนักงานเขตพื้นที่การศึกษาที่ขาดแคลน  จำนวน 4 อัตรา (รายเดิม 2 รวมประกัน/ จ้างเหมาบริการ 2)  ครั้งที่ 1  (ต.ค.66 - มค 67 ) จำนวนเงิน 147,600.-บาท</v>
          </cell>
          <cell r="C194" t="str">
            <v>ศธ 04002/ว4855 ลว.17/ต.ค./2023 โอนครั้งที่ 1</v>
          </cell>
          <cell r="F194">
            <v>259200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149089.66</v>
          </cell>
          <cell r="L194">
            <v>0</v>
          </cell>
        </row>
        <row r="195">
          <cell r="B195" t="str">
            <v>ค่าจ้างบุคลากรปฏิบัติงานในสำนักงานเขตพื้นที่การศึกษาที่ขาดแคลน จำนวน 4 อัตรา   ครั้งที่ 2  (กพ - พค 67) จำนวนเงิน 111,600.-บาท</v>
          </cell>
          <cell r="C195" t="str">
            <v>ศธ 04002/ว507 ลว. 5 กพ 67 โอนครั้งที่ 166</v>
          </cell>
        </row>
        <row r="196">
          <cell r="A196" t="str">
            <v>3.10.1.2</v>
          </cell>
          <cell r="B196" t="str">
            <v xml:space="preserve">จัดสรรเงินประกันสังคม บุคลากรปฏิบัติงานในสำนักงานเขตพื้นที่ ครั้งที่ 1 (เพิ่มเติม) 540 บาท </v>
          </cell>
          <cell r="C196" t="str">
            <v xml:space="preserve">ศธ 04002/ว4909 ลว.28/ต.ค./2022 โอนครั้งที่ 23 </v>
          </cell>
        </row>
        <row r="197">
          <cell r="A197" t="str">
            <v>3.10.1.3</v>
          </cell>
          <cell r="B197" t="str">
            <v xml:space="preserve"> ค่าจ้างบุคลากรปฏิบัติงานในสำนักงานเขตพื้นที่การศึกษาที่ขาดแคลน ครั้งที่ 3(เมย - มิย 66) 76000 บาท </v>
          </cell>
          <cell r="C197" t="str">
            <v>ศธ 04002/ว1299 ลว.30 มีค 66 โอนครั้งที่ 439</v>
          </cell>
        </row>
        <row r="199">
          <cell r="A199" t="str">
            <v>3.8.2</v>
          </cell>
          <cell r="B199" t="str">
            <v>ค่าจ้างครูรายเดือนแก้ไขปัญหาสถานศึกษาขาดแคลนครูขั้นวิกฤต ค่าจ้าง 15,000บาท จำนวน 24 อัตรา ครั้งที่ 1(ต.ค.66 - มค 67)จำนวนเงิน 1,512,000.-บาท  รวมประกันสังคม</v>
          </cell>
          <cell r="C199" t="str">
            <v>ศธ 04002/ว4855 ลว.17/ต.ค./2023 โอนครั้งที่ 1</v>
          </cell>
          <cell r="F199">
            <v>2922000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2092500</v>
          </cell>
        </row>
        <row r="200">
          <cell r="A200" t="str">
            <v>3.8.2.1</v>
          </cell>
          <cell r="B200" t="str">
            <v xml:space="preserve">ค่าจ้างครูรายเดือนแก้ไขปัญหาสถานศึกษาขาดแคลนครูขั้นวิกฤต ค่าจ้าง 15,000บาทจำนวน 24 อัตรา (รายเดิม 22 จ้างเหมา 2)ครั้งที่ 2  (กพ - พค 67) จำนวนเงิน 1,410,000.-บาท </v>
          </cell>
          <cell r="C200" t="str">
            <v>ศธ 04002/ว507 ลว. 5 กพ 67 โอนครั้งที่ 166</v>
          </cell>
        </row>
        <row r="201">
          <cell r="A201" t="str">
            <v>3.10.2.2</v>
          </cell>
          <cell r="B201" t="str">
            <v xml:space="preserve">จัดสรรเงินประกันสังคม ครูขั้นวิกฤต ครั้งที่ 1 (เพิ่มเติม) 5,625 บาท </v>
          </cell>
          <cell r="C201" t="str">
            <v xml:space="preserve">ศธ 04002/ว4909 ลว.28/ต.ค./2022 โอนครั้งที่ 23 </v>
          </cell>
        </row>
        <row r="202">
          <cell r="A202" t="str">
            <v>3.10.2.3</v>
          </cell>
          <cell r="B202" t="str">
            <v xml:space="preserve">ค่าจ้างครูรายเดือนแก้ไขปัญหาสถานศึกษาขาดแคลนครูขั้นวิกฤต ค่าจ้าง 15,000บาทจำนวน 25 อัตรา ครั้งที่ 3 (เมย - มิย 66) จำนวนเงิน 1,134,000.-บาท </v>
          </cell>
          <cell r="C202" t="str">
            <v>ศธ 04002/ว1299 ลว.30 มีค 66 โอนครั้งที่ 439</v>
          </cell>
        </row>
        <row r="204">
          <cell r="A204" t="str">
            <v>3.8.3</v>
          </cell>
          <cell r="B204" t="str">
            <v>ค่าจ้างนักการภารโรง ค่าจ้าง 9,000.-บาท จำนวน 17 อัตรา (รายเดิมรวมประกันสังคม 16 อัตรา/รายใหม่จ้างเหมา 1 อัตรา ครั้งที่ 1 (ต.ค.66 - มค 67) จำนวนเงิน 642,6000.-บาท</v>
          </cell>
          <cell r="C204" t="str">
            <v>ศธ 04002/ว4855 ลว.17/ต.ค./2023 โอนครั้งที่ 1</v>
          </cell>
          <cell r="F204">
            <v>1255200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901134.57</v>
          </cell>
        </row>
        <row r="205">
          <cell r="A205" t="str">
            <v>3.8.3.1</v>
          </cell>
          <cell r="B205" t="str">
            <v>ค่าจ้างนักการภารโรง ค่าจ้าง 9,000.-บาท จำนวน 17 อัตรา (เดิม 14 จ้างเหมา 3) ครั้งที่ 2  (กพ - พค 67) จำนวนเงิน 612,600.-บาท</v>
          </cell>
          <cell r="C205" t="str">
            <v>ศธ 04002/ว507 ลว. 5 กพ 67 โอนครั้งที่ 166</v>
          </cell>
        </row>
        <row r="206">
          <cell r="A206" t="str">
            <v>3.10.3.2</v>
          </cell>
          <cell r="B206" t="str">
            <v xml:space="preserve">จัดสรรเงินประกันสังคม นักการภารโรง ครั้งที่ 1 (เพิ่มเติม) 2,295 บาท </v>
          </cell>
          <cell r="C206" t="str">
            <v xml:space="preserve">ศธ 04002/ว4909 ลว.28/ต.ค./2022 โอนครั้งที่ 23 </v>
          </cell>
        </row>
        <row r="207">
          <cell r="A207" t="str">
            <v>3.10.3.3</v>
          </cell>
          <cell r="B207" t="str">
            <v>ค่าจ้างนักการภารโรง ค่าจ้าง 9,000.-บาท จำนวน 17 อัตรา  ครั้งที่ 3 (เมย - มิย 66) จำนวนเงิน 481,950.-บาท</v>
          </cell>
          <cell r="C207" t="str">
            <v>ศธ 04002/ว1299 ลว.30 มีค 66 โอนครั้งที่ 439</v>
          </cell>
        </row>
        <row r="209">
          <cell r="A209" t="str">
            <v>3.10.4</v>
          </cell>
          <cell r="B209" t="str">
            <v>เงินประกันสังคม จ้างครูธุรการ ครั้งที่ 1 (เพิ่มเติม) 7,425บาท /จัดสรร 7200 บาท</v>
          </cell>
          <cell r="C209" t="str">
            <v xml:space="preserve">ศธ 04002/ว4909 ลว.28/ต.ค./2022 โอนครั้งที่ 23 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</row>
        <row r="210">
          <cell r="A210" t="str">
            <v>3.8.4</v>
          </cell>
          <cell r="B210" t="str">
            <v>ค่าจ้างบุคลากรวิทยาศาสตร์และคณิตศาสตร์ ครั้งที่ 1 ระยะเวลา 8 เดือน (ตค 2566-พค 2567)  378,720</v>
          </cell>
          <cell r="C210" t="str">
            <v>ศธ 04002/ว5152 ลว.7/พ.ย./2023 โอนครั้งที่ 37</v>
          </cell>
          <cell r="F210">
            <v>378720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258339.78</v>
          </cell>
        </row>
        <row r="211">
          <cell r="B211" t="str">
            <v>ค่าจ้างบุคลากรวิทยาศาสตร์และคณิตศาสตร์ ครั้งที่ 1 ระยะเวลา46 เดือน (เม ย 66 - กค 66)  378,720</v>
          </cell>
          <cell r="C211" t="str">
            <v>ศธ 04002/ว1168 ลว.20 มีค 66  โอนครั้งที่ 414</v>
          </cell>
        </row>
        <row r="212">
          <cell r="A212" t="str">
            <v>3.4.5.1</v>
          </cell>
          <cell r="B212" t="str">
            <v>ค่าจ้างบุคลากรวิทยาศาสตร์และคณิตศาสตร์ ครั้งที่ 3 ระยะเวลา 2 เดือน (สค 66 - กย 66)  189,360 บาท</v>
          </cell>
          <cell r="C212" t="str">
            <v>ศธ 04002/ว2687 ลว. 5 กค 66  โอนครั้งที่ 647</v>
          </cell>
        </row>
        <row r="215">
          <cell r="A215">
            <v>3.9</v>
          </cell>
          <cell r="B215" t="str">
            <v>กิจกรรมจัดหาบุคลากรสนับสนุนการปฏิบัติงานให้ราชการ (กิจกรรมย่อยคืนครูให้นักเรียนสำหรับโรงเรียนปกติ)</v>
          </cell>
          <cell r="C215" t="str">
            <v>20004 66 00117 87195</v>
          </cell>
        </row>
        <row r="216">
          <cell r="A216">
            <v>1</v>
          </cell>
          <cell r="B216" t="str">
            <v xml:space="preserve"> งบรายจ่ายอื่น 6711500</v>
          </cell>
          <cell r="C216" t="str">
            <v>20004 31006170 5000024</v>
          </cell>
        </row>
        <row r="217">
          <cell r="A217" t="str">
            <v>3.9.1</v>
          </cell>
          <cell r="B217" t="str">
            <v xml:space="preserve">ค่าจ้างธุรการโรงเรียนรายเดิมจ้างต่อเนื่อง  อัตราละ 15,000.00 บาท จำนวน 32 อัตรา (รายเดิมมีประกันสังคม 29 อัตรา จ้างเหมาบริการ 3 อัตรา) ครั้งที่ 1  (ต.ค.66 - มค 67) จำนวนเงิน 2,007,000.-บาท </v>
          </cell>
          <cell r="C217" t="str">
            <v>ศธ 04002/ว4855 ลว.17/ต.ค./2023 โอนครั้งที่ 1</v>
          </cell>
          <cell r="F217">
            <v>3984000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2827112.91</v>
          </cell>
        </row>
        <row r="218">
          <cell r="B218" t="str">
            <v xml:space="preserve">ค่าจ้างธุรการโรงเรียนรายเดิมจ้างต่อเนื่อง  ค่าจ้าง 15,000.00 บาท จำนวน 32 อัตรา (รายเดิม 26 จ้างเหมา 6)ครั้งที่ 2  (กพ - พค 67) จำนวนเงิน 1,977,000.-บาท </v>
          </cell>
          <cell r="C218" t="str">
            <v>ศธ 04002/ว507 ลว. 5 กพ 67 โอนครั้งที่ 166</v>
          </cell>
        </row>
        <row r="219">
          <cell r="A219" t="str">
            <v>3.11.1.2</v>
          </cell>
          <cell r="B219" t="str">
            <v xml:space="preserve">ค่าจ้างธุรการโรงเรียนรายเดิมจ้างต่อเนื่อง  ค่าจ้าง 15,000.00 บาท จำนวน 32 อัตราครั้งที่ 3  (เมย - มิย 66) จำนวนเงิน 1,472,250..-บาท </v>
          </cell>
          <cell r="C219" t="str">
            <v>ศธ 04002/ว1299 ลว.30 มีค 66 โอนครั้งที่ 439</v>
          </cell>
        </row>
        <row r="220">
          <cell r="A220" t="str">
            <v>3.11.1.2</v>
          </cell>
          <cell r="B220" t="str">
            <v xml:space="preserve">ค่าจ้างธุรการโรงเรียนรายเดิมจ้างต่อเนื่อง  ค่าจ้าง 15,000.00 บาท จำนวน 32 อัตราครั้งที่ 4  (กค - กย 66) จำนวนเงิน 1,493,750..-บาท </v>
          </cell>
          <cell r="C220" t="str">
            <v>ศธ 04002/2738 ลว.7 กค 66 โอนครั้งที่ 657</v>
          </cell>
        </row>
        <row r="221">
          <cell r="A221" t="str">
            <v>3.9.2</v>
          </cell>
          <cell r="B221" t="str">
            <v>ค่าจ้างเหมาธุรการโรงเรียนรายเดิมจ้างต่อเนื่อง อัตราละ 9,000.-บาท  จำนวน 20 อัตรา ครั้งที่ 1  (ตค 66 -มค 67) จำนวนเงิน  720,000.-บาท</v>
          </cell>
          <cell r="C221" t="str">
            <v>ศธ 04002/ว4855 ลว.17/ต.ค./2023 โอนครั้งที่ 1</v>
          </cell>
          <cell r="F221">
            <v>1428700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869225.81</v>
          </cell>
        </row>
        <row r="222">
          <cell r="B222" t="str">
            <v>ค่าจ้างเหมาธุรการโรงเรียนรายเดิมจ้างต่อเนื่อง ค่าจ้าง 9,000.-บาท  จำนวน 20 อัตรา (กพ - พค 67) จำนวนเงิน  708,700.-บาท</v>
          </cell>
          <cell r="C222" t="str">
            <v>ศธ 04002/ว507 ลว. 5 กพ 67 โอนครั้งที่ 166</v>
          </cell>
        </row>
        <row r="223">
          <cell r="B223" t="str">
            <v>ค่าจ้างเหมาธุรการโรงเรียนรายเดิมจ้างต่อเนื่อง ค่าจ้าง 9,000.-บาท  จำนวน 20 อัตรา ครั้งที่ 3  (เมย - มิย 66) จำนวนเงิน  486,000.-บาท</v>
          </cell>
          <cell r="C223" t="str">
            <v>ศธ 04002/ว1299 ลว.30 มีค 66 โอนครั้งที่ 439</v>
          </cell>
        </row>
        <row r="224">
          <cell r="B224" t="str">
            <v>ค่าจ้างเหมาธุรการโรงเรียนรายเดิมจ้างต่อเนื่อง ค่าจ้าง 9,000.-บาท  จำนวน 20 อัตรา ครั้งที่ 4  (กค - กย 66) จำนวนเงิน  522,000.-บาท</v>
          </cell>
          <cell r="C224" t="str">
            <v>ศธ 04002/2738 ลว.7 กค 66 โอนครั้งที่ 657</v>
          </cell>
        </row>
        <row r="225">
          <cell r="A225">
            <v>2</v>
          </cell>
          <cell r="B225" t="str">
            <v xml:space="preserve"> งบรายจ่ายอื่น 6611500</v>
          </cell>
          <cell r="C225" t="str">
            <v>20004 31006100 5000027</v>
          </cell>
        </row>
        <row r="226">
          <cell r="A226" t="str">
            <v>3.11.2.1</v>
          </cell>
          <cell r="B226" t="str">
            <v xml:space="preserve">ค่าใช้จ่ายในการดำเนินการออกข้อสอบ ตำแหน่งครูผู้ช่วย กรณีที่มีความจำเป็นหรือมีเหตุพิเศษ </v>
          </cell>
          <cell r="C226" t="str">
            <v>ศธ 04002/ว3430 ลว. 17 สค 66 โอนครั้งที่ 770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</row>
        <row r="227">
          <cell r="A227" t="str">
            <v>3.11.2.2</v>
          </cell>
          <cell r="B227" t="str">
            <v xml:space="preserve">ค่าใช้จ่ายในการบริหารจัดการเกี่ยวกับการคัดเลือกครูผู้ช่วย รองผู้อำนวยการสถานศึกษา และผู้อำนวยการสถานศึกษา   ปี พ.ศ. 2566               </v>
          </cell>
          <cell r="C227" t="str">
            <v>ศธ 04002/ว3449 ลว. 17 สค 66 โอนครั้งที่ 777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</row>
        <row r="229">
          <cell r="A229">
            <v>3.12</v>
          </cell>
          <cell r="B229" t="str">
            <v xml:space="preserve">กิจกรรมการยกระดับคุณภาพการเรียนรู้ภาษาไทย  </v>
          </cell>
          <cell r="C229" t="str">
            <v>20004 66 96778 00000</v>
          </cell>
        </row>
        <row r="230">
          <cell r="B230" t="str">
            <v xml:space="preserve"> งบรายจ่ายอื่น 6611500</v>
          </cell>
          <cell r="C230" t="str">
            <v>20004 31006100 5000025</v>
          </cell>
        </row>
        <row r="231">
          <cell r="A231" t="str">
            <v>3.12.1</v>
          </cell>
          <cell r="B231" t="str">
            <v xml:space="preserve">ค่าใช้จ่ายในการเดินทางเข้าร่วมโครงการอบรมเชิงปฏิบัติการพัฒนาองค์ความรู้เพื่อเสริมสร้างศักยภาพการจัดการเรียนการสอนด้านการอ่านและการเขียนภาษาไทย ระหว่างวันที่ 20 -23 ตุลาคม 2565 ณ โรงแรมรอยัลริเวอร์ กรุงเทพมหานคร                             </v>
          </cell>
          <cell r="C231" t="str">
            <v>ศธ 04002/ว4953 ลว.31/ต.ค./2022 โอนครั้งที่ 19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40">
          <cell r="B240" t="str">
            <v>ค่าใช้จ่ายในการเดินทางสำหรับคณะทำงานและผู้เข้าร่วมการอบรมสัมมนาสภานักเรียน ระดับประเทศ ประจำปี 2566 "สภานักเรียน สพฐ. สานต่อแนวทางที่สร้างสรรค์เรียนรู้อย่างเท่าทัน มุ่งมันประชาธิปไตย"  ระหว่างวันที่ 9 – 14 มกราคม 2566 ณ โรงแรมเดอะพาลาสโซ กรุงเทพมหานคร</v>
          </cell>
          <cell r="C240" t="str">
            <v>ศธ 04002/ว5651 ลว.16/ธ.ค./2565 โอนครั้งที่ 124  รหัสงบป 20004 31006200 5000005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</row>
        <row r="245">
          <cell r="A245" t="str">
            <v>4.2.1</v>
          </cell>
          <cell r="B245" t="str">
            <v xml:space="preserve">ค่าใช้จ่ายดำเนินงานโครงการโรงเรียนคุณธรรม สพฐ. เพื่อเป็นค่าใช้จ่ายในการเดินทางเข้าร่วมประชุมปฏิบัติการพัฒนาโรงเรียนในโครงการกองทุนพัฒนาเด็กและเยาวชนในถิ่นทุรกันดาร ตามพระราชดำริ สมเด็จพระกนิษฐาธิราชเจ้ากรมสมเด็จพระเทพรัตนราชสุดาฯ สยามบรมราชกุมารี ระหว่างวันที่ 11 - 13 ธันวาคม 2565 ณ โรงแรมเอเชียแอร์พอร์ต จังหวัดปทุมธานี       </v>
          </cell>
          <cell r="C245" t="str">
            <v>ศธ 04002/ว58 ลว. 9 มค 66 โอนครั้งที่ 176</v>
          </cell>
          <cell r="F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A246" t="str">
            <v>4.2.2</v>
          </cell>
          <cell r="B246" t="str">
            <v xml:space="preserve">ค่าใช้จ่ายในการเดินทางเข้าร่วมประชุมปฏิบัติการจัดทำแผนขับเคลื่อนโครงการโรงเรียนคุณธรรม สพฐ. สำหรับทีมเคลื่อนที่เร็ว (Rovig  Team : RT) ประจำปีงบประมาณ พ.ศ. 2566  ระหว่างวันที่ 14 - 16 กรกฎาคม  2566 ณ โรงแรมเอวาน่า กรุงเทพมหานคร </v>
          </cell>
          <cell r="C246" t="str">
            <v>ศธ 04002/ว3099 ลว. 3 สค 66 โอนครั้งที่ 719</v>
          </cell>
          <cell r="F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50">
          <cell r="A250">
            <v>5</v>
          </cell>
          <cell r="B250" t="str">
            <v>โครงการโรงเรียนคุณภาพประจำตำบล</v>
          </cell>
          <cell r="C250" t="str">
            <v>20004 31011600</v>
          </cell>
        </row>
        <row r="255">
          <cell r="A255">
            <v>5.0999999999999996</v>
          </cell>
          <cell r="B255" t="str">
            <v>กิจกรรมโรงเรียนคุณภาพประจำตำบล(1 ตำบล 1 โรงเรียนคุณภาพ)</v>
          </cell>
          <cell r="C255" t="str">
            <v>20004 66 00036 00000</v>
          </cell>
        </row>
        <row r="256">
          <cell r="A256" t="str">
            <v>5.1.1</v>
          </cell>
          <cell r="B256" t="str">
            <v>งบรายจ่ายอื่น   6711500</v>
          </cell>
          <cell r="C256" t="str">
            <v>20004 31011670 5000001</v>
          </cell>
        </row>
        <row r="257">
          <cell r="A257" t="str">
            <v>5.1.1.1</v>
          </cell>
          <cell r="B257" t="str">
            <v xml:space="preserve">ค่าใช้จ่ายในการประเมินคุณธรรมและความโปร่งใสในการดำเนินงานของสถานศึกษาออนไลน์ (Integrity and Transparency Assessment Online : ITA Online) </v>
          </cell>
          <cell r="C257" t="str">
            <v>ศธ 04002/ว1962 ลว.16 พค 66 โอนครั้งที่ 529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</row>
        <row r="308">
          <cell r="A308">
            <v>5.3</v>
          </cell>
          <cell r="B308" t="str">
            <v xml:space="preserve">กิจกรรมการยกระดับคุณภาพการศึกษา (โรงเรียนคุณภาพของชุมชนโรงเรียนมัธยมดีสี่มุมเมือง)     </v>
          </cell>
          <cell r="C308" t="str">
            <v>20004 66 00079 00000</v>
          </cell>
        </row>
        <row r="312">
          <cell r="A312" t="str">
            <v>5.3.1</v>
          </cell>
          <cell r="B312" t="str">
            <v>งบรายจ่ายอื่น   6711500</v>
          </cell>
          <cell r="C312" t="str">
            <v>20004 31011670 5000003</v>
          </cell>
        </row>
        <row r="313">
          <cell r="A313" t="str">
            <v>5.3.1.1</v>
          </cell>
          <cell r="B313" t="str">
            <v xml:space="preserve">ค่าใช้จ่ายในการบริหารจัดการสอบและการพิมพ์แบบทดสอบการประเมินความสามารถด้านการอ่านของผู้เรียน (RT) ชั้นประถมศึกษาปีที่ 1 และการประเมินคุณภาพผู้เรียน (NT) ชั้นประถมศึกษาปีที่ 3 ปีการศึกษา 2566 ของโรงเรียนคุณภาพตามนโยบาย “1 อำเภอ 1 โรงเรียนคุณภาพ” </v>
          </cell>
          <cell r="C313" t="str">
            <v xml:space="preserve">ศธ 04002/ว518 ลว.5 กพ 67 โอนครั้งที่ 167 </v>
          </cell>
          <cell r="F313">
            <v>12820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12820</v>
          </cell>
          <cell r="L313">
            <v>0</v>
          </cell>
        </row>
        <row r="325">
          <cell r="A325">
            <v>1</v>
          </cell>
          <cell r="B325" t="str">
            <v>โครงการสนับสนุนค่าใช้จ่ายในการจัดการศึกษาตั้งแต่ระดับอนุบาลจนจบการศึกษาขั้นพื้นฐาน</v>
          </cell>
          <cell r="C325" t="str">
            <v>20004 42002270</v>
          </cell>
        </row>
        <row r="326">
          <cell r="A326">
            <v>1.1000000000000001</v>
          </cell>
          <cell r="B326" t="str">
            <v xml:space="preserve">กิจกรรมการสนับสนุนค่าใช้จ่ายในการจัดการศึกษาขั้นพื้นฐาน </v>
          </cell>
          <cell r="C326" t="str">
            <v>20004 66 5199 300000</v>
          </cell>
        </row>
        <row r="327">
          <cell r="B327" t="str">
            <v xml:space="preserve"> งบเงินอุดหนุน 6711410</v>
          </cell>
          <cell r="C327" t="str">
            <v>20004 42002200</v>
          </cell>
        </row>
        <row r="328">
          <cell r="A328" t="str">
            <v>1.1.1</v>
          </cell>
          <cell r="B328" t="str">
            <v xml:space="preserve">เงินอุดหนุนทั่วไป รายการค่าใช้จ่ายในการจัดการศึกษาขั้นพื้นฐาน </v>
          </cell>
          <cell r="C328">
            <v>0</v>
          </cell>
        </row>
        <row r="329">
          <cell r="A329" t="str">
            <v>1.1.1.2</v>
          </cell>
          <cell r="B329" t="str">
            <v>เงินอุดหนุนทั่วไป รายการค่าใช้จ่ายในการจัดการศึกษาขั้นพื้นฐาน ภาคเรียนที่ 1/2567 70%  รหัสเจ้าของบัญชีย่อย 2000400000  จำนวน28,163,200‬.00 บาท</v>
          </cell>
          <cell r="C329" t="str">
            <v>ศธ 04002/ว1018 ลว.8/3/2024โอนครั้งที่ 209</v>
          </cell>
        </row>
        <row r="330">
          <cell r="A330" t="str">
            <v>1)</v>
          </cell>
          <cell r="B330" t="str">
            <v>ค่าหนังสือเรียน รหัสบัญชีย่อย 0022001/10,931,200</v>
          </cell>
          <cell r="C330" t="str">
            <v>20004 42002270 4100040</v>
          </cell>
          <cell r="F330">
            <v>10931200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10931200</v>
          </cell>
        </row>
        <row r="331">
          <cell r="A331" t="str">
            <v>2)</v>
          </cell>
          <cell r="B331" t="str">
            <v>ค่าอุปกรณ์การเรียน รหัสบัญชีย่อย 0022002/3,421,000</v>
          </cell>
          <cell r="C331" t="str">
            <v>20004 42002270 4100117</v>
          </cell>
          <cell r="F331">
            <v>3421000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3421000</v>
          </cell>
        </row>
        <row r="332">
          <cell r="A332" t="str">
            <v>3)</v>
          </cell>
          <cell r="B332" t="str">
            <v>ค่าเครื่องแบบนักเรียน รหัสบัญชีย่อย 0022003/6,461,500</v>
          </cell>
          <cell r="C332" t="str">
            <v>20004 42002270 4100194</v>
          </cell>
          <cell r="F332">
            <v>6461500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6461500</v>
          </cell>
        </row>
        <row r="333">
          <cell r="A333" t="str">
            <v>4)</v>
          </cell>
          <cell r="B333" t="str">
            <v>ค่ากิจกรรมพัฒนาคุณภาพผู้เรียน รหัสบัญชีย่อย 0022004/2,636,400</v>
          </cell>
          <cell r="C333" t="str">
            <v>20005 42002270 4100271</v>
          </cell>
          <cell r="F333">
            <v>2636400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2636400</v>
          </cell>
        </row>
        <row r="334">
          <cell r="A334" t="str">
            <v>5)</v>
          </cell>
          <cell r="B334" t="str">
            <v>ค่าจัดการเรียนการสอน รหัสบัญชีย่อย 0022005/4,713,100</v>
          </cell>
          <cell r="C334" t="str">
            <v>20006 42002270 4100348</v>
          </cell>
          <cell r="F334">
            <v>4713100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4713100</v>
          </cell>
        </row>
        <row r="335">
          <cell r="A335" t="str">
            <v>1.1.1.3</v>
          </cell>
          <cell r="B335" t="str">
            <v>เงินอุดหนุนทั่วไป รายการค่าใช้จ่ายในการจัดการศึกษาขั้นพื้นฐาน ภาคเรียนที่ 2/2566 70%  รหัสเจ้าของบัญชีย่อย 2000400000     จำนวน 33,852,460‬.00 บาท</v>
          </cell>
          <cell r="C335" t="str">
            <v>ศธ 04002/ว4832 ลว.25/10/2022 โอนครั้งที่ 23</v>
          </cell>
        </row>
        <row r="336">
          <cell r="A336" t="str">
            <v>1)</v>
          </cell>
          <cell r="B336" t="str">
            <v>ค่าจัดการเรียนการสอน รหัสบัญชีย่อย 0022005/23,667,084</v>
          </cell>
          <cell r="C336" t="str">
            <v>20006 42002270 4100348</v>
          </cell>
          <cell r="F336">
            <v>23667084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23667084</v>
          </cell>
        </row>
        <row r="337">
          <cell r="A337" t="str">
            <v>2)</v>
          </cell>
          <cell r="B337" t="str">
            <v>ค่าอุปกรณ์การเรียน รหัสบัญชีย่อย 0022002/4,301,870</v>
          </cell>
          <cell r="C337" t="str">
            <v>20004 42002270 4100117</v>
          </cell>
          <cell r="F337">
            <v>4301870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4301650</v>
          </cell>
        </row>
        <row r="338">
          <cell r="A338" t="str">
            <v>3)</v>
          </cell>
          <cell r="B338" t="str">
            <v>ค่ากิจกรรมพัฒนาคุณภาพผู้เรียน รหัสบัญชีย่อย 0022004/5,883,506</v>
          </cell>
          <cell r="C338" t="str">
            <v>20005 42002270 4100271</v>
          </cell>
          <cell r="F338">
            <v>5883506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5883506</v>
          </cell>
        </row>
        <row r="339">
          <cell r="A339" t="str">
            <v>1.1.1.2</v>
          </cell>
          <cell r="B339" t="str">
            <v xml:space="preserve">งบเงินอุดหนุน เงินอุดหนุนทั่วไป ค่าใช้จ่ายในการจัดการศึกษาขั้นพื้นฐาน ภาคเรียน      ที่ 2/2565 (30%) จำนวน 3 รายการ  จำนวนเงิน 13,680,740‬.00  บาท </v>
          </cell>
          <cell r="C339" t="str">
            <v xml:space="preserve">ศธ 04002/ว5681 ลว.20/12/2023 โอนครั้งที่ 99 จำนวน13,680,740‬.00บาท </v>
          </cell>
        </row>
        <row r="340">
          <cell r="A340" t="str">
            <v>1)</v>
          </cell>
          <cell r="B340" t="str">
            <v>ค่าอุปกรณ์การเรียน รหัสบัญชีย่อย 0022002/1745120</v>
          </cell>
          <cell r="C340" t="str">
            <v>20004 42002270 4100117</v>
          </cell>
          <cell r="F340">
            <v>1745120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1739040</v>
          </cell>
        </row>
        <row r="341">
          <cell r="A341" t="str">
            <v>2)</v>
          </cell>
          <cell r="B341" t="str">
            <v>ค่ากิจกรรมพัฒนาคุณภาพผู้เรียน รหัสบัญชีย่อย 0022004/2379548</v>
          </cell>
          <cell r="C341" t="str">
            <v>20005 42002270 4100271</v>
          </cell>
          <cell r="F341">
            <v>2379548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2379108</v>
          </cell>
        </row>
        <row r="342">
          <cell r="A342" t="str">
            <v>3)</v>
          </cell>
          <cell r="B342" t="str">
            <v>ค่าจัดการเรียนการสอน รหัสบัญชีย่อย 0022005/9556072</v>
          </cell>
          <cell r="C342" t="str">
            <v>20006 42002270 4100348</v>
          </cell>
          <cell r="F342">
            <v>9556072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9556072</v>
          </cell>
        </row>
        <row r="361">
          <cell r="A361" t="str">
            <v>1.1.2</v>
          </cell>
          <cell r="B361" t="str">
            <v>เงินอุดหนุนทั่วไป รายการค่าใช้จ่ายในการจัดการศึกษาขั้นพื้นฐาน สำหรับการจัดการศึกษาโดยครอบครัวและสถานประกอบการ  จำนวน 3 รายการ รหัสเจ้าของบัญชีย่อย 2000400000</v>
          </cell>
          <cell r="C361" t="str">
            <v>ศธ 04002/ว55552 ลว.12/12/2022 โอนครั้งที่ 83</v>
          </cell>
        </row>
        <row r="363">
          <cell r="A363" t="str">
            <v>1)</v>
          </cell>
          <cell r="B363" t="str">
            <v>ค่าอุปกรณ์การเรียน รหัสบัญชีย่อย 0022002</v>
          </cell>
          <cell r="C363" t="str">
            <v>20004 42002270 4100117</v>
          </cell>
          <cell r="F363">
            <v>121020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114750</v>
          </cell>
        </row>
        <row r="364">
          <cell r="A364" t="str">
            <v>2)</v>
          </cell>
          <cell r="B364" t="str">
            <v>ค่ากิจกรรมพัฒนาคุณภาพผู้เรียน รหัสบัญชีย่อย 0022004</v>
          </cell>
          <cell r="C364" t="str">
            <v>20005 42002270 4100271</v>
          </cell>
          <cell r="F364">
            <v>227329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215066</v>
          </cell>
        </row>
        <row r="365">
          <cell r="A365" t="str">
            <v>3)</v>
          </cell>
          <cell r="B365" t="str">
            <v>ค่าจัดกิจกรรมการเรียนการสอน รหัสบัญชีย่อย 0022005</v>
          </cell>
          <cell r="C365" t="str">
            <v>20006 42002270 4100348</v>
          </cell>
          <cell r="F365">
            <v>2877577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2724058</v>
          </cell>
        </row>
        <row r="372">
          <cell r="A372" t="str">
            <v>1.1.3</v>
          </cell>
          <cell r="B372" t="str">
            <v>เงินอุดหนุนทั่วไป รายการค่าใช้จ่ายในการจัดการศึกษาขั้นพื้นฐาน (ปัจจัยพื้นฐานสำหรับนักเรียนยากจน)</v>
          </cell>
          <cell r="C372" t="str">
            <v xml:space="preserve">20004 42002270 4100348  </v>
          </cell>
        </row>
        <row r="373">
          <cell r="A373" t="str">
            <v>1.1.3.1</v>
          </cell>
          <cell r="B373" t="str">
            <v xml:space="preserve">รายการค่าจัดการเรียนการสอน (ปัจจัยพื้นฐานนักเรียนยากจน) รหัสเจ้าของบัญชีย่อย 2000400000 บัญย่อย 0022005 ระดับประถมศึกษา รายละ 500.-บาท จำนวน 514 ราย จำนวนเงิน 257,000.00 บาท ระดับมัธยมศึกษาตอนต้น รายละ 1,500.-บาท จำนวน 139 ราย จำนวนเงิน 208,500.00 บาท </v>
          </cell>
          <cell r="C373" t="str">
            <v>ศธ 04002/ว417 ลว.30/1/2023 โอนครั้งที่ 159</v>
          </cell>
          <cell r="F373">
            <v>465500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458000</v>
          </cell>
        </row>
        <row r="398">
          <cell r="A398">
            <v>2</v>
          </cell>
          <cell r="B398" t="str">
            <v xml:space="preserve">โครงการพัฒนาสื่อและเทคโนโลยีสารสนเทศเพื่อการศึกษา </v>
          </cell>
          <cell r="C398" t="str">
            <v xml:space="preserve">20004 42004700 </v>
          </cell>
        </row>
        <row r="399">
          <cell r="B399" t="str">
            <v xml:space="preserve"> งบดำเนินงาน 67112xx</v>
          </cell>
        </row>
        <row r="401">
          <cell r="A401">
            <v>2.1</v>
          </cell>
          <cell r="B401" t="str">
            <v xml:space="preserve">กิจกรรมการส่งเสริมการจัดการศึกษาทางไกล </v>
          </cell>
          <cell r="C401" t="str">
            <v xml:space="preserve">20004 66 86184 00000  </v>
          </cell>
        </row>
        <row r="402">
          <cell r="A402" t="str">
            <v>2.1.1</v>
          </cell>
          <cell r="B402" t="str">
            <v xml:space="preserve"> งบดำเนินงาน 67112xx</v>
          </cell>
          <cell r="C402" t="str">
            <v xml:space="preserve">20004 42004770 2000000 </v>
          </cell>
        </row>
        <row r="403">
          <cell r="A403" t="str">
            <v>2.1.1.1</v>
          </cell>
          <cell r="B403" t="str">
            <v xml:space="preserve">ค่าใช้จ่ายสำหรับผู้อำนวยการโรงเรียนและครู เข้าร่วมการอบรมผู้บริหาร ครู และบุคลากรทางการศึกษาในการจัดการศึกษาทางไกลผ่านดาวเทียม (DLTV) ระหว่างวันที่ 19 – 20 สิงหาคม 2566 ณ โรงแรมริเวอร์ไซด์ กรุงเทพมหานคร   วัดนิเทศน์ ,แสนจำหน่ายวิทยา, วัดนพรัตนาราม, ศาลาลอย ,วัดจตุพิธวราวาส  แสนชื่นปานนุกูล ,คลอง 11 ศาลาครุ และวัดอดิศร </v>
          </cell>
          <cell r="C403" t="str">
            <v>ศธ 04002/ว3600 ลว.24 ส.ค. 2566 โอนครั้งที่ 805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</row>
        <row r="422">
          <cell r="B422" t="str">
            <v xml:space="preserve">โครงการสร้างโอกาสและลดความเหลื่อมล้ำทางการศึกษาในระดับพื้นที่  </v>
          </cell>
          <cell r="C422" t="str">
            <v>20004 42006700 2000000</v>
          </cell>
        </row>
        <row r="423">
          <cell r="B423" t="str">
            <v xml:space="preserve">กิจกรรมการยกระดับคุณภาพโรงเรียนขยายโอกาส </v>
          </cell>
          <cell r="C423" t="str">
            <v xml:space="preserve">20004 66 00106 00000 </v>
          </cell>
        </row>
        <row r="424">
          <cell r="C424" t="str">
            <v>20004 42006770 2000000</v>
          </cell>
        </row>
        <row r="425">
          <cell r="B425" t="str">
            <v xml:space="preserve">ค่าใช้จ่ายเข้าร่วมประชุมเชิงปฏิบัติการจัดทำแนวทางการพัฒนาและยกระดับคุณภาพโรงเรียนขยายโอกาสทางการศึกษา ประจำปีงบประมาณ  พ.ศ. 2566 ระหว่างวันที่ 8 - 10 กุมภาพันธ์ 2566 ณ โรงแรมริเวอร์ไซด์ กรุงเทพมหานคร </v>
          </cell>
          <cell r="C425" t="str">
            <v>ศธ 04002/ว585 ลว.15 กพ 66 โอนครั้งที่ 310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</row>
        <row r="426">
          <cell r="B426" t="str">
            <v xml:space="preserve">ค่าใช้จ่ายเข้าร่วมประชุมเชิงปฏิบัติการบรรณาธิการกิจ  คู่มือแนวทางการพัฒนาและยกระดับคุณภาพโรงเรียนขยายโอกาส ประจำปีงบประมาณ พ.ศ. 2566 ระหว่างวันที่ 1 – 3  พฤษภาคม 2566 ณ โรงแรมบียอนด์ สวีท กรุงเทพมหานคร </v>
          </cell>
          <cell r="C426" t="str">
            <v>ศธ 04002/ว1925 ลว.12 พค 66 โอนครั้งที่ 517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</row>
        <row r="430">
          <cell r="A430" t="str">
            <v>ง</v>
          </cell>
          <cell r="B430" t="str">
            <v>แผนงานพื้นฐานด้านการพัฒนาและเสริมสร้างศักยภาพทรัพยากรมนุษย์</v>
          </cell>
          <cell r="D430">
            <v>2445521</v>
          </cell>
          <cell r="E430">
            <v>3000000</v>
          </cell>
          <cell r="F430">
            <v>5445521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1997383.22</v>
          </cell>
          <cell r="L430">
            <v>949062.4</v>
          </cell>
          <cell r="M430">
            <v>2499075.38</v>
          </cell>
          <cell r="N430" t="e">
            <v>#REF!</v>
          </cell>
        </row>
        <row r="431">
          <cell r="B431" t="str">
            <v xml:space="preserve">ผลผลิตผู้จบการศึกษาก่อนประถมศึกษา </v>
          </cell>
          <cell r="C431" t="str">
            <v xml:space="preserve">20004 35000170 </v>
          </cell>
        </row>
        <row r="432">
          <cell r="B432" t="str">
            <v xml:space="preserve"> งบดำเนินงาน 67112xx</v>
          </cell>
          <cell r="C432" t="str">
            <v>20004 35000170 200000</v>
          </cell>
        </row>
        <row r="441">
          <cell r="A441">
            <v>1.1000000000000001</v>
          </cell>
          <cell r="B441" t="str">
            <v xml:space="preserve">กิจกรรมการจัดการศึกษาก่อนประถมศึกษา  </v>
          </cell>
          <cell r="C441" t="str">
            <v>20004 66 05162 00000</v>
          </cell>
        </row>
        <row r="442">
          <cell r="B442" t="str">
            <v xml:space="preserve"> งบดำเนินงาน 67112xx</v>
          </cell>
        </row>
        <row r="479">
          <cell r="A479">
            <v>1</v>
          </cell>
          <cell r="B479" t="str">
            <v>งบสพฐ.</v>
          </cell>
        </row>
        <row r="480"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</row>
        <row r="516">
          <cell r="A516">
            <v>1.2</v>
          </cell>
          <cell r="B516" t="str">
            <v xml:space="preserve">กิจกรรมการยกระดับคุณภาพการศึกษาตามแนวทางโครงการบ้านนักวิทยาศาสตร์น้อย  ประเทศไทย </v>
          </cell>
          <cell r="C516" t="str">
            <v>20004 66 00080  00000</v>
          </cell>
        </row>
        <row r="517">
          <cell r="B517" t="str">
            <v xml:space="preserve"> งบดำเนินงาน 67112xx</v>
          </cell>
          <cell r="C517" t="str">
            <v>20004 35000170 200000</v>
          </cell>
        </row>
        <row r="518">
          <cell r="A518" t="str">
            <v>1.2.1</v>
          </cell>
          <cell r="B518" t="str">
            <v>ค่าใช้จ่ายในการนิเทศ ติดตาม และประเมินผล 5,000 บาท เพื่อขอรับตราพระราชทาน “บ้านนักวิทยาศาสตร์น้อย ประเทศไทย” ระดับปฐมวัย โครงการบ้านนักวิทยาศาสตร์น้อย ประเทศไทย ระดับปฐมวัยและระดับประถมศึกษา  5,000 บาท</v>
          </cell>
          <cell r="C518" t="str">
            <v>ที่ ศธ04002/ว5680 ลว 20 ธค 66 ครั้งที่ 100</v>
          </cell>
          <cell r="D518">
            <v>10000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</row>
        <row r="524">
          <cell r="C524" t="str">
            <v>20004 35000270 2000000</v>
          </cell>
        </row>
        <row r="525">
          <cell r="B525" t="str">
            <v xml:space="preserve"> รวมงบดำเนินงาน 67112xx</v>
          </cell>
          <cell r="C525" t="str">
            <v>20004 35000270 2000000</v>
          </cell>
        </row>
        <row r="529">
          <cell r="A529">
            <v>2.1</v>
          </cell>
          <cell r="C529" t="str">
            <v>20004 66 05164 00000</v>
          </cell>
        </row>
        <row r="530">
          <cell r="B530" t="str">
            <v xml:space="preserve"> งบดำเนินงาน 67112xx </v>
          </cell>
          <cell r="C530" t="str">
            <v>20004 35000270 2000000</v>
          </cell>
        </row>
        <row r="534">
          <cell r="A534">
            <v>1</v>
          </cell>
          <cell r="F534">
            <v>0</v>
          </cell>
        </row>
        <row r="535">
          <cell r="A535" t="str">
            <v>1)</v>
          </cell>
          <cell r="F535">
            <v>630000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484329.85</v>
          </cell>
          <cell r="L535">
            <v>0</v>
          </cell>
        </row>
        <row r="536">
          <cell r="A536" t="str">
            <v>2)</v>
          </cell>
          <cell r="C536" t="str">
            <v>ศธ04002/ว4850 ลว.17 ต.ค.66 โอนครั้งที่ 3  /ศธ04002/ว817 ลว.22 กพ 67 โอนครั้งที่ 191</v>
          </cell>
          <cell r="E536">
            <v>240000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143119</v>
          </cell>
          <cell r="L536">
            <v>0</v>
          </cell>
        </row>
        <row r="537">
          <cell r="A537" t="str">
            <v>3)</v>
          </cell>
          <cell r="E537">
            <v>80000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50326</v>
          </cell>
          <cell r="L537">
            <v>0</v>
          </cell>
        </row>
        <row r="538">
          <cell r="A538" t="str">
            <v>4)</v>
          </cell>
          <cell r="C538" t="str">
            <v xml:space="preserve">ศธ04002/ว4850 ลว.17 ต.ค.66 โอนครั้งที่ 3  </v>
          </cell>
          <cell r="E538">
            <v>50000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26353.37</v>
          </cell>
          <cell r="L538">
            <v>0</v>
          </cell>
        </row>
        <row r="539">
          <cell r="A539" t="str">
            <v>5)</v>
          </cell>
          <cell r="C539" t="str">
            <v xml:space="preserve">ศธ04002/ว4850 ลว.17 ต.ค.66 โอนครั้งที่ 3  </v>
          </cell>
          <cell r="E539">
            <v>150000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123543.83</v>
          </cell>
          <cell r="L539">
            <v>0</v>
          </cell>
        </row>
        <row r="540">
          <cell r="A540" t="str">
            <v>6)</v>
          </cell>
          <cell r="C540" t="str">
            <v xml:space="preserve">ศธ04002/ว4850 ลว.17 ต.ค.66 โอนครั้งที่ 3  </v>
          </cell>
          <cell r="E540">
            <v>250000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227827.64</v>
          </cell>
          <cell r="L540">
            <v>0</v>
          </cell>
        </row>
        <row r="541">
          <cell r="A541" t="str">
            <v>7)</v>
          </cell>
          <cell r="C541" t="str">
            <v xml:space="preserve">ศธ04002/ว4850 ลว.17 ต.ค.66 โอนครั้งที่ 3  </v>
          </cell>
          <cell r="E541">
            <v>135000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109648.1</v>
          </cell>
          <cell r="L541">
            <v>0</v>
          </cell>
        </row>
        <row r="542">
          <cell r="A542" t="str">
            <v>8)</v>
          </cell>
          <cell r="C542" t="str">
            <v>ศธ04002/ว4850 ลว.17 ต.ค.66 โอนครั้งที่ 3  /ศธ04002/ว817 ลว.22 กพ 67 โอนครั้งที่ 191</v>
          </cell>
          <cell r="E542">
            <v>500000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430570.43</v>
          </cell>
          <cell r="L542">
            <v>0</v>
          </cell>
        </row>
        <row r="543">
          <cell r="A543" t="str">
            <v>9)</v>
          </cell>
          <cell r="C543" t="str">
            <v>ที่ ศธ04002/ว2531/26 มิย 66 ครั้ง 619 180000+อบรมครูเหลือ55000</v>
          </cell>
          <cell r="E543">
            <v>20000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</row>
        <row r="544">
          <cell r="A544" t="str">
            <v>8.1)</v>
          </cell>
          <cell r="B544" t="str">
            <v xml:space="preserve">อื่นๆ (ข้อ 1)-7) ) 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</row>
        <row r="545">
          <cell r="A545" t="str">
            <v>8.1.1</v>
          </cell>
          <cell r="B545" t="str">
            <v xml:space="preserve">ค่าใช้จ่ายเดินทางไปราชการ  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</row>
        <row r="549">
          <cell r="A549" t="str">
            <v>2.1.3</v>
          </cell>
          <cell r="B549" t="str">
            <v>งบพัฒนาเพื่อพัฒนาคุณภาพการศึกษา 1,500,000 บาท</v>
          </cell>
          <cell r="C549" t="str">
            <v>ศธ04002/ว4850 ลว.17 ต.ค.66 ครั้งที่ 1 โอนครั้งที่ 3  2,000,000</v>
          </cell>
        </row>
        <row r="551">
          <cell r="A551" t="str">
            <v>2.1.3.1</v>
          </cell>
          <cell r="B551" t="str">
            <v>งบกลยุทธ์ ของสพป.ปท.2 500,000 บาท</v>
          </cell>
        </row>
        <row r="552">
          <cell r="A552" t="str">
            <v>1)</v>
          </cell>
          <cell r="B552" t="str">
            <v>โครงการพัฒนาระบบและกลไกในการดูแลความปลอดภัย 50,000</v>
          </cell>
          <cell r="E552">
            <v>50000</v>
          </cell>
          <cell r="F552">
            <v>50000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14880</v>
          </cell>
          <cell r="L552">
            <v>840</v>
          </cell>
        </row>
        <row r="553">
          <cell r="A553" t="str">
            <v>2)</v>
          </cell>
          <cell r="B553" t="str">
            <v>โครงการเพิ่มโอกาสความเสมอภาคทางการศึกษา 50,000 บาท</v>
          </cell>
          <cell r="E553">
            <v>50000</v>
          </cell>
          <cell r="F553">
            <v>50000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21760</v>
          </cell>
          <cell r="L553">
            <v>0</v>
          </cell>
        </row>
        <row r="554">
          <cell r="B554" t="str">
            <v>โครงการจัดการศึกษาให้ผู้เรียนมีทักษะความจำเป็นในศตวรรษที่ 21  150,000 บาท</v>
          </cell>
          <cell r="E554">
            <v>150000</v>
          </cell>
          <cell r="F554">
            <v>150000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13500</v>
          </cell>
          <cell r="L554">
            <v>0</v>
          </cell>
        </row>
        <row r="555">
          <cell r="B555" t="str">
            <v>โครงการพัฒนาครูและบุคลากรทางการศึกษาให้มีสมรรถนะ 100,000 บาท</v>
          </cell>
          <cell r="E555">
            <v>100000</v>
          </cell>
          <cell r="F555">
            <v>100000</v>
          </cell>
          <cell r="G555">
            <v>0</v>
          </cell>
          <cell r="H555">
            <v>0</v>
          </cell>
          <cell r="K555">
            <v>96600</v>
          </cell>
          <cell r="L555">
            <v>0</v>
          </cell>
        </row>
        <row r="556">
          <cell r="A556" t="str">
            <v>5)</v>
          </cell>
          <cell r="B556" t="str">
            <v>โครงการขับเคลื่อนโรงเรียนคุณธรรม สพฐ. 50,000 บาท</v>
          </cell>
          <cell r="E556">
            <v>50000</v>
          </cell>
          <cell r="F556">
            <v>50000</v>
          </cell>
          <cell r="G556">
            <v>0</v>
          </cell>
          <cell r="H556">
            <v>0</v>
          </cell>
          <cell r="K556">
            <v>0</v>
          </cell>
          <cell r="L556">
            <v>0</v>
          </cell>
        </row>
        <row r="557">
          <cell r="A557" t="str">
            <v>6)</v>
          </cell>
          <cell r="B557" t="str">
            <v>โครงการเพิ่มประสิทธิภาพในการบริหารจัดการศึกษาด้วยเทคโนโลยีดิจิทัล 50,000 บาท</v>
          </cell>
          <cell r="E557">
            <v>50000</v>
          </cell>
          <cell r="F557">
            <v>50000</v>
          </cell>
          <cell r="G557">
            <v>0</v>
          </cell>
          <cell r="H557">
            <v>0</v>
          </cell>
          <cell r="K557">
            <v>35700</v>
          </cell>
          <cell r="L557">
            <v>0</v>
          </cell>
        </row>
        <row r="558">
          <cell r="A558" t="str">
            <v>7)</v>
          </cell>
          <cell r="B558" t="str">
            <v>โครงการเพิ่มประสิทธิภาพการประกันคุณภาพภายในสถานศึกษา 50,000 บาท</v>
          </cell>
          <cell r="E558">
            <v>50000</v>
          </cell>
          <cell r="F558">
            <v>50000</v>
          </cell>
          <cell r="G558">
            <v>0</v>
          </cell>
          <cell r="H558">
            <v>0</v>
          </cell>
          <cell r="K558">
            <v>0</v>
          </cell>
          <cell r="L558">
            <v>0</v>
          </cell>
        </row>
        <row r="559">
          <cell r="F559">
            <v>0</v>
          </cell>
          <cell r="G559">
            <v>0</v>
          </cell>
          <cell r="H559">
            <v>0</v>
          </cell>
          <cell r="K559">
            <v>0</v>
          </cell>
          <cell r="L559">
            <v>0</v>
          </cell>
        </row>
        <row r="560">
          <cell r="H560">
            <v>0</v>
          </cell>
          <cell r="K560">
            <v>0</v>
          </cell>
          <cell r="L560">
            <v>0</v>
          </cell>
        </row>
        <row r="567">
          <cell r="A567" t="str">
            <v>1)</v>
          </cell>
          <cell r="B567" t="str">
            <v>โครงการงานศิลปหัตถกรรม 300000 บาท</v>
          </cell>
          <cell r="C567" t="str">
            <v>ศธ04002/ว4850 ลว.17 ต.ค.66 โอนครั้งที่ 3  /ศธ04002/ว817 ลว.22 กพ 67 โอนครั้งที่ 191</v>
          </cell>
          <cell r="D567">
            <v>0</v>
          </cell>
          <cell r="E567">
            <v>300000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10775</v>
          </cell>
          <cell r="L567">
            <v>288595</v>
          </cell>
        </row>
        <row r="568">
          <cell r="A568" t="str">
            <v>2)</v>
          </cell>
          <cell r="B568" t="str">
            <v>โครงการอบรมครูผู้ช่วย 200000 บาท เหลือ 55000</v>
          </cell>
          <cell r="C568" t="str">
            <v>ศธ04002/ว4850 ลว.17 ต.ค.66 ครั้งที่ 1 โอนครั้งที่ 3</v>
          </cell>
          <cell r="E568">
            <v>145000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145000</v>
          </cell>
          <cell r="L568">
            <v>0</v>
          </cell>
        </row>
        <row r="569">
          <cell r="A569" t="str">
            <v>3)</v>
          </cell>
          <cell r="K569">
            <v>0</v>
          </cell>
          <cell r="L569">
            <v>0</v>
          </cell>
        </row>
        <row r="570">
          <cell r="A570" t="str">
            <v>4)</v>
          </cell>
        </row>
        <row r="571">
          <cell r="A571" t="str">
            <v>5)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</row>
        <row r="572">
          <cell r="A572" t="str">
            <v>6)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</row>
        <row r="573">
          <cell r="A573" t="str">
            <v>6)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L573">
            <v>0</v>
          </cell>
        </row>
        <row r="574">
          <cell r="A574" t="str">
            <v>7)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</row>
        <row r="575">
          <cell r="A575" t="str">
            <v>8)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</row>
        <row r="576">
          <cell r="A576" t="str">
            <v>9)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</row>
        <row r="577">
          <cell r="A577" t="str">
            <v>10)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</row>
        <row r="578">
          <cell r="A578" t="str">
            <v>11)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</row>
        <row r="579">
          <cell r="A579" t="str">
            <v>12)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</row>
        <row r="580">
          <cell r="A580" t="str">
            <v>13)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</row>
        <row r="581">
          <cell r="A581" t="str">
            <v>14)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</row>
        <row r="582">
          <cell r="A582" t="str">
            <v>15)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</row>
        <row r="583">
          <cell r="A583" t="str">
            <v>16)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</row>
        <row r="586">
          <cell r="A586" t="str">
            <v>2.1.4.1</v>
          </cell>
          <cell r="B586" t="str">
            <v>ค่าตอบแทนวิทยากร ภาค 2/2566  จำนวน 304,000 บาทร่วมใจ 48,000/ร่วมจิตประสาท 48,000/รวมราษฎร์สามัคคี 96,000/เจริญดีวิทยา 64,000/ราษฎร์สงเคราะห์วิทยา 48,000</v>
          </cell>
          <cell r="C586" t="str">
            <v>ศธ 04002/ว195 ลว 15 มค 67 โอนครั้งที่ 134</v>
          </cell>
          <cell r="F586">
            <v>304000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57800</v>
          </cell>
        </row>
        <row r="587">
          <cell r="A587" t="str">
            <v>3.2)</v>
          </cell>
        </row>
        <row r="590">
          <cell r="A590" t="str">
            <v>2.1.4.2</v>
          </cell>
          <cell r="B590" t="str">
            <v xml:space="preserve">ค่าพาหนะในการเดินทางเข้าร่วมการประชุมคณะกรรมการพิจารณาคำขอรับการจัดสรรงบประมาณรายจ่าย ประจำปีงบประมาณ พ.ศ. 2567 งบดำเนินงาน รายการค่าปรับปรุงซ่อมแซมระบบไฟฟ้า ประปา ของสพฐ. ครั้งที่ 1/2567 ในวันที่ 21 มีนาคม 2567  </v>
          </cell>
          <cell r="C590" t="str">
            <v>ศธ 04002/ว1333 ลว 26 มีค 67 โอนครั้งที่ 239</v>
          </cell>
          <cell r="F590">
            <v>1000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</row>
        <row r="596">
          <cell r="A596" t="str">
            <v>2)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</row>
        <row r="601">
          <cell r="A601" t="str">
            <v>2.1.4.3</v>
          </cell>
          <cell r="B601" t="str">
            <v>ค่าปรับปรุงซ่อมแซมระบบไฟฟ้า ประปา</v>
          </cell>
          <cell r="C601" t="str">
            <v>ศธ 04002/ว1353 ลว 28 มีค 67 โอนครั้งที่ 242</v>
          </cell>
        </row>
        <row r="602">
          <cell r="A602" t="str">
            <v>1)</v>
          </cell>
          <cell r="B602" t="str">
            <v xml:space="preserve">โรงเรียนวัดจุฬาจินดาราม </v>
          </cell>
          <cell r="F602">
            <v>104485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</row>
        <row r="603">
          <cell r="A603" t="str">
            <v>2)</v>
          </cell>
          <cell r="B603" t="str">
            <v xml:space="preserve">โรงเรียนแสนจำหน่ายวิทยา </v>
          </cell>
          <cell r="F603">
            <v>392159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</row>
        <row r="604">
          <cell r="A604" t="str">
            <v>3)</v>
          </cell>
          <cell r="B604" t="str">
            <v xml:space="preserve"> โรงเรียนวัดจตุพิธวราวาส </v>
          </cell>
          <cell r="F604">
            <v>198400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</row>
        <row r="605">
          <cell r="A605" t="str">
            <v>4)</v>
          </cell>
          <cell r="B605" t="str">
            <v>โรงเรียนชุมชนประชานิกรณ์อำนวยเวท์</v>
          </cell>
          <cell r="F605">
            <v>260053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</row>
        <row r="751">
          <cell r="A751" t="str">
            <v>2.1.1</v>
          </cell>
          <cell r="B751" t="str">
            <v xml:space="preserve">กิจกรรมรองการบริหารจัดการในเขตพื้นที่การศึกษาประถมศึกษาโดยใช้พื้นที่เป็นฐาน (Area-base) </v>
          </cell>
          <cell r="C751" t="str">
            <v>20004 66 05164 00034</v>
          </cell>
        </row>
        <row r="752">
          <cell r="B752" t="str">
            <v xml:space="preserve"> งบดำเนินงาน 67112xx </v>
          </cell>
          <cell r="C752" t="str">
            <v>20004 35000270 2000000</v>
          </cell>
        </row>
        <row r="753">
          <cell r="A753" t="str">
            <v>2.1.1.1</v>
          </cell>
          <cell r="B753" t="str">
            <v>ค่าใช้จ่ายในการออกบูทนิทรรศการ “สร้างภูมิคุ้มกันด้วยวิทยาศาสตร์และ CODING”      ระหว่างวันที่ 24 – 27 กุมภาพันธ์ 2566 ณ ลานกิจกรรม ชั้น G Avenue Zone A (ใต้ลาน Skywalk) MBK Center</v>
          </cell>
          <cell r="C753" t="str">
            <v>ศธ 04002/ว743 ลว 28 กพ 66 โอนครั้งที่ 343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</row>
        <row r="756">
          <cell r="A756" t="str">
            <v>2.1.1</v>
          </cell>
          <cell r="B756" t="str">
            <v xml:space="preserve">กิจกรรมรองเทคโนโลยีดิจิทัลเพื่อการศึกษาขั้นพื้นฐาน </v>
          </cell>
          <cell r="C756" t="str">
            <v>20004 66 05164 00063</v>
          </cell>
        </row>
        <row r="757">
          <cell r="B757" t="str">
            <v xml:space="preserve"> งบดำเนินงาน 67112xx</v>
          </cell>
          <cell r="C757" t="str">
            <v>20004 35000270 2000000</v>
          </cell>
        </row>
        <row r="758">
          <cell r="A758" t="str">
            <v>2.1.1.1</v>
          </cell>
          <cell r="B758" t="str">
            <v xml:space="preserve">ค่าใช้จ่ายในการดำเนินการกิจกรรมที่ 3 การพัฒนา ส่งเสริม สนับสนุน และขับเคลื่อนการใช้เทคโนโลยีดิจิทัลในการจัดการเรียนรู้ในการขับเคลื่อนระบบคลังสื่อเทคโนโลยีดิจิทัล ระดับการศึกษาขั้นพื้นฐาน (OBEC Content Center) </v>
          </cell>
          <cell r="C758" t="str">
            <v>ศธ 04002/ว1003 ลว 7 มีค 67โอนครั้งที่ 207</v>
          </cell>
          <cell r="F758">
            <v>15000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</row>
        <row r="759"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</row>
        <row r="760"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</row>
        <row r="761"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</row>
        <row r="766">
          <cell r="A766" t="str">
            <v>2.1.3</v>
          </cell>
          <cell r="B766" t="str">
            <v xml:space="preserve">กิจกรรมรองพัฒนาระบบการวัดและประเมินผลส่งเสริมเครือข่ายความร่วมมือในการประเมินคุณภาพการศึกษาขั้นพื้นฐาน  </v>
          </cell>
          <cell r="C766" t="str">
            <v>20004 66 05164 36263</v>
          </cell>
        </row>
        <row r="767">
          <cell r="B767" t="str">
            <v xml:space="preserve"> งบดำเนินงาน 66112xx </v>
          </cell>
          <cell r="C767" t="str">
            <v>20004 35000200 2000000</v>
          </cell>
        </row>
        <row r="768"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</row>
        <row r="769"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</row>
        <row r="770">
          <cell r="A770" t="str">
            <v>2.1.2</v>
          </cell>
          <cell r="B770" t="str">
            <v xml:space="preserve">กิจกรรมรองการสนับสนุนการศึกษาภาคบังคับ  </v>
          </cell>
          <cell r="C770" t="str">
            <v>20004 66 05164 05272</v>
          </cell>
        </row>
        <row r="771">
          <cell r="B771" t="str">
            <v xml:space="preserve"> งบดำเนินงาน 67112xx </v>
          </cell>
          <cell r="C771" t="str">
            <v>20004 35000270 2000000</v>
          </cell>
        </row>
        <row r="772">
          <cell r="A772" t="str">
            <v>2.1.2.1</v>
          </cell>
          <cell r="B772" t="str">
            <v xml:space="preserve">ค่าใช้จ่ายในการเดินทางเข้าร่วมโครงการอบรมเสริมสร้างความรู้ด้านการบริหารงานการคลัง และสร้างความตระหนักในการป้องกันการทุจริตของหน่วยงาน ในสังกัดสำนักงานคณะกรรมการการศึกษาขั้นพื้นฐาน ระหว่างวันที่ 25 - 26 ธันวาคม 2566 ณ โรงแรมดิ ไอเดิล โฮเท็ล แอนด์ เรสซิเดนซ์ จังหวัดปทุมธานี </v>
          </cell>
          <cell r="C772" t="str">
            <v>ศธ 04002/ว5700 ลว 21 ธค 66 โอนครั้งที่ 103</v>
          </cell>
          <cell r="F772">
            <v>1000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760</v>
          </cell>
          <cell r="L772">
            <v>0</v>
          </cell>
        </row>
        <row r="773">
          <cell r="A773" t="str">
            <v>2.1.2.2</v>
          </cell>
          <cell r="B773" t="str">
            <v xml:space="preserve">เงินสมทบกองทุนเงินทดแทน ประจำปี พ.ศ. 2567 (มกราคม - ธันวาคม 2567)                             </v>
          </cell>
          <cell r="C773" t="str">
            <v>ศธ 04002/ว35 ลว 4 มค 67 โอนครั้งที่ 117</v>
          </cell>
          <cell r="F773">
            <v>23184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3422</v>
          </cell>
        </row>
        <row r="774">
          <cell r="A774" t="str">
            <v>2.1.2.3</v>
          </cell>
          <cell r="B774" t="str">
            <v>ค่าเช่าใช้บริการสัญญาณอินเทอร์เน็ต 6 เดือน (ตุลาคม 2566 – มีนาคม 2567)   1,208,700.-บาท</v>
          </cell>
          <cell r="C774" t="str">
            <v>ศธ 04002/ว277ลว 18 มค 66 โอนครั้งที่ 142</v>
          </cell>
          <cell r="F774">
            <v>1028700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27820</v>
          </cell>
          <cell r="L774">
            <v>579086.19999999995</v>
          </cell>
        </row>
        <row r="777">
          <cell r="A777" t="str">
            <v>2.1.4</v>
          </cell>
          <cell r="B777" t="str">
            <v>ค่าใช้จ่ายในการดำเนินงานและค่าใช้จ่ายในการประชุม อ.ก.ค.ศ. เขตพื้นที่การศึกษา</v>
          </cell>
          <cell r="C777" t="str">
            <v>ศธ 04002/ว4484 ลว 28 กย 66 โอนครั้งที่ 897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</row>
        <row r="778">
          <cell r="A778" t="str">
            <v>2.1.3.3</v>
          </cell>
          <cell r="B778" t="str">
            <v>งบประจำ บริหารจัดการสำนักงาน</v>
          </cell>
          <cell r="C778" t="str">
            <v>20004 35000200 200000</v>
          </cell>
        </row>
        <row r="779">
          <cell r="C779" t="str">
            <v>ที่ ศธ 04002/ว824/1 มีค 66  ครั้งที่ 352</v>
          </cell>
        </row>
        <row r="780">
          <cell r="A780" t="str">
            <v>(1</v>
          </cell>
          <cell r="B780" t="str">
            <v>ค้าจ้างเหมาบริการ ลูกจ้างสพป.ปท.2 15000x7คนx4 เม.ย. 66 เดือน 1,260,000 บาท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</row>
        <row r="781">
          <cell r="A781" t="str">
            <v>(2</v>
          </cell>
          <cell r="B781" t="str">
            <v xml:space="preserve">ค่าใช้จ่ายในการประชุมราชการ ค่าตอบแทนบุคคล 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</row>
        <row r="782">
          <cell r="A782" t="str">
            <v>(3</v>
          </cell>
          <cell r="B782" t="str">
            <v>ค่าใช้จ่ายในการเดินทางไปราชการ 150,000 บาท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</row>
        <row r="783">
          <cell r="A783" t="str">
            <v>(4</v>
          </cell>
          <cell r="B783" t="str">
            <v>ค่าซ่อมแซมและบำรุงรักษาทรัพย์สิน 200,000 บาท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</row>
        <row r="784">
          <cell r="A784" t="str">
            <v>(5</v>
          </cell>
          <cell r="B784" t="str">
            <v>ค่าวัสดุสำนักงาน 300,000 บาท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</row>
        <row r="785">
          <cell r="A785" t="str">
            <v>(6</v>
          </cell>
          <cell r="B785" t="str">
            <v>ค่าน้ำมันเชื้อเพลิงและหล่อลื่น 300,000 บาท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</row>
        <row r="786">
          <cell r="A786" t="str">
            <v>(7</v>
          </cell>
          <cell r="B786" t="str">
            <v>ค่าสาธารณูปโภค    500,000 บาท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</row>
        <row r="787">
          <cell r="A787" t="str">
            <v>(8</v>
          </cell>
          <cell r="B787" t="str">
            <v xml:space="preserve">อื่นๆ (รายการนอกเหนือ(1-(7 และหรือถัวจ่ายให้รายการ (1 -(7 โดยเฉพาะรายการที่ (7 ) </v>
          </cell>
        </row>
        <row r="790">
          <cell r="A790" t="str">
            <v>2.1.3.4</v>
          </cell>
          <cell r="B790" t="str">
            <v>งบพัฒนาเพื่อพัฒนาคุณภาพการศึกษา 1,000,000 บาท</v>
          </cell>
        </row>
        <row r="791">
          <cell r="A791" t="str">
            <v>2.1.3.4.1</v>
          </cell>
          <cell r="B791" t="str">
            <v>งบกลยุทธ์ ของสพป.ปท.2 500,000 บาท (ประถม 449450) (20004 66 05164 05272)</v>
          </cell>
        </row>
        <row r="792">
          <cell r="A792" t="str">
            <v>1)</v>
          </cell>
          <cell r="B792" t="str">
            <v>โครงการปฏิรูปกระบวนการเรียนรู้ที่ตอบสนองต่อการเปลี่ยนแปลงในศตวรรษที่ 21 150000</v>
          </cell>
          <cell r="C792" t="str">
            <v>บันทึกกลุ่มนโยบายและแผน ลว.27 มค 66 ดอกลักษณ์ อยู่ 2 รหัส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</row>
        <row r="793">
          <cell r="A793" t="str">
            <v>2)</v>
          </cell>
          <cell r="B793" t="str">
            <v>ค่าสื่อการเรียนการสอนเงินเหลือจ่าย</v>
          </cell>
          <cell r="C793" t="str">
            <v>เหลือจ่าย กย 66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</row>
        <row r="794">
          <cell r="A794" t="str">
            <v>2.1.3.4.2</v>
          </cell>
          <cell r="B794" t="str">
            <v>งบเพิ่มประสิทธิผลกลยุทธ์ของ สพฐ. 1,500,000 บาท (20004 66 05164 05272)</v>
          </cell>
          <cell r="C794" t="str">
            <v>ที่ ศธ 04002/ว824/1 มีค 66  ครั้งที่ 352</v>
          </cell>
        </row>
        <row r="797">
          <cell r="A797" t="str">
            <v>1)</v>
          </cell>
          <cell r="B797" t="str">
            <v>โครงการพัฒนาศักยภาพการบริหารจัดการ 100,000 บาท</v>
          </cell>
          <cell r="C797" t="str">
            <v>บันทึกกลุ่มนโยบายและแผน ลว.27 มค 66 ดอกลักษณ์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</row>
        <row r="798">
          <cell r="A798" t="str">
            <v>2)</v>
          </cell>
          <cell r="B798" t="str">
            <v>โครงการเสริมสร้างความรู้ความเข้าใจระบบการประเมินวิทยฐานดิจิทัล(DPA) 30,000 บาท</v>
          </cell>
          <cell r="C798" t="str">
            <v>บันทึกกลุ่มนโยบายและแผน ลว.26 มค 66 น้ำผึ้ง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</row>
        <row r="799">
          <cell r="A799" t="str">
            <v>3)</v>
          </cell>
          <cell r="B799" t="str">
            <v>โครงการเครือข่ายความร่วมมือเพื่อพัฒนาการเรียนรู้และการมีส่วนร่วมในทุกภาคส่วน 85000 บาท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</row>
        <row r="800">
          <cell r="A800" t="str">
            <v>4)</v>
          </cell>
          <cell r="B800" t="str">
            <v>โครงการส่งเสริมศักยภาพตามการเรียนรู้ที่หลากหลาย 150,000 บาท</v>
          </cell>
          <cell r="C800" t="str">
            <v xml:space="preserve">บท.แผนลว. 31 มี.ค. 66 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</row>
        <row r="801">
          <cell r="A801" t="str">
            <v>6)</v>
          </cell>
          <cell r="B801" t="str">
            <v>สำนักงานเขตพื้นที่การศึกษาประถมศึกษาปทุมธานี เขต 2 : องค์กรคุณธรรมต้นแบบสู่ความยั่งยืน</v>
          </cell>
          <cell r="C801" t="str">
            <v>บันทึกกลุ่มนโยบายและแผน ลว.27 มีค 66 ศน จิราภรณ์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</row>
        <row r="802">
          <cell r="A802" t="str">
            <v>2.1.3</v>
          </cell>
          <cell r="B802" t="str">
            <v xml:space="preserve">กิจกรรมรองการพัฒนาประสิทธิภาพการบริหารจัดการ </v>
          </cell>
          <cell r="C802" t="str">
            <v>20004 66 05164 06317</v>
          </cell>
        </row>
        <row r="803">
          <cell r="B803" t="str">
            <v xml:space="preserve"> งบดำเนินงาน 67112xx </v>
          </cell>
          <cell r="C803" t="str">
            <v>20004 35000270 2000000</v>
          </cell>
        </row>
        <row r="804">
          <cell r="A804" t="str">
            <v>2.1.3.1</v>
          </cell>
          <cell r="B804" t="str">
            <v xml:space="preserve">ค่าใช้จ่ายในการเดินทางเข้าร่วมการประชุมเชิงปฏิบัติการเพื่อซักซ้อมความเข้าใจการดำเนินการจัดซื้อจัดจ้างพัสดุแทนโรงเรียนขนาดเล็ก ตามคำสั่งมอบอำนาจสำนักงานคณะกรรมการการศึกษาขั้นพื้นฐาน ระหว่างวันที่ 24 - 25 พฤศจิกายน 2566 ณ โรงแรมบางกอกพาเลส กรุงเทพมหานคร </v>
          </cell>
          <cell r="C804" t="str">
            <v>ศธ 04002/ว5407 ลว 27 พย 66 โอนครั้งที่ 66</v>
          </cell>
          <cell r="F804">
            <v>1400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1170</v>
          </cell>
          <cell r="L804">
            <v>0</v>
          </cell>
        </row>
        <row r="808">
          <cell r="A808" t="str">
            <v>2.1.4</v>
          </cell>
          <cell r="B808" t="str">
            <v>กิจกรรมรองพัฒนาหลักสูตรและกระบวนการเรียนรู้ที่หลากหลายให้เอื้อต่อการเรียนรู้ตลอดชีวิต</v>
          </cell>
          <cell r="C808" t="str">
            <v>20004 66 05164 52034</v>
          </cell>
        </row>
        <row r="809">
          <cell r="B809" t="str">
            <v xml:space="preserve"> งบดำเนินงาน 67112xx </v>
          </cell>
          <cell r="C809" t="str">
            <v>20004 35000270 2000000</v>
          </cell>
        </row>
        <row r="810">
          <cell r="A810" t="str">
            <v>2.1.4.1</v>
          </cell>
          <cell r="B810" t="str">
            <v xml:space="preserve">ค่าใช้จ่ายในการจัดการแข่งขันงานศิลปหัตถกรรมนักเรียน ครั้งที่ 71 ปีการศึกษา 2566 </v>
          </cell>
          <cell r="C810" t="str">
            <v>ศธ04002/ว482 ลว. 2 กพ 67 โอนครั้งที่ 165</v>
          </cell>
          <cell r="F810">
            <v>30000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</row>
        <row r="811">
          <cell r="A811" t="str">
            <v>2.1.4.2</v>
          </cell>
          <cell r="B811" t="str">
            <v xml:space="preserve">ค่าใช้จ่ายในการเดินทางเข้าร่วมอบรมเชิงปฏิบัติการเพื่อพัฒนาศักยภาพการจัดการเรียนการสอนด้านการอ่านและการเขียนภาษาไทย สำหรับครูผู้สอนภาษาไทย ชั้นประถมศึกษาปีที่ 3 - 4  รุ่นที่ 2 ระหว่างวันที่ 18 – 21 เมษายน 2566 ณ โรงแรมพาลาสโซ กรุงเทพมหานคร </v>
          </cell>
          <cell r="C811" t="str">
            <v>ศธ04002/ว1387 ลว. 5 เมย 66 โอนครั้งที่ 456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</row>
        <row r="812">
          <cell r="A812" t="str">
            <v>2.1.4.3</v>
          </cell>
          <cell r="B812" t="str">
            <v>ค่าจัดซื้อหนังสือพระราชนิพนธ์ จำนวน 3  เรื่อง</v>
          </cell>
          <cell r="C812" t="str">
            <v>ศธ04002/ว2953 ลว. 18 กค 66 โอนครั้งที่ 689 งบ  61055 บาท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</row>
        <row r="814">
          <cell r="A814">
            <v>2.2000000000000002</v>
          </cell>
          <cell r="B814" t="str">
            <v xml:space="preserve">กิจกรรมการจัดการศึกษามัธยมศึกษาตอนต้นสำหรับโรงเรียนปกติ  </v>
          </cell>
          <cell r="C814" t="str">
            <v>20004 66 0516500000</v>
          </cell>
        </row>
        <row r="815">
          <cell r="B815" t="str">
            <v xml:space="preserve"> งบดำเนินงาน 67112xx</v>
          </cell>
          <cell r="C815" t="str">
            <v>20004 35000270 2000000</v>
          </cell>
        </row>
        <row r="817">
          <cell r="A817" t="str">
            <v>2.2.1</v>
          </cell>
          <cell r="B817" t="str">
            <v xml:space="preserve">ค่าใช้จ่ายในการเดินทางเข้าร่วมประชุมปฏิบัติการเพื่อพัฒนางานนิเทศการศึกษา สำหรับผู้อำนวยการกลุ่มนิเทศ ติดตามและประเมินผลการจัดการศึกษา ประจำปีงบประมาณ พ.ศ. 25666  ระหว่างวันที่ 12-14  มกราคม 2566  ณ โรงแรมริเวอร์ไซด์ เขตบางพลัด กรุงเทพมหานคร </v>
          </cell>
          <cell r="C817" t="str">
            <v>ศธ 04002/ว253 ลว 25 มค 66 โอนครั้งที่ 231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</row>
        <row r="890">
          <cell r="A890" t="str">
            <v>2.2.1</v>
          </cell>
          <cell r="B890" t="str">
            <v>กิจกรรมรองสนับสนุนเสริมสร้างความเข้มแข็งในการพัฒนาครูอย่างมีประสิทธิภาพ</v>
          </cell>
          <cell r="C890" t="str">
            <v>20004 66 05165 51999</v>
          </cell>
        </row>
        <row r="891">
          <cell r="B891" t="str">
            <v xml:space="preserve"> งบดำเนินงาน 67112xx </v>
          </cell>
          <cell r="C891" t="str">
            <v>20004 35000270 2000000</v>
          </cell>
        </row>
        <row r="892">
          <cell r="A892" t="str">
            <v>2.2.1.1</v>
          </cell>
          <cell r="B892" t="str">
            <v>ค่าใช้จ่ายในการเดินทางเข้าร่วมประชุมปฏิบัติการวางแผนขับเคลื่อนนโยบายสู่การนิเทศการศึกษา ประจำปีงบประมาณ พ.ศ. 2567  ระหว่างวันที่ 25 – 27 มกราคม 2567 ณ โรงแรมริเวอร์ไซด์ กรุงเทพมหานคร</v>
          </cell>
          <cell r="C892" t="str">
            <v>ศธ04002/ว457 ลว. 1 กพ 67 โอนครั้งที่ 161 (1/2)</v>
          </cell>
          <cell r="D892">
            <v>700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700</v>
          </cell>
          <cell r="L892">
            <v>0</v>
          </cell>
        </row>
        <row r="893">
          <cell r="A893" t="str">
            <v>2.2.1.2</v>
          </cell>
          <cell r="B893" t="str">
            <v>ค่าใช้จ่ายในการเดินทางเข้าร่วมการประชุมเชิงปฏิบัติการขับเคลื่อนนโยบายเรียนดี มีความสุข สู่การนิเทศอย่างมีประสิทธิภาพ 19-21 กพ 67 รร.รอยัล ซิตี้ กรุงเทพมหานคร</v>
          </cell>
          <cell r="C893" t="str">
            <v>ศธ04002/ว907 ลว. 29 กพ 67 โอนครั้งที่ 201</v>
          </cell>
          <cell r="D893">
            <v>700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700</v>
          </cell>
          <cell r="L893">
            <v>0</v>
          </cell>
        </row>
        <row r="895">
          <cell r="A895" t="str">
            <v>2.2.2</v>
          </cell>
          <cell r="B895" t="str">
            <v xml:space="preserve">กิจกรรมรองการวิจัยเพื่อพัฒนานวัตกรรมการจัดการศึกษา </v>
          </cell>
          <cell r="C895" t="str">
            <v>20004 66 05165 52018</v>
          </cell>
        </row>
        <row r="896">
          <cell r="B896" t="str">
            <v xml:space="preserve"> งบดำเนินงาน 67112xx </v>
          </cell>
          <cell r="C896" t="str">
            <v>20004 35000270 2000000</v>
          </cell>
        </row>
        <row r="897">
          <cell r="A897" t="str">
            <v>2.2.2.1</v>
          </cell>
          <cell r="B897" t="str">
            <v xml:space="preserve">ค่าใช้จ่าย   ในการจัดการแข่งขันและค่าใช้จ่ายในการเดินทางเข้าร่วมการแข่งขันคณิตศาสตร์และวิทยาศาสตร์โอลิมปิก    ระหว่างประเทศ ระดับประถมศึกษา ครั้งที่ 20 ประจำปีพ.ศ. 2566  :  20th Internation Matthematics and Science Olympiad for Primary Students (IMSO 2023) ผ่านระบบออนไลน์ ระหว่างวันที่ 16 – 21 พฤศจิกายน 2566 ณ โรงเรีนมัธยมวัดนายโรง สำนักงานเขตพื้นที่การศึกษามัธยมศึกษากรุงเทพมหานคร เขต 1 และโรงแรมริเวอร์ไซด์ กรุงเทพมหานคร </v>
          </cell>
          <cell r="C897" t="str">
            <v>ศธ04002/ว5570 ลว 13 ธค 2566 โอนครั้งที่ 86</v>
          </cell>
          <cell r="F897">
            <v>800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800</v>
          </cell>
        </row>
        <row r="898">
          <cell r="A898" t="str">
            <v>2.2.2.2</v>
          </cell>
          <cell r="B898" t="str">
            <v>ค่าใช้จ่ายในการดำเนินกิจกรรมพัฒนาความสามารถทางวิชาการของนักเรียนผ่านกระบวนการแข่งขันทางวิชาการด้านคณิตศาสตร์ ระดับนานาชาติ ประจำปี พ.ศ. 2567</v>
          </cell>
          <cell r="C898" t="str">
            <v>ศธ04002/ว859 ลว 27 กพ 67 โอนครั้งที่ 197</v>
          </cell>
          <cell r="F898">
            <v>31300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30700</v>
          </cell>
          <cell r="L898">
            <v>0</v>
          </cell>
        </row>
        <row r="899">
          <cell r="A899" t="str">
            <v>2.2.2.3</v>
          </cell>
          <cell r="B899" t="str">
            <v>ค่าใช้จ่าย ในการดำเนินกิจกรรมตามโครงการโรงเรียนคุณธรรม สพฐ. รายการที่ 2คลิปภาพยนตร์สั้น ตรอบครัวคุณธรรม จำนวนเงิน 1,500.-บาท รายการที่ 3 การนิเทศ กำกับ ติดตาม จำนวนเงิน 2,000.-บาท</v>
          </cell>
          <cell r="C899" t="str">
            <v>ศธ 04002/ว3089/29 กค 66 ครั้งที่ 812 จำนวนเงิน 3,500.-บาท นิเทศ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</row>
        <row r="902">
          <cell r="A902" t="str">
            <v>2.2.3</v>
          </cell>
          <cell r="B902" t="str">
            <v>กิจกรรมรองส่งเสริมและพัฒนาแหล่งเรียนรู้ให้มีความหลากหลายเพื่อเอื้อต่อการศึกษาและการเรียนรู้อย่างมีคุณภาพ</v>
          </cell>
          <cell r="C902" t="str">
            <v>20004 66 05165 90691</v>
          </cell>
        </row>
        <row r="903">
          <cell r="B903" t="str">
            <v xml:space="preserve"> งบดำเนินงาน 66112xx </v>
          </cell>
          <cell r="C903" t="str">
            <v>20004 35000200 2000000</v>
          </cell>
        </row>
        <row r="904">
          <cell r="A904" t="str">
            <v>2.2.3.1</v>
          </cell>
          <cell r="B904" t="str">
            <v xml:space="preserve">ค่าใช้จ่าย  รณรงค์ และติดตาม การใช้หนังสือพระราชนิพนธ์  </v>
          </cell>
          <cell r="C904" t="str">
            <v>ศธ 04002/ว2953/25 กค 66 ครั้งที่ 689 จำนวนเงิน 61,055 บาท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</row>
        <row r="905">
          <cell r="A905" t="str">
            <v>2.2.3.2</v>
          </cell>
          <cell r="B905" t="str">
            <v xml:space="preserve">ค่าใช้จ่ายในการเดินทางเข้าร่วมโครงการรักษ์ภาษาไทย เนื่องในสัปดาห์วันภาษาไทยแห่งชาติ    ปี 2566 ระดับประเทศ เพื่อแข่งขันกิจกรรมคัดลายมือ ระดับมัธยมศึกษาปีที่ 4-6 ระหว่างวันที่ 21 – 23 กรกฎาคม 2566 ณ โรงแรมเอเชียแอร์พอร์ท </v>
          </cell>
          <cell r="C905" t="str">
            <v>ศธ 04002/ว3089/29 กค 66 ครั้งที่ 712 จำนวนเงิน 1,200.-บาท เขียนเขต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</row>
        <row r="952">
          <cell r="B952" t="str">
            <v xml:space="preserve"> งบดำเนินงาน 67112xx</v>
          </cell>
        </row>
        <row r="953">
          <cell r="A953" t="str">
            <v>2.3.1</v>
          </cell>
          <cell r="B953" t="str">
            <v xml:space="preserve">ค่าใช้จ่ายในการจัดกิจกรรมของนักเรียนและค่าใช้จ่ายในการเดินทางเข้าร่วมการประชุมวิชาการ “43 ปี การศึกษาไทยก้าวไกลด้วยพระเมตตา” การพัฒนาเด็กและเยาวชนในถิ่นทุรกันดารตามพระราชดำริสมเด็จพระกนิษฐาธิราชเจ้า กรมสมเด็จพระเทพรัตนราชสุดาฯ สยามบรมราชกุมารี ประจำปี 2566 ระหว่างวันที่ 20 – 23 ธันวาคม 2566 ณ โรงแรมภูฟ้าวารี และหอประชุมสมเด็จย่า มหาวิทยาลัยแม่ฟ้าหลวง อำเภอเมืองเชียงราย จังหวัดเชียงใหม่ </v>
          </cell>
          <cell r="C953" t="str">
            <v>ศธ 04002/ว47 ลว 4 มค 67 ครั้งที่ 119</v>
          </cell>
          <cell r="F953">
            <v>40240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17719.2</v>
          </cell>
        </row>
        <row r="954">
          <cell r="A954" t="str">
            <v>2.3.2</v>
          </cell>
          <cell r="B954" t="str">
            <v>เพื่อเป็นค่าใช้จ่ายดำเนินการรับนักเรียน สังกัดสำนักงานคณะกรรมการการศึกษาขั้นพื้นฐาน ปีการศึกษา 2567</v>
          </cell>
          <cell r="C954" t="str">
            <v>ศธ 04002/ว78 ลว 8 มค 67 โอนครั้งที่ 122</v>
          </cell>
          <cell r="F954">
            <v>10000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</row>
        <row r="955"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</row>
        <row r="956">
          <cell r="A956" t="str">
            <v>2.3.3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</row>
        <row r="957">
          <cell r="A957" t="str">
            <v>2.3.4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</row>
        <row r="958">
          <cell r="A958" t="str">
            <v>2.3.4.1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</row>
        <row r="959">
          <cell r="A959" t="str">
            <v>2.3.4.2</v>
          </cell>
        </row>
        <row r="960">
          <cell r="A960" t="str">
            <v>2.3.6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</row>
        <row r="965">
          <cell r="A965">
            <v>2.4</v>
          </cell>
          <cell r="B965" t="str">
            <v>กิจกรรมสนับสนุนผู้ปฏิบัติงานในสถานศึกษา</v>
          </cell>
          <cell r="C965" t="str">
            <v>20004 1300 Q2669/20004 65 0005400000</v>
          </cell>
        </row>
        <row r="966">
          <cell r="B966" t="str">
            <v xml:space="preserve"> งบดำเนินงาน 67112xx</v>
          </cell>
        </row>
        <row r="973">
          <cell r="A973" t="str">
            <v>2.4.1</v>
          </cell>
          <cell r="B973" t="str">
            <v xml:space="preserve">ค่าใช้จ่ายในการดำเนินโครงการพัฒนาครูและบุคลากรทางการศึกษา เพื่อปฏิบัติหน้าที่เครือข่ายนักจิตวิทยาประจำโรงเรียน สังกัดสำนักงานคณะกรรมการการศึกษาขั้นพื้นฐาน ระหว่างวันที่ 22 – 24 ธันวาคม 2566 ณ โรงแรมบางกอกพาเลซ กรุงเทพมหานคร </v>
          </cell>
          <cell r="C973" t="str">
            <v>ศธ 04002/ว5666 ลว 19 ธ.ค.66 ครั้งที่ 97</v>
          </cell>
          <cell r="F973">
            <v>1600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1600</v>
          </cell>
          <cell r="L973">
            <v>0</v>
          </cell>
        </row>
        <row r="974">
          <cell r="A974" t="str">
            <v>2.4.2</v>
          </cell>
          <cell r="B974" t="str">
            <v xml:space="preserve">ค่าใช้จ่ายในการเดินทางเข้าร่วมประชุมปฏิบัติการพัฒนาครูแนะแนวแกนนำและการ Coaching เป้าหมายชีวิต ตามนโยบายเรียนดีมีความสุข ระหว่างวันที่ 21 – 24 มกราคม 2567 ณ โรงแรมบางกอกพาเลส เขตราชเทวี  กรุงเทพมหานคร </v>
          </cell>
          <cell r="C974" t="str">
            <v>ศธ 04002/ว161 (2/2) ลว 1 กพ 67 ครั้งที่ 161</v>
          </cell>
          <cell r="F974">
            <v>800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L974">
            <v>800</v>
          </cell>
        </row>
        <row r="976">
          <cell r="A976" t="str">
            <v>2.4.3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  <cell r="L976">
            <v>0</v>
          </cell>
        </row>
        <row r="977">
          <cell r="A977" t="str">
            <v>2.4.4</v>
          </cell>
          <cell r="F977">
            <v>0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  <cell r="L977">
            <v>0</v>
          </cell>
        </row>
        <row r="978">
          <cell r="A978" t="str">
            <v>2.4.5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</row>
        <row r="979">
          <cell r="A979" t="str">
            <v>2.4.6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</row>
        <row r="1157">
          <cell r="B1157" t="str">
            <v xml:space="preserve"> งบดำเนินงาน 66112xx</v>
          </cell>
        </row>
        <row r="1167">
          <cell r="A1167">
            <v>3</v>
          </cell>
          <cell r="B1167" t="str">
            <v xml:space="preserve">ผลผลิตผู้จบการศึกษามัธยมศึกษาตอนปลาย  </v>
          </cell>
          <cell r="C1167" t="str">
            <v>20004 35000300 2000000</v>
          </cell>
        </row>
        <row r="1170">
          <cell r="A1170">
            <v>3.1</v>
          </cell>
          <cell r="B1170" t="str">
            <v>กิจกรรรมการส่งเสริมศักยภาพในการเรียนระดับมัธยมศึกษา กิจกรรมรองส่งเสริมภาษาต่างประเทศที่สอง ความเป็นพลเมืองในการพัฒนาสู่โรงเรียนในประชาคมอาเซียน</v>
          </cell>
        </row>
        <row r="1172">
          <cell r="A1172" t="str">
            <v>3.1.1</v>
          </cell>
          <cell r="B1172" t="str">
            <v xml:space="preserve">ค่าพาหนะในการเดินทางเข้าร่วมประชุมอบรม เรื่อง การสอนประวัติศาสตร์สำหรับการศึกษาในศตวรรษที่ 21 ระหว่างวันที่ 16 – 18 มกราคม 2566 ณ โรงแรมรรอยัล ซิตี้ กรุงเทพมหานคร และหอประชุมศูนย์มานุษยวิทยาสิรินธร (องค์การมหาชน) </v>
          </cell>
          <cell r="C1172" t="str">
            <v>ศธ04002/ว334ลว. 1 ก.พ.66 โอนครั้งที่ 252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  <cell r="L1172">
            <v>0</v>
          </cell>
        </row>
        <row r="1181">
          <cell r="B1181" t="str">
            <v xml:space="preserve">โครงการป้องกันและแก้ไขปัญหายาเสพติดในสถานศึกษา    </v>
          </cell>
          <cell r="C1181" t="str">
            <v>20004 06003600</v>
          </cell>
        </row>
        <row r="1182">
          <cell r="A1182">
            <v>1.1000000000000001</v>
          </cell>
          <cell r="B1182" t="str">
            <v xml:space="preserve"> กิจกรรมป้องกันและแก้ไขปัญหายาเสพติดในสถานศึกษา  </v>
          </cell>
        </row>
        <row r="1183">
          <cell r="B1183" t="str">
            <v xml:space="preserve"> งบรายจ่ายอื่น 6611500</v>
          </cell>
        </row>
        <row r="1184">
          <cell r="C1184" t="str">
            <v>20004 06003600 5000002</v>
          </cell>
        </row>
        <row r="1185">
          <cell r="A1185" t="str">
            <v>1.1.1</v>
          </cell>
          <cell r="B1185" t="str">
            <v>สนับสนุนการดำเนินงานโครงการป้องกันและแก้ไขปัญหายาเสพติดในสถานศึกษา ประจำปี 2566 ครั้งที่ 1 1. นิเทศติดตาม 5000 บาท 2. กิจกรรมลูกเสือต้านภัยยาเสพติด 21 ร.ร. 42,000 บาท 3. กิจกรรมนักเรียนเพื่อนที่ปรึกษา (YC:Youth Counselor) 5000 บาท</v>
          </cell>
          <cell r="C1185" t="str">
            <v>ศธ 04002/ว5654 ลว 16 ธ.ค. 65 ครั้งที่ 130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  <cell r="L1185">
            <v>0</v>
          </cell>
        </row>
        <row r="1186">
          <cell r="A1186" t="str">
            <v>1.1.2</v>
          </cell>
          <cell r="B1186" t="str">
            <v xml:space="preserve">สนับสนุนการดำเนินงานโครงการป้องกันและแก้ไขปัญหายาเสพติดในสถานศึกษาของสำนักงานคณะกรรมการการศึกษาขั้นพื้นฐาน ประจำปี 2566 ครั้งที่ 2 </v>
          </cell>
          <cell r="C1186" t="str">
            <v>ศธ 04002/ว3154 ลว 7 สค 66 ครั้งที่ 730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  <cell r="L1186">
            <v>0</v>
          </cell>
        </row>
        <row r="1197">
          <cell r="B1197" t="str">
            <v>งบดำเนินงาน 67112XX</v>
          </cell>
        </row>
        <row r="1198">
          <cell r="A1198">
            <v>1.1000000000000001</v>
          </cell>
          <cell r="B1198" t="str">
            <v xml:space="preserve">กิจกรรมเสริมสร้างคุณธรรม จริยธรรมและความตระหนักรู้ในการป้องกันและปราบปรามการทุจริต  </v>
          </cell>
          <cell r="C1198" t="str">
            <v xml:space="preserve">20004 66 00026 00000  </v>
          </cell>
        </row>
        <row r="1200">
          <cell r="A1200" t="str">
            <v>1.1.1</v>
          </cell>
          <cell r="B1200" t="str">
            <v xml:space="preserve">ค่าใช้จ่ายในการเดินทางมาประชุม อบรม กับสำนักงานคณะกรรมการการศึกษาขั้นพื้นฐาน หรือ สำนักงานคณะกรรมการป้องกันและปราบปรามการทุจริตแห่งชาติ </v>
          </cell>
          <cell r="C1200" t="str">
            <v>ศธ 04002/ว923 ลว 4 มีค 67 ครั้งที่ 203</v>
          </cell>
          <cell r="F1200">
            <v>20000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1600</v>
          </cell>
          <cell r="L1200">
            <v>800</v>
          </cell>
        </row>
        <row r="1201">
          <cell r="A1201" t="str">
            <v>1.1.2</v>
          </cell>
          <cell r="B1201" t="str">
            <v>ค่าใช้จ่ายในการดำเนินกิจกรรมโครงการโรงเรียนสุจริตและขับเคลื่อนหลักสูตรต้านทุจริตศึกษา ประจำปีงบประมาณ พ.ศ. 2567</v>
          </cell>
          <cell r="C1201" t="str">
            <v>ศธ 04002/ว1246 ลว 22 มีค 66  ครั้งที่ 232</v>
          </cell>
          <cell r="F1201">
            <v>70000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  <cell r="L1201">
            <v>0</v>
          </cell>
        </row>
        <row r="1202">
          <cell r="A1202" t="str">
            <v>1.1.2</v>
          </cell>
          <cell r="B1202" t="str">
            <v xml:space="preserve">ค่าใช้จ่ายในการนิเทศ กำกับ ติดตามแบบบูรณาการและค่าใช้จ่ายอื่น ๆ ที่เกี่ยวข้องกับโครงการโรงเรียนสุจริต </v>
          </cell>
          <cell r="C1202" t="str">
            <v>ศธ 04002/ว502 ลว 10 กพ 66  ครั้งที่ 290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  <cell r="L1202">
            <v>0</v>
          </cell>
        </row>
        <row r="1203">
          <cell r="A1203" t="str">
            <v>1.1.3</v>
          </cell>
          <cell r="B1203" t="str">
            <v xml:space="preserve">ค่าใช้จ่ายในการดำเนินกิจกรรมโครงการโรงเรียนสุจริต ประจำปีงบประมาณ พ.ศ. 2566 </v>
          </cell>
          <cell r="C1203" t="str">
            <v>ศธ 04002/ว1226 ลว 27 มีค 66  ครั้งที่ 424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  <cell r="L1203">
            <v>0</v>
          </cell>
        </row>
        <row r="1205">
          <cell r="B1205" t="str">
            <v xml:space="preserve"> งบดำเนินงาน 66112xx</v>
          </cell>
        </row>
        <row r="1206">
          <cell r="A1206" t="str">
            <v>1.2.1</v>
          </cell>
          <cell r="B1206" t="str">
            <v xml:space="preserve">ค่าใช้จ่ายในการ  เดินทางเข้ารับการอบรมเชิงปฏิบัติการประเมินคุณธรรมและความโปร่งใสในการดำเนินงานของสำนักงานเขตพื้นที่การศึกษาออนไลน์ (Inntegrity and Transparency Assessment : ITA Online) ประจำปีงบประมาณ พ.ศ. 2566 ระหว่างวันที่ 8 - 13 มีนาคม 2566 ณ โรงแรมริเวอร์ไซด์ กรุงเทพมหานคร </v>
          </cell>
          <cell r="C1206" t="str">
            <v>ที่ ศธ 04002/ว1231 ลว. 27 มีนาคม ครั้งที่ 423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  <cell r="L1206">
            <v>0</v>
          </cell>
        </row>
        <row r="1207">
          <cell r="A1207" t="str">
            <v>1.2.2</v>
          </cell>
          <cell r="B1207" t="str">
            <v xml:space="preserve">ค่าใช้จ่ายสำหรับการแลกเปลี่ยนเรียนรู้การนำเสนอผลงานฯ (โครงการโรงเรียนสุจริต) ประจำปีงบประมาณ พ.ศ. 2566 ระดับภูมิภาค จำนวนเงิน 3,500.-บาท (สามพันห้าร้อยบาทถ้วนค่าวันที่ 23 -27 กรกฎาคม 2566 ณ โรงแรมบียอนด์ สวีท กรุงเทพมหานคร /ใช้จ่ายในการเดินทางเข้าร่วมการแลกเปลี่ยนเรียนรู้ การนำเสนอผลงานฯ (โครงการโรงเรียนสุจริต) จำนวนเงิน 1,200.-บาทวันที่ 20 - 22 กันยายน 2566 ณ โรงแรมบลูเวฟ โฮเทลหัวหิน จังหวัดประจวบคีรีขันธ์ </v>
          </cell>
          <cell r="C1207" t="str">
            <v>ที่ ศธ 04002/ว3656 ลว. 28 สค 66 ครั้งที่ 819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  <cell r="L1207">
            <v>0</v>
          </cell>
        </row>
        <row r="1208">
          <cell r="A1208">
            <v>1.3</v>
          </cell>
          <cell r="B1208" t="str">
            <v xml:space="preserve">กิจกรรมเสริมสร้างธรรมาภิบาลเพื่อเพิ่มประสิทธิภาพในการบริหารจัดการ      </v>
          </cell>
          <cell r="C1208" t="str">
            <v>20004 66 00068 00000</v>
          </cell>
        </row>
        <row r="1209">
          <cell r="B1209" t="str">
            <v xml:space="preserve"> งบดำเนินงาน 66112xx</v>
          </cell>
          <cell r="C1209" t="str">
            <v>20004 56003700 2000000</v>
          </cell>
          <cell r="F1209">
            <v>0</v>
          </cell>
        </row>
        <row r="1210">
          <cell r="A1210" t="str">
            <v>1.3.1</v>
          </cell>
          <cell r="B1210" t="str">
            <v xml:space="preserve">ค่าใช้จ่ายในการดำเนินกิจกรรมโครงการสำนักงานเขตพื้นการศึกษาสุจริต ประจำปีงบประมาณ พ.ศ. 2566 </v>
          </cell>
          <cell r="C1210" t="str">
            <v>ศธ04087/1378 ลว 5 เมย 66โอนครั้งที่ 455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  <cell r="L1210">
            <v>0</v>
          </cell>
        </row>
        <row r="1236">
          <cell r="F1236">
            <v>0</v>
          </cell>
          <cell r="K1236">
            <v>0</v>
          </cell>
          <cell r="L1236">
            <v>0</v>
          </cell>
        </row>
        <row r="1237">
          <cell r="F1237">
            <v>0</v>
          </cell>
          <cell r="K1237">
            <v>0</v>
          </cell>
          <cell r="L1237">
            <v>0</v>
          </cell>
        </row>
        <row r="1238">
          <cell r="G1238">
            <v>0</v>
          </cell>
          <cell r="H1238">
            <v>0</v>
          </cell>
          <cell r="M1238">
            <v>0</v>
          </cell>
        </row>
      </sheetData>
      <sheetData sheetId="60">
        <row r="4">
          <cell r="A4" t="str">
            <v xml:space="preserve">     ประจำเดือน มีนาคม 2567</v>
          </cell>
        </row>
      </sheetData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EC61C-666E-418B-9783-BA92A9124945}">
  <dimension ref="A1:K96"/>
  <sheetViews>
    <sheetView workbookViewId="0">
      <selection sqref="A1:K93"/>
    </sheetView>
  </sheetViews>
  <sheetFormatPr defaultRowHeight="13.8" x14ac:dyDescent="0.25"/>
  <cols>
    <col min="1" max="1" width="4.09765625" customWidth="1"/>
    <col min="2" max="2" width="32.09765625" customWidth="1"/>
    <col min="3" max="3" width="17.3984375" customWidth="1"/>
    <col min="4" max="4" width="11.69921875" customWidth="1"/>
    <col min="5" max="5" width="6.69921875" customWidth="1"/>
    <col min="6" max="6" width="11.8984375" customWidth="1"/>
    <col min="7" max="7" width="6.3984375" customWidth="1"/>
    <col min="8" max="8" width="12.5" customWidth="1"/>
    <col min="9" max="9" width="11.3984375" customWidth="1"/>
    <col min="10" max="10" width="12.69921875" customWidth="1"/>
  </cols>
  <sheetData>
    <row r="1" spans="1:11" ht="21" x14ac:dyDescent="0.25">
      <c r="A1" s="757" t="str">
        <f>+'[5]สิ่งก่อสร้าง  65'!A1:M1</f>
        <v>รายงานเงินกันไว้เบิกเหลื่อมปี งบประมาณประจำปี พ.ศ. 2566</v>
      </c>
      <c r="B1" s="757"/>
      <c r="C1" s="757"/>
      <c r="D1" s="757"/>
      <c r="E1" s="757"/>
      <c r="F1" s="757"/>
      <c r="G1" s="757"/>
      <c r="H1" s="757"/>
      <c r="I1" s="757"/>
      <c r="J1" s="757"/>
      <c r="K1" s="757"/>
    </row>
    <row r="2" spans="1:11" ht="21" x14ac:dyDescent="0.25">
      <c r="A2" s="757" t="str">
        <f>+'[5]สิ่งก่อสร้าง  65'!A3:M3</f>
        <v>สำนักงานเขตพื้นที่การศึกษาประถมศึกษาปทุมธานี เขต 2</v>
      </c>
      <c r="B2" s="757"/>
      <c r="C2" s="757"/>
      <c r="D2" s="757"/>
      <c r="E2" s="757"/>
      <c r="F2" s="757"/>
      <c r="G2" s="757"/>
      <c r="H2" s="757"/>
      <c r="I2" s="757"/>
      <c r="J2" s="757"/>
      <c r="K2" s="757"/>
    </row>
    <row r="3" spans="1:11" ht="21" x14ac:dyDescent="0.25">
      <c r="A3" s="758" t="s">
        <v>171</v>
      </c>
      <c r="B3" s="758"/>
      <c r="C3" s="758"/>
      <c r="D3" s="758"/>
      <c r="E3" s="758"/>
      <c r="F3" s="758"/>
      <c r="G3" s="758"/>
      <c r="H3" s="758"/>
      <c r="I3" s="758"/>
      <c r="J3" s="758"/>
      <c r="K3" s="758"/>
    </row>
    <row r="4" spans="1:11" ht="21" x14ac:dyDescent="0.25">
      <c r="A4" s="695" t="s">
        <v>23</v>
      </c>
      <c r="B4" s="695" t="s">
        <v>24</v>
      </c>
      <c r="C4" s="333" t="s">
        <v>26</v>
      </c>
      <c r="D4" s="697" t="s">
        <v>41</v>
      </c>
      <c r="E4" s="759" t="s">
        <v>3</v>
      </c>
      <c r="F4" s="760"/>
      <c r="G4" s="699" t="s">
        <v>42</v>
      </c>
      <c r="H4" s="699"/>
      <c r="I4" s="759" t="s">
        <v>4</v>
      </c>
      <c r="J4" s="760"/>
      <c r="K4" s="695" t="s">
        <v>5</v>
      </c>
    </row>
    <row r="5" spans="1:11" ht="21" x14ac:dyDescent="0.25">
      <c r="A5" s="696"/>
      <c r="B5" s="696"/>
      <c r="C5" s="334" t="s">
        <v>43</v>
      </c>
      <c r="D5" s="698"/>
      <c r="E5" s="761">
        <v>220</v>
      </c>
      <c r="F5" s="761">
        <v>221</v>
      </c>
      <c r="G5" s="761">
        <v>220</v>
      </c>
      <c r="H5" s="761">
        <v>221</v>
      </c>
      <c r="I5" s="761">
        <v>220</v>
      </c>
      <c r="J5" s="761">
        <v>221</v>
      </c>
      <c r="K5" s="696"/>
    </row>
    <row r="6" spans="1:11" ht="36" hidden="1" customHeight="1" x14ac:dyDescent="0.25">
      <c r="A6" s="762" t="s">
        <v>83</v>
      </c>
      <c r="B6" s="763" t="str">
        <f>+'[5]ดำเนินงานครุภัณฑ์ 310061ยั่งยืน'!E6</f>
        <v xml:space="preserve">แผนงานยุทธศาสตร์พัฒนาคุณภาพการศึกษาและการเรียนรู้ </v>
      </c>
      <c r="C6" s="764"/>
      <c r="D6" s="765">
        <f>+D7</f>
        <v>250098.57</v>
      </c>
      <c r="E6" s="765">
        <f t="shared" ref="E6:K9" si="0">+E7</f>
        <v>0</v>
      </c>
      <c r="F6" s="765">
        <f t="shared" si="0"/>
        <v>0</v>
      </c>
      <c r="G6" s="765"/>
      <c r="H6" s="765">
        <f t="shared" si="0"/>
        <v>0</v>
      </c>
      <c r="I6" s="765">
        <f t="shared" si="0"/>
        <v>15900</v>
      </c>
      <c r="J6" s="765">
        <f t="shared" si="0"/>
        <v>234198.57</v>
      </c>
      <c r="K6" s="765">
        <f t="shared" si="0"/>
        <v>0</v>
      </c>
    </row>
    <row r="7" spans="1:11" ht="36" hidden="1" customHeight="1" x14ac:dyDescent="0.25">
      <c r="A7" s="766">
        <v>1</v>
      </c>
      <c r="B7" s="767" t="str">
        <f>+'[5]ดำเนินงานครุภัณฑ์ 310061ยั่งยืน'!E7</f>
        <v>โครงการขับเคลื่อนการพัฒนาการศึกษาที่ยั่งยืน</v>
      </c>
      <c r="C7" s="768" t="str">
        <f>+'[5]ดำเนินงานครุภัณฑ์ 310061ยั่งยืน'!D7</f>
        <v xml:space="preserve">20004 31006100 </v>
      </c>
      <c r="D7" s="769">
        <f>+D8</f>
        <v>250098.57</v>
      </c>
      <c r="E7" s="769">
        <f t="shared" si="0"/>
        <v>0</v>
      </c>
      <c r="F7" s="769">
        <f t="shared" si="0"/>
        <v>0</v>
      </c>
      <c r="G7" s="769"/>
      <c r="H7" s="769">
        <f t="shared" si="0"/>
        <v>0</v>
      </c>
      <c r="I7" s="769">
        <f t="shared" si="0"/>
        <v>15900</v>
      </c>
      <c r="J7" s="769">
        <f t="shared" si="0"/>
        <v>234198.57</v>
      </c>
      <c r="K7" s="769">
        <f t="shared" si="0"/>
        <v>0</v>
      </c>
    </row>
    <row r="8" spans="1:11" ht="42" hidden="1" customHeight="1" x14ac:dyDescent="0.25">
      <c r="A8" s="770">
        <v>1.1000000000000001</v>
      </c>
      <c r="B8" s="771" t="str">
        <f>+'[5]ดำเนินงานครุภัณฑ์ 310061ยั่งยืน'!E8</f>
        <v>กิจกรรมยกระดับคุณภาพผู้เรียนด้านศักยภาพการเรียนรู้เชิงกระบวนการสู่ความทัดเทียมนานาชาติ</v>
      </c>
      <c r="C8" s="772" t="str">
        <f>+'[5]ดำเนินงานครุภัณฑ์ 310061ยั่งยืน'!D8</f>
        <v>20004 66 86177 00000</v>
      </c>
      <c r="D8" s="773">
        <f>+D9+D14</f>
        <v>250098.57</v>
      </c>
      <c r="E8" s="773">
        <f t="shared" ref="E8:K8" si="1">+E9+E14</f>
        <v>0</v>
      </c>
      <c r="F8" s="773">
        <f t="shared" si="1"/>
        <v>0</v>
      </c>
      <c r="G8" s="773"/>
      <c r="H8" s="773">
        <f t="shared" si="1"/>
        <v>0</v>
      </c>
      <c r="I8" s="773">
        <f t="shared" si="1"/>
        <v>15900</v>
      </c>
      <c r="J8" s="773">
        <f t="shared" si="1"/>
        <v>234198.57</v>
      </c>
      <c r="K8" s="773">
        <f t="shared" si="1"/>
        <v>0</v>
      </c>
    </row>
    <row r="9" spans="1:11" ht="37.200000000000003" hidden="1" customHeight="1" x14ac:dyDescent="0.25">
      <c r="A9" s="774"/>
      <c r="B9" s="775" t="str">
        <f>+'[5]สิ่งก่อสร้าง  65'!E39</f>
        <v>งบดำเนินงาน</v>
      </c>
      <c r="C9" s="776">
        <v>6611230</v>
      </c>
      <c r="D9" s="777">
        <f>+D10</f>
        <v>51000</v>
      </c>
      <c r="E9" s="777">
        <f t="shared" si="0"/>
        <v>0</v>
      </c>
      <c r="F9" s="777">
        <f t="shared" si="0"/>
        <v>0</v>
      </c>
      <c r="G9" s="777"/>
      <c r="H9" s="777">
        <f t="shared" si="0"/>
        <v>0</v>
      </c>
      <c r="I9" s="777">
        <f t="shared" si="0"/>
        <v>0</v>
      </c>
      <c r="J9" s="777">
        <f t="shared" si="0"/>
        <v>51000</v>
      </c>
      <c r="K9" s="777">
        <f t="shared" si="0"/>
        <v>0</v>
      </c>
    </row>
    <row r="10" spans="1:11" ht="21" hidden="1" customHeight="1" x14ac:dyDescent="0.25">
      <c r="A10" s="778" t="s">
        <v>39</v>
      </c>
      <c r="B10" s="779" t="str">
        <f>+'[5]ดำเนินงานครุภัณฑ์ 310061ยั่งยืน'!E10</f>
        <v>โครงการยกระดับคุณภาพผู้เรียน ค่าสื่อการเรียนการสอน</v>
      </c>
      <c r="C10" s="780" t="str">
        <f>+'[5]ดำเนินงานครุภัณฑ์ 310061ยั่งยืน'!C10</f>
        <v>20004 31006100 2000000</v>
      </c>
      <c r="D10" s="781">
        <f>SUM(D11:D13)</f>
        <v>51000</v>
      </c>
      <c r="E10" s="781">
        <f t="shared" ref="E10:J10" si="2">SUM(E11:E13)</f>
        <v>0</v>
      </c>
      <c r="F10" s="781">
        <f t="shared" si="2"/>
        <v>0</v>
      </c>
      <c r="G10" s="781"/>
      <c r="H10" s="781">
        <f t="shared" si="2"/>
        <v>0</v>
      </c>
      <c r="I10" s="781">
        <f t="shared" si="2"/>
        <v>0</v>
      </c>
      <c r="J10" s="781">
        <f t="shared" si="2"/>
        <v>51000</v>
      </c>
      <c r="K10" s="781">
        <f t="shared" ref="K10" si="3">SUM(K11:K12)</f>
        <v>0</v>
      </c>
    </row>
    <row r="11" spans="1:11" ht="21" hidden="1" customHeight="1" x14ac:dyDescent="0.25">
      <c r="A11" s="782" t="s">
        <v>84</v>
      </c>
      <c r="B11" s="783" t="str">
        <f>+'[5]ดำเนินงานครุภัณฑ์ 310061ยั่งยืน'!E11</f>
        <v>ร.ร.วัดลานนา</v>
      </c>
      <c r="C11" s="784"/>
      <c r="D11" s="785">
        <f>+'[5]ดำเนินงานครุภัณฑ์ 310061ยั่งยืน'!F13</f>
        <v>14000</v>
      </c>
      <c r="E11" s="785">
        <f>+'[5]ดำเนินงานครุภัณฑ์ 310061ยั่งยืน'!G13</f>
        <v>0</v>
      </c>
      <c r="F11" s="785">
        <f>+'[5]ดำเนินงานครุภัณฑ์ 310061ยั่งยืน'!H13</f>
        <v>0</v>
      </c>
      <c r="G11" s="785">
        <f>+'[5]ดำเนินงานครุภัณฑ์ 310061ยั่งยืน'!I13</f>
        <v>0</v>
      </c>
      <c r="H11" s="785">
        <f>+'[5]ดำเนินงานครุภัณฑ์ 310061ยั่งยืน'!J13</f>
        <v>0</v>
      </c>
      <c r="I11" s="785">
        <f>+'[5]ดำเนินงานครุภัณฑ์ 310061ยั่งยืน'!K13</f>
        <v>0</v>
      </c>
      <c r="J11" s="785">
        <f>+'[5]ดำเนินงานครุภัณฑ์ 310061ยั่งยืน'!L13</f>
        <v>14000</v>
      </c>
      <c r="K11" s="785">
        <f>+D11-E11-F11-G11-H11-I11-J11</f>
        <v>0</v>
      </c>
    </row>
    <row r="12" spans="1:11" ht="21" hidden="1" customHeight="1" x14ac:dyDescent="0.25">
      <c r="A12" s="782" t="s">
        <v>85</v>
      </c>
      <c r="B12" s="783" t="str">
        <f>+'[5]ดำเนินงานครุภัณฑ์ 310061ยั่งยืน'!E14</f>
        <v>ร.ร.นิกรราษฎร์บูรณะ</v>
      </c>
      <c r="C12" s="784"/>
      <c r="D12" s="785">
        <f>+'[5]ดำเนินงานครุภัณฑ์ 310061ยั่งยืน'!F16</f>
        <v>14000</v>
      </c>
      <c r="E12" s="785">
        <f>+'[5]ดำเนินงานครุภัณฑ์ 310061ยั่งยืน'!G16</f>
        <v>0</v>
      </c>
      <c r="F12" s="785">
        <f>+'[5]ดำเนินงานครุภัณฑ์ 310061ยั่งยืน'!H16</f>
        <v>0</v>
      </c>
      <c r="G12" s="785">
        <f>+'[5]ดำเนินงานครุภัณฑ์ 310061ยั่งยืน'!I16</f>
        <v>0</v>
      </c>
      <c r="H12" s="785">
        <f>+'[5]ดำเนินงานครุภัณฑ์ 310061ยั่งยืน'!J16</f>
        <v>0</v>
      </c>
      <c r="I12" s="785">
        <f>+'[5]ดำเนินงานครุภัณฑ์ 310061ยั่งยืน'!K16</f>
        <v>0</v>
      </c>
      <c r="J12" s="785">
        <f>+'[5]ดำเนินงานครุภัณฑ์ 310061ยั่งยืน'!L16</f>
        <v>14000</v>
      </c>
      <c r="K12" s="785">
        <f>+D12-E12-F12-G12-H12-I12-J12</f>
        <v>0</v>
      </c>
    </row>
    <row r="13" spans="1:11" ht="21" hidden="1" customHeight="1" x14ac:dyDescent="0.25">
      <c r="A13" s="782" t="s">
        <v>86</v>
      </c>
      <c r="B13" s="783" t="str">
        <f>+'[5]ดำเนินงานครุภัณฑ์ 310061ยั่งยืน'!E17</f>
        <v>ร.ร.วัดสมุหราษฎร์บำรุง</v>
      </c>
      <c r="C13" s="784"/>
      <c r="D13" s="785">
        <f>+'[5]ดำเนินงานครุภัณฑ์ 310061ยั่งยืน'!F21</f>
        <v>23000</v>
      </c>
      <c r="E13" s="785">
        <f>+'[5]ดำเนินงานครุภัณฑ์ 310061ยั่งยืน'!G21</f>
        <v>0</v>
      </c>
      <c r="F13" s="785">
        <f>+'[5]ดำเนินงานครุภัณฑ์ 310061ยั่งยืน'!H21</f>
        <v>0</v>
      </c>
      <c r="G13" s="785"/>
      <c r="H13" s="785">
        <f>+'[5]ดำเนินงานครุภัณฑ์ 310061ยั่งยืน'!I21</f>
        <v>0</v>
      </c>
      <c r="I13" s="785">
        <f>+'[5]ดำเนินงานครุภัณฑ์ 310061ยั่งยืน'!J21</f>
        <v>0</v>
      </c>
      <c r="J13" s="785">
        <f>+'[5]ดำเนินงานครุภัณฑ์ 310061ยั่งยืน'!K21</f>
        <v>23000</v>
      </c>
      <c r="K13" s="785"/>
    </row>
    <row r="14" spans="1:11" ht="21" hidden="1" customHeight="1" x14ac:dyDescent="0.25">
      <c r="A14" s="774"/>
      <c r="B14" s="775" t="str">
        <f>+'[5]ดำเนินงานครุภัณฑ์ 310061ยั่งยืน'!E22</f>
        <v>งบลงทุน ค่าครุภัณฑ์ 6611310</v>
      </c>
      <c r="C14" s="786" t="str">
        <f>+'[5]ดำเนินงานครุภัณฑ์ 310061ยั่งยืน'!D22</f>
        <v>6611310</v>
      </c>
      <c r="D14" s="777">
        <f>+D15+D22</f>
        <v>199098.57</v>
      </c>
      <c r="E14" s="777">
        <f t="shared" ref="E14:K14" si="4">+E15+E22</f>
        <v>0</v>
      </c>
      <c r="F14" s="777">
        <f t="shared" si="4"/>
        <v>0</v>
      </c>
      <c r="G14" s="777"/>
      <c r="H14" s="777">
        <f t="shared" si="4"/>
        <v>0</v>
      </c>
      <c r="I14" s="777">
        <f t="shared" si="4"/>
        <v>15900</v>
      </c>
      <c r="J14" s="777">
        <f t="shared" si="4"/>
        <v>183198.57</v>
      </c>
      <c r="K14" s="777">
        <f t="shared" si="4"/>
        <v>0</v>
      </c>
    </row>
    <row r="15" spans="1:11" ht="21" hidden="1" customHeight="1" x14ac:dyDescent="0.25">
      <c r="A15" s="774"/>
      <c r="B15" s="775" t="str">
        <f>+'[5]ดำเนินงานครุภัณฑ์ 310061ยั่งยืน'!E23</f>
        <v>ครุภัณฑ์สำนักงาน 120601</v>
      </c>
      <c r="C15" s="787">
        <f>+'[5]ดำเนินงานครุภัณฑ์ 310061ยั่งยืน'!D23</f>
        <v>0</v>
      </c>
      <c r="D15" s="777">
        <f>+D16+D18+D20</f>
        <v>79298.570000000007</v>
      </c>
      <c r="E15" s="777">
        <f t="shared" ref="E15:K15" si="5">+E16+E18+E20</f>
        <v>0</v>
      </c>
      <c r="F15" s="777">
        <f t="shared" si="5"/>
        <v>0</v>
      </c>
      <c r="G15" s="777"/>
      <c r="H15" s="777">
        <f t="shared" si="5"/>
        <v>0</v>
      </c>
      <c r="I15" s="777">
        <f t="shared" si="5"/>
        <v>15900</v>
      </c>
      <c r="J15" s="777">
        <f t="shared" si="5"/>
        <v>63398.57</v>
      </c>
      <c r="K15" s="777">
        <f t="shared" si="5"/>
        <v>0</v>
      </c>
    </row>
    <row r="16" spans="1:11" ht="21" hidden="1" customHeight="1" x14ac:dyDescent="0.25">
      <c r="A16" s="766" t="str">
        <f>+[5]งบ66สิ่งก่อสร้า!A9</f>
        <v>1.1.1</v>
      </c>
      <c r="B16" s="788" t="str">
        <f>+'[5]ดำเนินงานครุภัณฑ์ 310061ยั่งยืน'!E24</f>
        <v xml:space="preserve">เครื่องปรับอากาศแบบตั้งพื้นหรือแขวน (ระบบ INVERTER) ขนาด 20,000 บีทียู       </v>
      </c>
      <c r="C16" s="789" t="str">
        <f>+'[5]ดำเนินงานครุภัณฑ์ 310061ยั่งยืน'!C24</f>
        <v>โอนเปลี่ยนแปลงครั้งที่ 1/66 บท.กลุ่มนโยบายและแผน  ที่ ศธ 04087/1957 ลว. 28 กย 66</v>
      </c>
      <c r="D16" s="769">
        <f>+D17</f>
        <v>35499.39</v>
      </c>
      <c r="E16" s="769">
        <f t="shared" ref="E16:K16" si="6">+E17</f>
        <v>0</v>
      </c>
      <c r="F16" s="769">
        <f t="shared" si="6"/>
        <v>0</v>
      </c>
      <c r="G16" s="769"/>
      <c r="H16" s="769">
        <f t="shared" si="6"/>
        <v>0</v>
      </c>
      <c r="I16" s="769">
        <f t="shared" si="6"/>
        <v>0</v>
      </c>
      <c r="J16" s="769">
        <f t="shared" si="6"/>
        <v>35499.39</v>
      </c>
      <c r="K16" s="769">
        <f t="shared" si="6"/>
        <v>0</v>
      </c>
    </row>
    <row r="17" spans="1:11" ht="21" hidden="1" customHeight="1" x14ac:dyDescent="0.25">
      <c r="A17" s="782" t="str">
        <f>+'[5]ดำเนินงานครุภัณฑ์ 310061ยั่งยืน'!A25</f>
        <v>1)</v>
      </c>
      <c r="B17" s="790" t="str">
        <f>+'[5]ดำเนินงานครุภัณฑ์ 310061ยั่งยืน'!E25</f>
        <v>สพป.ปท.2</v>
      </c>
      <c r="C17" s="791" t="str">
        <f>+'[5]ดำเนินงานครุภัณฑ์ 310061ยั่งยืน'!D24</f>
        <v>20004 31006100 3110010</v>
      </c>
      <c r="D17" s="792">
        <f>+'[5]ดำเนินงานครุภัณฑ์ 310061ยั่งยืน'!F29</f>
        <v>35499.39</v>
      </c>
      <c r="E17" s="792">
        <f>+'[5]ดำเนินงานครุภัณฑ์ 310061ยั่งยืน'!G29</f>
        <v>0</v>
      </c>
      <c r="F17" s="792">
        <f>+'[5]ดำเนินงานครุภัณฑ์ 310061ยั่งยืน'!H29</f>
        <v>0</v>
      </c>
      <c r="G17" s="792"/>
      <c r="H17" s="792">
        <f>+'[5]ดำเนินงานครุภัณฑ์ 310061ยั่งยืน'!I29</f>
        <v>0</v>
      </c>
      <c r="I17" s="792">
        <f>+'[5]ดำเนินงานครุภัณฑ์ 310061ยั่งยืน'!J29</f>
        <v>0</v>
      </c>
      <c r="J17" s="792">
        <f>+'[5]ดำเนินงานครุภัณฑ์ 310061ยั่งยืน'!K29</f>
        <v>35499.39</v>
      </c>
      <c r="K17" s="792">
        <f>+'[5]ดำเนินงานครุภัณฑ์ 310061ยั่งยืน'!L29</f>
        <v>0</v>
      </c>
    </row>
    <row r="18" spans="1:11" ht="21" hidden="1" customHeight="1" x14ac:dyDescent="0.25">
      <c r="A18" s="766">
        <f>+'[5]ดำเนินงานครุภัณฑ์ 310061ยั่งยืน'!A30</f>
        <v>2</v>
      </c>
      <c r="B18" s="793" t="str">
        <f>+'[5]ดำเนินงานครุภัณฑ์ 310061ยั่งยืน'!E30</f>
        <v xml:space="preserve">เครื่องปรับอากาศแบบติดผนัง (ระบบ INVERTER) ขนาด 18,000 บีทียู       </v>
      </c>
      <c r="C18" s="789" t="str">
        <f>+'[5]ดำเนินงานครุภัณฑ์ 310061ยั่งยืน'!C30</f>
        <v>โอนเปลี่ยนแปลงครั้งที่ 1/66 บท.กลุ่มนโยบายและแผน  ที่ ศธ 04087/1957 ลว. 28 กย 66</v>
      </c>
      <c r="D18" s="769">
        <f>+D19</f>
        <v>27899.18</v>
      </c>
      <c r="E18" s="769">
        <f t="shared" ref="E18:J18" si="7">+E19</f>
        <v>0</v>
      </c>
      <c r="F18" s="769">
        <f t="shared" si="7"/>
        <v>0</v>
      </c>
      <c r="G18" s="769"/>
      <c r="H18" s="769">
        <f t="shared" si="7"/>
        <v>0</v>
      </c>
      <c r="I18" s="769">
        <f t="shared" si="7"/>
        <v>0</v>
      </c>
      <c r="J18" s="769">
        <f t="shared" si="7"/>
        <v>27899.18</v>
      </c>
      <c r="K18" s="769">
        <f>+K19</f>
        <v>0</v>
      </c>
    </row>
    <row r="19" spans="1:11" ht="21" hidden="1" customHeight="1" x14ac:dyDescent="0.25">
      <c r="A19" s="782" t="str">
        <f>+'[5]ดำเนินงานครุภัณฑ์ 310061ยั่งยืน'!A31</f>
        <v>1)</v>
      </c>
      <c r="B19" s="794" t="str">
        <f>+'[5]ดำเนินงานครุภัณฑ์ 310061ยั่งยืน'!E31</f>
        <v>สพป.ปท.2</v>
      </c>
      <c r="C19" s="795" t="str">
        <f>+'[5]ดำเนินงานครุภัณฑ์ 310061ยั่งยืน'!D30</f>
        <v>20005 31006100 3110011</v>
      </c>
      <c r="D19" s="796">
        <f>+'[5]ดำเนินงานครุภัณฑ์ 310061ยั่งยืน'!F34</f>
        <v>27899.18</v>
      </c>
      <c r="E19" s="796">
        <f>+'[5]ดำเนินงานครุภัณฑ์ 310061ยั่งยืน'!G34</f>
        <v>0</v>
      </c>
      <c r="F19" s="796">
        <f>+'[5]ดำเนินงานครุภัณฑ์ 310061ยั่งยืน'!H34</f>
        <v>0</v>
      </c>
      <c r="G19" s="796"/>
      <c r="H19" s="796">
        <f>+'[5]ดำเนินงานครุภัณฑ์ 310061ยั่งยืน'!I34</f>
        <v>0</v>
      </c>
      <c r="I19" s="796">
        <f>+'[5]ดำเนินงานครุภัณฑ์ 310061ยั่งยืน'!J34</f>
        <v>0</v>
      </c>
      <c r="J19" s="796">
        <f>+'[5]ดำเนินงานครุภัณฑ์ 310061ยั่งยืน'!K34</f>
        <v>27899.18</v>
      </c>
      <c r="K19" s="796">
        <f>+'[5]ดำเนินงานครุภัณฑ์ 310061ยั่งยืน'!L34</f>
        <v>0</v>
      </c>
    </row>
    <row r="20" spans="1:11" ht="42" hidden="1" customHeight="1" x14ac:dyDescent="0.25">
      <c r="A20" s="766">
        <f>+'[5]ดำเนินงานครุภัณฑ์ 310061ยั่งยืน'!A35</f>
        <v>3</v>
      </c>
      <c r="B20" s="793" t="str">
        <f>+'[5]ดำเนินงานครุภัณฑ์ 310061ยั่งยืน'!E35</f>
        <v xml:space="preserve">โพเดียม </v>
      </c>
      <c r="C20" s="789" t="str">
        <f>+'[5]ดำเนินงานครุภัณฑ์ 310061ยั่งยืน'!C35</f>
        <v>โอนเปลี่ยนแปลงครั้งที่ 1/66 บท.กลุ่มนโยบายและแผน  ที่ ศธ 04087/1957 ลว. 28 กย 66</v>
      </c>
      <c r="D20" s="769">
        <f>+D21</f>
        <v>15900</v>
      </c>
      <c r="E20" s="769">
        <f t="shared" ref="E20:K20" si="8">+E21</f>
        <v>0</v>
      </c>
      <c r="F20" s="769">
        <f t="shared" si="8"/>
        <v>0</v>
      </c>
      <c r="G20" s="769"/>
      <c r="H20" s="769">
        <f t="shared" si="8"/>
        <v>0</v>
      </c>
      <c r="I20" s="769">
        <f t="shared" si="8"/>
        <v>15900</v>
      </c>
      <c r="J20" s="769">
        <f t="shared" si="8"/>
        <v>0</v>
      </c>
      <c r="K20" s="769">
        <f t="shared" si="8"/>
        <v>0</v>
      </c>
    </row>
    <row r="21" spans="1:11" ht="21" hidden="1" customHeight="1" x14ac:dyDescent="0.25">
      <c r="A21" s="782" t="str">
        <f>+'[5]ดำเนินงานครุภัณฑ์ 310061ยั่งยืน'!A36</f>
        <v>1)</v>
      </c>
      <c r="B21" s="794" t="str">
        <f>+'[5]ดำเนินงานครุภัณฑ์ 310061ยั่งยืน'!E36</f>
        <v>สพป.ปท.2</v>
      </c>
      <c r="C21" s="795" t="str">
        <f>+'[5]ดำเนินงานครุภัณฑ์ 310061ยั่งยืน'!D35</f>
        <v>20008 31006100 3110014</v>
      </c>
      <c r="D21" s="796">
        <f>+'[5]ดำเนินงานครุภัณฑ์ 310061ยั่งยืน'!F36</f>
        <v>15900</v>
      </c>
      <c r="E21" s="796">
        <f>+'[5]ดำเนินงานครุภัณฑ์ 310061ยั่งยืน'!G39</f>
        <v>0</v>
      </c>
      <c r="F21" s="796">
        <f>+'[5]ดำเนินงานครุภัณฑ์ 310061ยั่งยืน'!H39</f>
        <v>0</v>
      </c>
      <c r="G21" s="796">
        <f>+'[5]ดำเนินงานครุภัณฑ์ 310061ยั่งยืน'!I39</f>
        <v>0</v>
      </c>
      <c r="H21" s="796">
        <f>+'[5]ดำเนินงานครุภัณฑ์ 310061ยั่งยืน'!J39</f>
        <v>0</v>
      </c>
      <c r="I21" s="796">
        <f>+'[5]ดำเนินงานครุภัณฑ์ 310061ยั่งยืน'!K39</f>
        <v>15900</v>
      </c>
      <c r="J21" s="796">
        <f>+'[5]ดำเนินงานครุภัณฑ์ 310061ยั่งยืน'!L39</f>
        <v>0</v>
      </c>
      <c r="K21" s="796">
        <f>+'[5]ดำเนินงานครุภัณฑ์ 310061ยั่งยืน'!L36</f>
        <v>0</v>
      </c>
    </row>
    <row r="22" spans="1:11" ht="21" hidden="1" customHeight="1" x14ac:dyDescent="0.25">
      <c r="A22" s="774"/>
      <c r="B22" s="775" t="str">
        <f>+'[5]ดำเนินงานครุภัณฑ์ 310061ยั่งยืน'!E40</f>
        <v>ครุภัณฑ์โฆษณาและเผยแพร่ 120601</v>
      </c>
      <c r="C22" s="787">
        <f>+'[5]ดำเนินงานครุภัณฑ์ 310061ยั่งยืน'!D27</f>
        <v>0</v>
      </c>
      <c r="D22" s="777">
        <f>+D23+D25+D27</f>
        <v>119800</v>
      </c>
      <c r="E22" s="777">
        <f t="shared" ref="E22:K22" si="9">+E23+E25+E27</f>
        <v>0</v>
      </c>
      <c r="F22" s="777">
        <f t="shared" si="9"/>
        <v>0</v>
      </c>
      <c r="G22" s="777"/>
      <c r="H22" s="777">
        <f t="shared" si="9"/>
        <v>0</v>
      </c>
      <c r="I22" s="777">
        <f t="shared" si="9"/>
        <v>0</v>
      </c>
      <c r="J22" s="777">
        <f t="shared" si="9"/>
        <v>119800</v>
      </c>
      <c r="K22" s="777">
        <f t="shared" si="9"/>
        <v>0</v>
      </c>
    </row>
    <row r="23" spans="1:11" ht="21" hidden="1" customHeight="1" x14ac:dyDescent="0.25">
      <c r="A23" s="766">
        <f>+'[5]ดำเนินงานครุภัณฑ์ 310061ยั่งยืน'!A41</f>
        <v>1</v>
      </c>
      <c r="B23" s="788" t="str">
        <f>+'[5]ดำเนินงานครุภัณฑ์ 310061ยั่งยืน'!E41</f>
        <v xml:space="preserve">โทรทัศน์สีแอล อี ดี (LED TV) แบบ Smart TV ระดับความละเอียดจอภาพ 3840 x 2160 พิกเซล ขนาด 75 นิ้ว </v>
      </c>
      <c r="C23" s="789" t="str">
        <f>+'[5]ดำเนินงานครุภัณฑ์ 310061ยั่งยืน'!C41</f>
        <v>โอนเปลี่ยนแปลงครั้งที่ 1/66 บท.กลุ่มนโยบายและแผน  ที่ ศธ 04087/1957 ลว. 28 กย 66</v>
      </c>
      <c r="D23" s="769">
        <f>+D24</f>
        <v>45000</v>
      </c>
      <c r="E23" s="769">
        <f t="shared" ref="E23:K23" si="10">+E24</f>
        <v>0</v>
      </c>
      <c r="F23" s="769">
        <f t="shared" si="10"/>
        <v>0</v>
      </c>
      <c r="G23" s="769"/>
      <c r="H23" s="769">
        <f t="shared" si="10"/>
        <v>0</v>
      </c>
      <c r="I23" s="769">
        <f t="shared" si="10"/>
        <v>0</v>
      </c>
      <c r="J23" s="769">
        <f t="shared" si="10"/>
        <v>45000</v>
      </c>
      <c r="K23" s="769">
        <f t="shared" si="10"/>
        <v>0</v>
      </c>
    </row>
    <row r="24" spans="1:11" ht="15.75" hidden="1" customHeight="1" x14ac:dyDescent="0.25">
      <c r="A24" s="782" t="str">
        <f>+'[5]ดำเนินงานครุภัณฑ์ 310061ยั่งยืน'!A42</f>
        <v>1)</v>
      </c>
      <c r="B24" s="794" t="str">
        <f>+'[5]ดำเนินงานครุภัณฑ์ 310061ยั่งยืน'!E53</f>
        <v>สพป.ปท.2</v>
      </c>
      <c r="C24" s="795" t="str">
        <f>+'[5]ดำเนินงานครุภัณฑ์ 310061ยั่งยืน'!D41</f>
        <v>20007 31006100 3110012</v>
      </c>
      <c r="D24" s="796">
        <f>+'[5]ดำเนินงานครุภัณฑ์ 310061ยั่งยืน'!F46</f>
        <v>45000</v>
      </c>
      <c r="E24" s="796">
        <f>+'[5]ดำเนินงานครุภัณฑ์ 310061ยั่งยืน'!G46</f>
        <v>0</v>
      </c>
      <c r="F24" s="796">
        <f>+'[5]ดำเนินงานครุภัณฑ์ 310061ยั่งยืน'!H46</f>
        <v>0</v>
      </c>
      <c r="G24" s="796"/>
      <c r="H24" s="796">
        <f>+'[5]ดำเนินงานครุภัณฑ์ 310061ยั่งยืน'!I46</f>
        <v>0</v>
      </c>
      <c r="I24" s="796">
        <f>+'[5]ดำเนินงานครุภัณฑ์ 310061ยั่งยืน'!J46</f>
        <v>0</v>
      </c>
      <c r="J24" s="796">
        <f>+'[5]ดำเนินงานครุภัณฑ์ 310061ยั่งยืน'!K46</f>
        <v>45000</v>
      </c>
      <c r="K24" s="796">
        <f>+'[5]ดำเนินงานครุภัณฑ์ 310061ยั่งยืน'!L46</f>
        <v>0</v>
      </c>
    </row>
    <row r="25" spans="1:11" ht="21" hidden="1" customHeight="1" x14ac:dyDescent="0.25">
      <c r="A25" s="766">
        <f>+'[5]ดำเนินงานครุภัณฑ์ 310061ยั่งยืน'!A47</f>
        <v>2</v>
      </c>
      <c r="B25" s="793" t="str">
        <f>+'[5]ดำเนินงานครุภัณฑ์ 310061ยั่งยืน'!E47</f>
        <v xml:space="preserve">ไมโครโฟนไร้สาย </v>
      </c>
      <c r="C25" s="789" t="str">
        <f>+'[5]ดำเนินงานครุภัณฑ์ 310061ยั่งยืน'!C47</f>
        <v>โอนเปลี่ยนแปลงครั้งที่ 1/66 บท.กลุ่มนโยบายและแผน  ที่ ศธ 04087/1957 ลว. 28 กย 66</v>
      </c>
      <c r="D25" s="769">
        <f>+D26</f>
        <v>24900</v>
      </c>
      <c r="E25" s="769">
        <f t="shared" ref="E25:K25" si="11">+E26</f>
        <v>0</v>
      </c>
      <c r="F25" s="769">
        <f t="shared" si="11"/>
        <v>0</v>
      </c>
      <c r="G25" s="769"/>
      <c r="H25" s="769">
        <f t="shared" si="11"/>
        <v>0</v>
      </c>
      <c r="I25" s="769">
        <f t="shared" si="11"/>
        <v>0</v>
      </c>
      <c r="J25" s="769">
        <f t="shared" si="11"/>
        <v>24900</v>
      </c>
      <c r="K25" s="769">
        <f t="shared" si="11"/>
        <v>0</v>
      </c>
    </row>
    <row r="26" spans="1:11" ht="21" hidden="1" customHeight="1" x14ac:dyDescent="0.25">
      <c r="A26" s="782" t="str">
        <f>+'[5]ดำเนินงานครุภัณฑ์ 310061ยั่งยืน'!A48</f>
        <v>1)</v>
      </c>
      <c r="B26" s="794" t="str">
        <f>+'[5]ดำเนินงานครุภัณฑ์ 310061ยั่งยืน'!E48</f>
        <v>สพป.ปท.2</v>
      </c>
      <c r="C26" s="795" t="str">
        <f>+'[5]ดำเนินงานครุภัณฑ์ 310061ยั่งยืน'!D47</f>
        <v>20008 31006100 3110013</v>
      </c>
      <c r="D26" s="796">
        <f>+'[5]ดำเนินงานครุภัณฑ์ 310061ยั่งยืน'!F51</f>
        <v>24900</v>
      </c>
      <c r="E26" s="796">
        <f>+'[5]ดำเนินงานครุภัณฑ์ 310061ยั่งยืน'!G51</f>
        <v>0</v>
      </c>
      <c r="F26" s="796">
        <f>+'[5]ดำเนินงานครุภัณฑ์ 310061ยั่งยืน'!H51</f>
        <v>0</v>
      </c>
      <c r="G26" s="796"/>
      <c r="H26" s="796">
        <f>+'[5]ดำเนินงานครุภัณฑ์ 310061ยั่งยืน'!I51</f>
        <v>0</v>
      </c>
      <c r="I26" s="796">
        <f>+'[5]ดำเนินงานครุภัณฑ์ 310061ยั่งยืน'!J51</f>
        <v>0</v>
      </c>
      <c r="J26" s="796">
        <f>+'[5]ดำเนินงานครุภัณฑ์ 310061ยั่งยืน'!K51</f>
        <v>24900</v>
      </c>
      <c r="K26" s="796">
        <f>+'[5]ดำเนินงานครุภัณฑ์ 310061ยั่งยืน'!L51</f>
        <v>0</v>
      </c>
    </row>
    <row r="27" spans="1:11" ht="21" hidden="1" customHeight="1" x14ac:dyDescent="0.25">
      <c r="A27" s="766">
        <f>+'[5]ดำเนินงานครุภัณฑ์ 310061ยั่งยืน'!A52</f>
        <v>3</v>
      </c>
      <c r="B27" s="793" t="str">
        <f>+'[5]ดำเนินงานครุภัณฑ์ 310061ยั่งยืน'!E52</f>
        <v xml:space="preserve">เครื่องมัลติมีเดีย โปรเจคเตอร์ ระดับ XGA ขนาด 5000 ANSI Lumens  </v>
      </c>
      <c r="C27" s="789" t="str">
        <f>+'[5]ดำเนินงานครุภัณฑ์ 310061ยั่งยืน'!C52</f>
        <v>โอนเปลี่ยนแปลงครั้งที่ 1/66 บท.กลุ่มนโยบายและแผน  ที่ ศธ 04087/1957 ลว. 28 กย 66</v>
      </c>
      <c r="D27" s="769">
        <f>+D28</f>
        <v>49900</v>
      </c>
      <c r="E27" s="769">
        <f t="shared" ref="E27:K27" si="12">+E28</f>
        <v>0</v>
      </c>
      <c r="F27" s="769">
        <f t="shared" si="12"/>
        <v>0</v>
      </c>
      <c r="G27" s="769"/>
      <c r="H27" s="769">
        <f t="shared" si="12"/>
        <v>0</v>
      </c>
      <c r="I27" s="769">
        <f t="shared" si="12"/>
        <v>0</v>
      </c>
      <c r="J27" s="769">
        <f t="shared" si="12"/>
        <v>49900</v>
      </c>
      <c r="K27" s="769">
        <f t="shared" si="12"/>
        <v>0</v>
      </c>
    </row>
    <row r="28" spans="1:11" ht="15" hidden="1" customHeight="1" x14ac:dyDescent="0.25">
      <c r="A28" s="782" t="str">
        <f>+'[5]ดำเนินงานครุภัณฑ์ 310061ยั่งยืน'!A53</f>
        <v>1)</v>
      </c>
      <c r="B28" s="794" t="str">
        <f>+'[5]ดำเนินงานครุภัณฑ์ 310061ยั่งยืน'!E53</f>
        <v>สพป.ปท.2</v>
      </c>
      <c r="C28" s="795" t="str">
        <f>+'[5]ดำเนินงานครุภัณฑ์ 310061ยั่งยืน'!D52</f>
        <v>20009 31006100 3110015</v>
      </c>
      <c r="D28" s="796">
        <f>+'[5]ดำเนินงานครุภัณฑ์ 310061ยั่งยืน'!F56</f>
        <v>49900</v>
      </c>
      <c r="E28" s="796">
        <f>+'[5]ดำเนินงานครุภัณฑ์ 310061ยั่งยืน'!G56</f>
        <v>0</v>
      </c>
      <c r="F28" s="796">
        <f>+'[5]ดำเนินงานครุภัณฑ์ 310061ยั่งยืน'!H56</f>
        <v>0</v>
      </c>
      <c r="G28" s="796"/>
      <c r="H28" s="796">
        <f>+'[5]ดำเนินงานครุภัณฑ์ 310061ยั่งยืน'!I56</f>
        <v>0</v>
      </c>
      <c r="I28" s="796">
        <f>+'[5]ดำเนินงานครุภัณฑ์ 310061ยั่งยืน'!J56</f>
        <v>0</v>
      </c>
      <c r="J28" s="796">
        <f>+'[5]ดำเนินงานครุภัณฑ์ 310061ยั่งยืน'!K56</f>
        <v>49900</v>
      </c>
      <c r="K28" s="796">
        <f>+'[5]ดำเนินงานครุภัณฑ์ 310061ยั่งยืน'!L56</f>
        <v>0</v>
      </c>
    </row>
    <row r="29" spans="1:11" ht="15" hidden="1" customHeight="1" x14ac:dyDescent="0.25">
      <c r="A29" s="762" t="s">
        <v>87</v>
      </c>
      <c r="B29" s="797" t="str">
        <f>+[5]งบ66สิ่งก่อสร้า!E5</f>
        <v>แผนงานพื้นฐานด้านการพัฒนาและเสริมสร้างศักยภาพทรัพยากรมนุษย์</v>
      </c>
      <c r="C29" s="798"/>
      <c r="D29" s="799">
        <f t="shared" ref="D29:K29" si="13">+D30+D60</f>
        <v>4013400</v>
      </c>
      <c r="E29" s="799">
        <f t="shared" si="13"/>
        <v>0</v>
      </c>
      <c r="F29" s="799">
        <f t="shared" si="13"/>
        <v>0</v>
      </c>
      <c r="G29" s="799">
        <f t="shared" si="13"/>
        <v>0</v>
      </c>
      <c r="H29" s="799">
        <f t="shared" si="13"/>
        <v>0</v>
      </c>
      <c r="I29" s="799">
        <f t="shared" si="13"/>
        <v>0</v>
      </c>
      <c r="J29" s="799">
        <f t="shared" si="13"/>
        <v>4013400</v>
      </c>
      <c r="K29" s="799">
        <f t="shared" si="13"/>
        <v>0</v>
      </c>
    </row>
    <row r="30" spans="1:11" ht="15" hidden="1" customHeight="1" x14ac:dyDescent="0.25">
      <c r="A30" s="800">
        <v>1</v>
      </c>
      <c r="B30" s="801" t="str">
        <f>+[5]งบ66สิ่งก่อสร้า!E6</f>
        <v xml:space="preserve">ผลผลิตผู้จบการศึกษาภาคบังคับ </v>
      </c>
      <c r="C30" s="802" t="str">
        <f>+[5]งบ66สิ่งก่อสร้า!D6</f>
        <v>20004 35000200</v>
      </c>
      <c r="D30" s="803">
        <f>+D31+D53</f>
        <v>3680400</v>
      </c>
      <c r="E30" s="803">
        <f t="shared" ref="E30:K30" si="14">+E31+E53</f>
        <v>0</v>
      </c>
      <c r="F30" s="803">
        <f t="shared" si="14"/>
        <v>0</v>
      </c>
      <c r="G30" s="803"/>
      <c r="H30" s="803">
        <f t="shared" si="14"/>
        <v>0</v>
      </c>
      <c r="I30" s="803">
        <f t="shared" si="14"/>
        <v>0</v>
      </c>
      <c r="J30" s="803">
        <f t="shared" si="14"/>
        <v>3680400</v>
      </c>
      <c r="K30" s="803">
        <f t="shared" si="14"/>
        <v>0</v>
      </c>
    </row>
    <row r="31" spans="1:11" ht="15" hidden="1" customHeight="1" x14ac:dyDescent="0.25">
      <c r="A31" s="804">
        <f>+'[5]สิ่งก่อสร้าง  65'!A61</f>
        <v>3.1</v>
      </c>
      <c r="B31" s="805" t="str">
        <f>+'[5]สิ่งก่อสร้าง  65'!E61</f>
        <v xml:space="preserve">กิจกรรมการจัดการศึกษาประถมศึกษาสำหรับโรงเรียนปกติ  </v>
      </c>
      <c r="C31" s="806" t="str">
        <f>+'[5]สิ่งก่อสร้าง  65'!F61</f>
        <v>200041300P2791</v>
      </c>
      <c r="D31" s="807">
        <f>+D32+D38</f>
        <v>0</v>
      </c>
      <c r="E31" s="807">
        <f t="shared" ref="E31:K31" si="15">+E32+E38</f>
        <v>0</v>
      </c>
      <c r="F31" s="807">
        <f t="shared" si="15"/>
        <v>0</v>
      </c>
      <c r="G31" s="807"/>
      <c r="H31" s="807">
        <f t="shared" si="15"/>
        <v>0</v>
      </c>
      <c r="I31" s="807">
        <f t="shared" si="15"/>
        <v>0</v>
      </c>
      <c r="J31" s="807">
        <f t="shared" si="15"/>
        <v>0</v>
      </c>
      <c r="K31" s="807">
        <f t="shared" si="15"/>
        <v>0</v>
      </c>
    </row>
    <row r="32" spans="1:11" ht="15" hidden="1" customHeight="1" x14ac:dyDescent="0.25">
      <c r="A32" s="774"/>
      <c r="B32" s="775" t="str">
        <f>+'[5]สิ่งก่อสร้าง  65'!E62</f>
        <v>งบดำเนินงาน</v>
      </c>
      <c r="C32" s="808" t="str">
        <f>+'[5]สิ่งก่อสร้าง  65'!F62</f>
        <v>6411200</v>
      </c>
      <c r="D32" s="809">
        <f>+'[5]สิ่งก่อสร้าง  65'!G62</f>
        <v>0</v>
      </c>
      <c r="E32" s="809">
        <f>+'[5]สิ่งก่อสร้าง  65'!H62</f>
        <v>0</v>
      </c>
      <c r="F32" s="809">
        <f>+'[5]สิ่งก่อสร้าง  65'!I62</f>
        <v>0</v>
      </c>
      <c r="G32" s="809"/>
      <c r="H32" s="809">
        <f>+'[5]สิ่งก่อสร้าง  65'!J62</f>
        <v>0</v>
      </c>
      <c r="I32" s="809">
        <f>+'[5]สิ่งก่อสร้าง  65'!K62</f>
        <v>0</v>
      </c>
      <c r="J32" s="809">
        <f>+'[5]สิ่งก่อสร้าง  65'!L62</f>
        <v>0</v>
      </c>
      <c r="K32" s="810">
        <f>+'[5]สิ่งก่อสร้าง  65'!M62</f>
        <v>0</v>
      </c>
    </row>
    <row r="33" spans="1:11" ht="15" hidden="1" customHeight="1" x14ac:dyDescent="0.25">
      <c r="A33" s="811" t="str">
        <f>+'[5]สิ่งก่อสร้าง  65'!A63</f>
        <v>3.1.1</v>
      </c>
      <c r="B33" s="812" t="str">
        <f>+'[5]สิ่งก่อสร้าง  65'!E63</f>
        <v>ปรับปรุงห้องซ่อมแซมห้องรองผอ.สพป.ปท.2</v>
      </c>
      <c r="C33" s="813"/>
      <c r="D33" s="814">
        <f>+'[5]สิ่งก่อสร้าง  65'!G63</f>
        <v>0</v>
      </c>
      <c r="E33" s="814">
        <f>+'[5]สิ่งก่อสร้าง  65'!H63</f>
        <v>0</v>
      </c>
      <c r="F33" s="814">
        <f>+'[5]สิ่งก่อสร้าง  65'!I63</f>
        <v>0</v>
      </c>
      <c r="G33" s="814"/>
      <c r="H33" s="814">
        <f>+'[5]สิ่งก่อสร้าง  65'!J63</f>
        <v>0</v>
      </c>
      <c r="I33" s="814">
        <f>+'[5]สิ่งก่อสร้าง  65'!K63</f>
        <v>0</v>
      </c>
      <c r="J33" s="814">
        <f>+'[5]สิ่งก่อสร้าง  65'!L63</f>
        <v>0</v>
      </c>
      <c r="K33" s="814">
        <f>+'[5]สิ่งก่อสร้าง  65'!M63</f>
        <v>0</v>
      </c>
    </row>
    <row r="34" spans="1:11" ht="21" x14ac:dyDescent="0.25">
      <c r="A34" s="782" t="str">
        <f>+'[5]สิ่งก่อสร้าง  65'!A64</f>
        <v>3.1.1.1</v>
      </c>
      <c r="B34" s="815" t="str">
        <f>+'[5]สิ่งก่อสร้าง  65'!E64</f>
        <v>สพป.ปท.2</v>
      </c>
      <c r="C34" s="816" t="str">
        <f>+'[5]สิ่งก่อสร้าง  65'!F64</f>
        <v>2000436002000000</v>
      </c>
      <c r="D34" s="796">
        <f>+'[5]สิ่งก่อสร้าง  65'!G69</f>
        <v>0</v>
      </c>
      <c r="E34" s="796"/>
      <c r="F34" s="796">
        <f>+'[5]สิ่งก่อสร้าง  65'!I69</f>
        <v>0</v>
      </c>
      <c r="G34" s="796"/>
      <c r="H34" s="796">
        <f>+'[5]สิ่งก่อสร้าง  65'!J69</f>
        <v>0</v>
      </c>
      <c r="I34" s="796">
        <f>+'[5]สิ่งก่อสร้าง  65'!K69</f>
        <v>0</v>
      </c>
      <c r="J34" s="817"/>
      <c r="K34" s="796">
        <f>+'[5]สิ่งก่อสร้าง  65'!M69</f>
        <v>0</v>
      </c>
    </row>
    <row r="35" spans="1:11" ht="21" x14ac:dyDescent="0.25">
      <c r="A35" s="782" t="str">
        <f>+'[5]สิ่งก่อสร้าง  65'!A70</f>
        <v>3.1.2</v>
      </c>
      <c r="B35" s="796" t="str">
        <f>+'[5]สิ่งก่อสร้าง  65'!E70</f>
        <v>ปรับปรุงซ่อมแซมอาคารเอนกประสงค์</v>
      </c>
      <c r="C35" s="818">
        <f>+'[5]สิ่งก่อสร้าง  65'!F70</f>
        <v>0</v>
      </c>
      <c r="D35" s="819"/>
      <c r="E35" s="819"/>
      <c r="F35" s="819"/>
      <c r="G35" s="819"/>
      <c r="H35" s="819">
        <f>+'[5]สิ่งก่อสร้าง  65'!J70</f>
        <v>0</v>
      </c>
      <c r="I35" s="819"/>
      <c r="J35" s="819">
        <f>+'[5]สิ่งก่อสร้าง  65'!K70</f>
        <v>0</v>
      </c>
      <c r="K35" s="796">
        <f>+'[5]สิ่งก่อสร้าง  65'!M70</f>
        <v>0</v>
      </c>
    </row>
    <row r="36" spans="1:11" ht="42" hidden="1" customHeight="1" x14ac:dyDescent="0.25">
      <c r="A36" s="782" t="str">
        <f>+'[5]สิ่งก่อสร้าง  65'!A71</f>
        <v>3.1.2.1</v>
      </c>
      <c r="B36" s="815" t="str">
        <f>+'[5]สิ่งก่อสร้าง  65'!E71</f>
        <v>โรงเรียนวัดธรรมราษฎร์เจริญผล</v>
      </c>
      <c r="C36" s="816" t="str">
        <f>+'[5]สิ่งก่อสร้าง  65'!F71</f>
        <v>2000436002000000</v>
      </c>
      <c r="D36" s="796">
        <f>+'[5]สิ่งก่อสร้าง  65'!G76</f>
        <v>0</v>
      </c>
      <c r="E36" s="796"/>
      <c r="F36" s="796">
        <f>+'[5]สิ่งก่อสร้าง  65'!I76</f>
        <v>0</v>
      </c>
      <c r="G36" s="796"/>
      <c r="H36" s="796">
        <f>+'[5]สิ่งก่อสร้าง  65'!J76</f>
        <v>0</v>
      </c>
      <c r="I36" s="796"/>
      <c r="J36" s="796">
        <f>+'[5]สิ่งก่อสร้าง  65'!K76</f>
        <v>0</v>
      </c>
      <c r="K36" s="796">
        <f>+'[5]สิ่งก่อสร้าง  65'!M76</f>
        <v>0</v>
      </c>
    </row>
    <row r="37" spans="1:11" ht="21" hidden="1" customHeight="1" x14ac:dyDescent="0.25">
      <c r="A37" s="782"/>
      <c r="B37" s="782"/>
      <c r="C37" s="816"/>
      <c r="D37" s="782"/>
      <c r="E37" s="782"/>
      <c r="F37" s="782"/>
      <c r="G37" s="782"/>
      <c r="H37" s="782"/>
      <c r="I37" s="782"/>
      <c r="J37" s="782"/>
      <c r="K37" s="782"/>
    </row>
    <row r="38" spans="1:11" ht="21" hidden="1" customHeight="1" x14ac:dyDescent="0.25">
      <c r="A38" s="820">
        <f>+'[5]สิ่งก่อสร้าง  65'!A84</f>
        <v>0</v>
      </c>
      <c r="B38" s="821" t="str">
        <f>+'[5]สิ่งก่อสร้าง  65'!E84</f>
        <v>ค่าครุภัณฑ์</v>
      </c>
      <c r="C38" s="822">
        <f>+'[5]สิ่งก่อสร้าง  65'!F84</f>
        <v>0</v>
      </c>
      <c r="D38" s="820">
        <f>+'[5]สิ่งก่อสร้าง  65'!G84</f>
        <v>0</v>
      </c>
      <c r="E38" s="820">
        <f>+'[5]สิ่งก่อสร้าง  65'!H84</f>
        <v>0</v>
      </c>
      <c r="F38" s="820">
        <f>+'[5]สิ่งก่อสร้าง  65'!I84</f>
        <v>0</v>
      </c>
      <c r="G38" s="820"/>
      <c r="H38" s="820">
        <f>+'[5]สิ่งก่อสร้าง  65'!J84</f>
        <v>0</v>
      </c>
      <c r="I38" s="820">
        <f>+'[5]สิ่งก่อสร้าง  65'!K84</f>
        <v>0</v>
      </c>
      <c r="J38" s="820">
        <f>+'[5]สิ่งก่อสร้าง  65'!L84</f>
        <v>0</v>
      </c>
      <c r="K38" s="823">
        <f>+'[5]สิ่งก่อสร้าง  65'!M84</f>
        <v>0</v>
      </c>
    </row>
    <row r="39" spans="1:11" ht="21" hidden="1" customHeight="1" x14ac:dyDescent="0.25">
      <c r="A39" s="824" t="str">
        <f>+'[5]สิ่งก่อสร้าง  65'!A85</f>
        <v>3.1.3</v>
      </c>
      <c r="B39" s="825" t="str">
        <f>+'[5]สิ่งก่อสร้าง  65'!E85</f>
        <v xml:space="preserve">เครื่องคอมพิวเตอร์สำหรับงานประมวลผล แบบที่ 2 </v>
      </c>
      <c r="C39" s="826">
        <f>+'[5]สิ่งก่อสร้าง  65'!F85</f>
        <v>0</v>
      </c>
      <c r="D39" s="814">
        <f>D40</f>
        <v>0</v>
      </c>
      <c r="E39" s="814">
        <f t="shared" ref="E39:K39" si="16">E40</f>
        <v>0</v>
      </c>
      <c r="F39" s="814">
        <f t="shared" si="16"/>
        <v>0</v>
      </c>
      <c r="G39" s="814"/>
      <c r="H39" s="814">
        <f t="shared" si="16"/>
        <v>0</v>
      </c>
      <c r="I39" s="814">
        <f t="shared" si="16"/>
        <v>0</v>
      </c>
      <c r="J39" s="814">
        <f t="shared" si="16"/>
        <v>0</v>
      </c>
      <c r="K39" s="814">
        <f t="shared" si="16"/>
        <v>0</v>
      </c>
    </row>
    <row r="40" spans="1:11" ht="21" hidden="1" customHeight="1" x14ac:dyDescent="0.25">
      <c r="A40" s="782" t="str">
        <f>+'[5]สิ่งก่อสร้าง  65'!A86</f>
        <v>3.1.3.1</v>
      </c>
      <c r="B40" s="815" t="str">
        <f>+'[5]สิ่งก่อสร้าง  65'!E86</f>
        <v>สพป.ปท.2</v>
      </c>
      <c r="C40" s="816" t="str">
        <f>+'[5]สิ่งก่อสร้าง  65'!F86</f>
        <v>2000436002110ปท1</v>
      </c>
      <c r="D40" s="796">
        <f>+'[5]สิ่งก่อสร้าง  65'!G91</f>
        <v>0</v>
      </c>
      <c r="E40" s="796"/>
      <c r="F40" s="796">
        <f>+'[5]สิ่งก่อสร้าง  65'!I91</f>
        <v>0</v>
      </c>
      <c r="G40" s="796"/>
      <c r="H40" s="796">
        <f>+'[5]สิ่งก่อสร้าง  65'!J91</f>
        <v>0</v>
      </c>
      <c r="I40" s="796">
        <f>+'[5]สิ่งก่อสร้าง  65'!K91</f>
        <v>0</v>
      </c>
      <c r="J40" s="817"/>
      <c r="K40" s="796">
        <f>+'[5]สิ่งก่อสร้าง  65'!M91</f>
        <v>0</v>
      </c>
    </row>
    <row r="41" spans="1:11" ht="21" hidden="1" customHeight="1" x14ac:dyDescent="0.25">
      <c r="A41" s="811" t="str">
        <f>+'[5]สิ่งก่อสร้าง  65'!A92</f>
        <v>3.1.4</v>
      </c>
      <c r="B41" s="825" t="str">
        <f>+'[5]สิ่งก่อสร้าง  65'!E92</f>
        <v xml:space="preserve">เครื่องคอมพิวเตอร์ All In One สำหรับงานประมวลผล </v>
      </c>
      <c r="C41" s="827">
        <f>+'[5]สิ่งก่อสร้าง  65'!F92</f>
        <v>0</v>
      </c>
      <c r="D41" s="814">
        <f>+'[5]สิ่งก่อสร้าง  65'!G92</f>
        <v>0</v>
      </c>
      <c r="E41" s="814">
        <f>+'[5]สิ่งก่อสร้าง  65'!H92</f>
        <v>0</v>
      </c>
      <c r="F41" s="814">
        <f>+'[5]สิ่งก่อสร้าง  65'!I92</f>
        <v>0</v>
      </c>
      <c r="G41" s="814"/>
      <c r="H41" s="814">
        <f>+'[5]สิ่งก่อสร้าง  65'!J92</f>
        <v>0</v>
      </c>
      <c r="I41" s="814">
        <f>+'[5]สิ่งก่อสร้าง  65'!K92</f>
        <v>0</v>
      </c>
      <c r="J41" s="814">
        <f>+'[5]สิ่งก่อสร้าง  65'!L92</f>
        <v>0</v>
      </c>
      <c r="K41" s="814">
        <f>+'[5]สิ่งก่อสร้าง  65'!M92</f>
        <v>0</v>
      </c>
    </row>
    <row r="42" spans="1:11" ht="21" hidden="1" customHeight="1" x14ac:dyDescent="0.25">
      <c r="A42" s="782" t="str">
        <f>+'[5]สิ่งก่อสร้าง  65'!A93</f>
        <v>3.1.4.1</v>
      </c>
      <c r="B42" s="815" t="str">
        <f>+'[5]สิ่งก่อสร้าง  65'!E93</f>
        <v>สพป.ปท.2 จำนวน 12 เครื่อง</v>
      </c>
      <c r="C42" s="828" t="str">
        <f>+'[5]สิ่งก่อสร้าง  65'!F93</f>
        <v>2000436002110ปท2</v>
      </c>
      <c r="D42" s="819">
        <f>+'[5]สิ่งก่อสร้าง  65'!G98</f>
        <v>0</v>
      </c>
      <c r="E42" s="819">
        <f>+'[5]สิ่งก่อสร้าง  65'!H98</f>
        <v>0</v>
      </c>
      <c r="F42" s="819">
        <f>+'[5]สิ่งก่อสร้าง  65'!I98</f>
        <v>0</v>
      </c>
      <c r="G42" s="819"/>
      <c r="H42" s="819">
        <f>+'[5]สิ่งก่อสร้าง  65'!J98</f>
        <v>0</v>
      </c>
      <c r="I42" s="819">
        <f>+'[5]สิ่งก่อสร้าง  65'!K98</f>
        <v>0</v>
      </c>
      <c r="J42" s="819">
        <f>+'[5]สิ่งก่อสร้าง  65'!L98</f>
        <v>0</v>
      </c>
      <c r="K42" s="796">
        <f>+'[5]สิ่งก่อสร้าง  65'!M98</f>
        <v>0</v>
      </c>
    </row>
    <row r="43" spans="1:11" ht="21" hidden="1" customHeight="1" x14ac:dyDescent="0.25">
      <c r="A43" s="811" t="str">
        <f>+'[5]สิ่งก่อสร้าง  65'!A99</f>
        <v>3.1.5</v>
      </c>
      <c r="B43" s="829" t="str">
        <f>+'[5]สิ่งก่อสร้าง  65'!E99</f>
        <v xml:space="preserve">เครื่องคอมพิวเตอร์โน้ตบุ๊ก สำหรับงานสำนักงาน </v>
      </c>
      <c r="C43" s="830"/>
      <c r="D43" s="824">
        <f>+D44</f>
        <v>0</v>
      </c>
      <c r="E43" s="824">
        <f t="shared" ref="E43:K43" si="17">+E44</f>
        <v>0</v>
      </c>
      <c r="F43" s="824">
        <f t="shared" si="17"/>
        <v>0</v>
      </c>
      <c r="G43" s="824"/>
      <c r="H43" s="824">
        <f t="shared" si="17"/>
        <v>0</v>
      </c>
      <c r="I43" s="824">
        <f t="shared" si="17"/>
        <v>0</v>
      </c>
      <c r="J43" s="824">
        <f t="shared" si="17"/>
        <v>0</v>
      </c>
      <c r="K43" s="814">
        <f t="shared" si="17"/>
        <v>0</v>
      </c>
    </row>
    <row r="44" spans="1:11" ht="21" hidden="1" customHeight="1" x14ac:dyDescent="0.25">
      <c r="A44" s="782" t="str">
        <f>+'[5]สิ่งก่อสร้าง  65'!A100</f>
        <v>3.1.5.1</v>
      </c>
      <c r="B44" s="815" t="str">
        <f>+'[5]สิ่งก่อสร้าง  65'!E100</f>
        <v>สพป.ปท.2 จำนวน 8 เครื่อง</v>
      </c>
      <c r="C44" s="828" t="str">
        <f>+'[5]สิ่งก่อสร้าง  65'!F100</f>
        <v>2000436002110ปท3</v>
      </c>
      <c r="D44" s="792">
        <f>+'[5]สิ่งก่อสร้าง  65'!G105</f>
        <v>0</v>
      </c>
      <c r="E44" s="792">
        <f>+'[5]สิ่งก่อสร้าง  65'!H105</f>
        <v>0</v>
      </c>
      <c r="F44" s="792">
        <f>+'[5]สิ่งก่อสร้าง  65'!I105</f>
        <v>0</v>
      </c>
      <c r="G44" s="792"/>
      <c r="H44" s="792">
        <f>+'[5]สิ่งก่อสร้าง  65'!J105</f>
        <v>0</v>
      </c>
      <c r="I44" s="792">
        <f>+'[5]สิ่งก่อสร้าง  65'!K105</f>
        <v>0</v>
      </c>
      <c r="J44" s="792">
        <f>+'[5]สิ่งก่อสร้าง  65'!L105</f>
        <v>0</v>
      </c>
      <c r="K44" s="792">
        <f>+'[5]สิ่งก่อสร้าง  65'!M105</f>
        <v>0</v>
      </c>
    </row>
    <row r="45" spans="1:11" ht="21" hidden="1" customHeight="1" x14ac:dyDescent="0.25">
      <c r="A45" s="811" t="str">
        <f>+'[5]สิ่งก่อสร้าง  65'!A106</f>
        <v>3.1.6</v>
      </c>
      <c r="B45" s="829" t="str">
        <f>+'[5]สิ่งก่อสร้าง  65'!E106</f>
        <v xml:space="preserve">เครื่องแท็ปเล็ต แบบ 2 </v>
      </c>
      <c r="C45" s="830"/>
      <c r="D45" s="824">
        <f>+'[5]สิ่งก่อสร้าง  65'!G106</f>
        <v>0</v>
      </c>
      <c r="E45" s="824">
        <f>+'[5]สิ่งก่อสร้าง  65'!H106</f>
        <v>0</v>
      </c>
      <c r="F45" s="824">
        <f>+'[5]สิ่งก่อสร้าง  65'!I106</f>
        <v>0</v>
      </c>
      <c r="G45" s="824"/>
      <c r="H45" s="824">
        <f>+'[5]สิ่งก่อสร้าง  65'!J106</f>
        <v>0</v>
      </c>
      <c r="I45" s="824">
        <f>+'[5]สิ่งก่อสร้าง  65'!K106</f>
        <v>0</v>
      </c>
      <c r="J45" s="824">
        <f>+'[5]สิ่งก่อสร้าง  65'!L106</f>
        <v>0</v>
      </c>
      <c r="K45" s="814">
        <f>+'[5]สิ่งก่อสร้าง  65'!M106</f>
        <v>0</v>
      </c>
    </row>
    <row r="46" spans="1:11" ht="42" hidden="1" customHeight="1" x14ac:dyDescent="0.25">
      <c r="A46" s="782" t="str">
        <f>+'[5]สิ่งก่อสร้าง  65'!A107</f>
        <v>3.1.6.1</v>
      </c>
      <c r="B46" s="815" t="str">
        <f>+'[5]สิ่งก่อสร้าง  65'!E107</f>
        <v>สพป.ปท.2 จำนวน 2 เครื่อง</v>
      </c>
      <c r="C46" s="828" t="str">
        <f>+'[5]สิ่งก่อสร้าง  65'!F107</f>
        <v>2000436002110ปท4</v>
      </c>
      <c r="D46" s="819">
        <f>+'[5]สิ่งก่อสร้าง  65'!G112</f>
        <v>0</v>
      </c>
      <c r="E46" s="819">
        <f>+'[5]สิ่งก่อสร้าง  65'!H112</f>
        <v>0</v>
      </c>
      <c r="F46" s="819">
        <f>+'[5]สิ่งก่อสร้าง  65'!I112</f>
        <v>0</v>
      </c>
      <c r="G46" s="819"/>
      <c r="H46" s="819">
        <f>+'[5]สิ่งก่อสร้าง  65'!J112</f>
        <v>0</v>
      </c>
      <c r="I46" s="819">
        <f>+'[5]สิ่งก่อสร้าง  65'!K112</f>
        <v>0</v>
      </c>
      <c r="J46" s="819">
        <f>+'[5]สิ่งก่อสร้าง  65'!L112</f>
        <v>0</v>
      </c>
      <c r="K46" s="796">
        <f>+'[5]สิ่งก่อสร้าง  65'!M112</f>
        <v>0</v>
      </c>
    </row>
    <row r="47" spans="1:11" ht="21" hidden="1" customHeight="1" x14ac:dyDescent="0.25">
      <c r="A47" s="811" t="str">
        <f>+'[5]สิ่งก่อสร้าง  65'!A113</f>
        <v>3.1.7</v>
      </c>
      <c r="B47" s="831" t="str">
        <f>+'[5]สิ่งก่อสร้าง  65'!E113</f>
        <v xml:space="preserve">เครื่องพิมพ์ Multifunction แบบฉีดหมึกพร้อมติดตั้งถังหมึกพิมพ์ (Ink Tank Printer)      </v>
      </c>
      <c r="C47" s="830"/>
      <c r="D47" s="824">
        <f>+'[5]สิ่งก่อสร้าง  65'!G113</f>
        <v>0</v>
      </c>
      <c r="E47" s="824">
        <f>+'[5]สิ่งก่อสร้าง  65'!H113</f>
        <v>0</v>
      </c>
      <c r="F47" s="824">
        <f>+'[5]สิ่งก่อสร้าง  65'!I113</f>
        <v>0</v>
      </c>
      <c r="G47" s="824"/>
      <c r="H47" s="824">
        <f>+'[5]สิ่งก่อสร้าง  65'!J113</f>
        <v>0</v>
      </c>
      <c r="I47" s="824">
        <f>+'[5]สิ่งก่อสร้าง  65'!K113</f>
        <v>0</v>
      </c>
      <c r="J47" s="824">
        <f>+'[5]สิ่งก่อสร้าง  65'!L113</f>
        <v>0</v>
      </c>
      <c r="K47" s="814">
        <f>+'[5]สิ่งก่อสร้าง  65'!M113</f>
        <v>0</v>
      </c>
    </row>
    <row r="48" spans="1:11" ht="21" hidden="1" customHeight="1" x14ac:dyDescent="0.25">
      <c r="A48" s="782" t="str">
        <f>+'[5]สิ่งก่อสร้าง  65'!A114</f>
        <v>3.1.7.1</v>
      </c>
      <c r="B48" s="815" t="str">
        <f>+'[5]สิ่งก่อสร้าง  65'!E114</f>
        <v>สพป.ปท.2 จำนวน 3 เครื่อง</v>
      </c>
      <c r="C48" s="828" t="str">
        <f>+'[5]สิ่งก่อสร้าง  65'!F114</f>
        <v>2000436002110DBW</v>
      </c>
      <c r="D48" s="819">
        <f>+'[5]สิ่งก่อสร้าง  65'!G119</f>
        <v>0</v>
      </c>
      <c r="E48" s="819">
        <f>+'[5]สิ่งก่อสร้าง  65'!H119</f>
        <v>0</v>
      </c>
      <c r="F48" s="819">
        <f>+'[5]สิ่งก่อสร้าง  65'!I119</f>
        <v>0</v>
      </c>
      <c r="G48" s="819"/>
      <c r="H48" s="819">
        <f>+'[5]สิ่งก่อสร้าง  65'!J119</f>
        <v>0</v>
      </c>
      <c r="I48" s="819">
        <f>+'[5]สิ่งก่อสร้าง  65'!K119</f>
        <v>0</v>
      </c>
      <c r="J48" s="819">
        <f>+'[5]สิ่งก่อสร้าง  65'!L119</f>
        <v>0</v>
      </c>
      <c r="K48" s="796">
        <f>+'[5]สิ่งก่อสร้าง  65'!M119</f>
        <v>0</v>
      </c>
    </row>
    <row r="49" spans="1:11" ht="21" hidden="1" customHeight="1" x14ac:dyDescent="0.25">
      <c r="A49" s="804">
        <f>+'[5]สิ่งก่อสร้าง  65'!A120</f>
        <v>3.2</v>
      </c>
      <c r="B49" s="832" t="str">
        <f>+'[5]สิ่งก่อสร้าง  65'!E120</f>
        <v xml:space="preserve">กิจกรรมการจัดการศึกษามัธยมศึกษาตอนต้นสำหรับโรงเรียนปกติ  </v>
      </c>
      <c r="C49" s="833" t="str">
        <f>+'[5]สิ่งก่อสร้าง  65'!F120</f>
        <v>200041300P2792</v>
      </c>
      <c r="D49" s="834">
        <f>+'[5]สิ่งก่อสร้าง  65'!G120</f>
        <v>0</v>
      </c>
      <c r="E49" s="834">
        <f>+'[5]สิ่งก่อสร้าง  65'!H120</f>
        <v>0</v>
      </c>
      <c r="F49" s="834">
        <f>+'[5]สิ่งก่อสร้าง  65'!I120</f>
        <v>0</v>
      </c>
      <c r="G49" s="834"/>
      <c r="H49" s="834">
        <f>+'[5]สิ่งก่อสร้าง  65'!J120</f>
        <v>0</v>
      </c>
      <c r="I49" s="834">
        <f>+'[5]สิ่งก่อสร้าง  65'!K120</f>
        <v>0</v>
      </c>
      <c r="J49" s="834">
        <f>+'[5]สิ่งก่อสร้าง  65'!L120</f>
        <v>0</v>
      </c>
      <c r="K49" s="835">
        <f>+'[5]สิ่งก่อสร้าง  65'!M120</f>
        <v>0</v>
      </c>
    </row>
    <row r="50" spans="1:11" ht="21" hidden="1" customHeight="1" x14ac:dyDescent="0.25">
      <c r="A50" s="823">
        <f>+'[5]สิ่งก่อสร้าง  65'!A121</f>
        <v>0</v>
      </c>
      <c r="B50" s="836" t="str">
        <f>+'[5]สิ่งก่อสร้าง  65'!E121</f>
        <v>งบดำเนินงาน</v>
      </c>
      <c r="C50" s="837" t="str">
        <f>+'[5]สิ่งก่อสร้าง  65'!F121</f>
        <v>6411200</v>
      </c>
      <c r="D50" s="820">
        <f>+'[5]สิ่งก่อสร้าง  65'!G121</f>
        <v>0</v>
      </c>
      <c r="E50" s="820">
        <f>+'[5]สิ่งก่อสร้าง  65'!H121</f>
        <v>0</v>
      </c>
      <c r="F50" s="820">
        <f>+'[5]สิ่งก่อสร้าง  65'!I121</f>
        <v>0</v>
      </c>
      <c r="G50" s="820"/>
      <c r="H50" s="820">
        <f>+'[5]สิ่งก่อสร้าง  65'!J121</f>
        <v>0</v>
      </c>
      <c r="I50" s="820">
        <f>+'[5]สิ่งก่อสร้าง  65'!K121</f>
        <v>0</v>
      </c>
      <c r="J50" s="820">
        <f>+'[5]สิ่งก่อสร้าง  65'!L121</f>
        <v>0</v>
      </c>
      <c r="K50" s="823">
        <f>+'[5]สิ่งก่อสร้าง  65'!M121</f>
        <v>0</v>
      </c>
    </row>
    <row r="51" spans="1:11" ht="21" hidden="1" customHeight="1" x14ac:dyDescent="0.25">
      <c r="A51" s="811" t="str">
        <f>+'[5]สิ่งก่อสร้าง  65'!A122</f>
        <v>3.2.1</v>
      </c>
      <c r="B51" s="831" t="str">
        <f>+'[5]สิ่งก่อสร้าง  65'!E122</f>
        <v>ปรับปรุงซ่อมแซมผนังอาคาร ท่อลำเลียงน้ำและซ่อมพื้นดาดฟ้ารั่วซึม</v>
      </c>
      <c r="C51" s="830"/>
      <c r="D51" s="824">
        <f>+'[5]สิ่งก่อสร้าง  65'!G122</f>
        <v>0</v>
      </c>
      <c r="E51" s="824">
        <f>+'[5]สิ่งก่อสร้าง  65'!H122</f>
        <v>0</v>
      </c>
      <c r="F51" s="824">
        <f>+'[5]สิ่งก่อสร้าง  65'!I122</f>
        <v>0</v>
      </c>
      <c r="G51" s="824"/>
      <c r="H51" s="824">
        <f>+'[5]สิ่งก่อสร้าง  65'!J122</f>
        <v>0</v>
      </c>
      <c r="I51" s="824">
        <f>+'[5]สิ่งก่อสร้าง  65'!K122</f>
        <v>0</v>
      </c>
      <c r="J51" s="824">
        <f>+'[5]สิ่งก่อสร้าง  65'!L122</f>
        <v>0</v>
      </c>
      <c r="K51" s="814">
        <f>+'[5]สิ่งก่อสร้าง  65'!M122</f>
        <v>0</v>
      </c>
    </row>
    <row r="52" spans="1:11" ht="42" hidden="1" customHeight="1" x14ac:dyDescent="0.25">
      <c r="A52" s="782" t="str">
        <f>+'[5]สิ่งก่อสร้าง  65'!A123</f>
        <v>3.2.1.1</v>
      </c>
      <c r="B52" s="815" t="str">
        <f>+'[5]สิ่งก่อสร้าง  65'!E123</f>
        <v>สพป.ปท.2</v>
      </c>
      <c r="C52" s="828" t="str">
        <f>+'[5]สิ่งก่อสร้าง  65'!F123</f>
        <v>2000436002000000</v>
      </c>
      <c r="D52" s="819">
        <f>+'[5]สิ่งก่อสร้าง  65'!G128</f>
        <v>0</v>
      </c>
      <c r="E52" s="819">
        <f>+'[5]สิ่งก่อสร้าง  65'!H128</f>
        <v>0</v>
      </c>
      <c r="F52" s="819">
        <f>+'[5]สิ่งก่อสร้าง  65'!I128</f>
        <v>0</v>
      </c>
      <c r="G52" s="819"/>
      <c r="H52" s="819">
        <f>+'[5]สิ่งก่อสร้าง  65'!J128</f>
        <v>0</v>
      </c>
      <c r="I52" s="819">
        <f>+'[5]สิ่งก่อสร้าง  65'!K128</f>
        <v>0</v>
      </c>
      <c r="J52" s="819">
        <f>+'[5]สิ่งก่อสร้าง  65'!L128</f>
        <v>0</v>
      </c>
      <c r="K52" s="796">
        <f>+'[5]สิ่งก่อสร้าง  65'!M128</f>
        <v>0</v>
      </c>
    </row>
    <row r="53" spans="1:11" ht="21" hidden="1" customHeight="1" x14ac:dyDescent="0.25">
      <c r="A53" s="770">
        <v>1.1000000000000001</v>
      </c>
      <c r="B53" s="771" t="str">
        <f>+[5]งบ66สิ่งก่อสร้า!E8</f>
        <v xml:space="preserve">กิจกรรมก่อสร้างปรับปรุง ซ่อมแซมอาคารเรียนและสิ่งก่อสร้างประกอบสำหรับโรงเรียนปกติ </v>
      </c>
      <c r="C53" s="838" t="str">
        <f>+[5]งบ66สิ่งก่อสร้า!D8</f>
        <v>20004  66 01056 00000</v>
      </c>
      <c r="D53" s="839">
        <f>+D54</f>
        <v>3680400</v>
      </c>
      <c r="E53" s="839">
        <f t="shared" ref="E53:K53" si="18">+E54</f>
        <v>0</v>
      </c>
      <c r="F53" s="839">
        <f t="shared" si="18"/>
        <v>0</v>
      </c>
      <c r="G53" s="839"/>
      <c r="H53" s="839">
        <f t="shared" si="18"/>
        <v>0</v>
      </c>
      <c r="I53" s="839">
        <f t="shared" si="18"/>
        <v>0</v>
      </c>
      <c r="J53" s="839">
        <f t="shared" si="18"/>
        <v>3680400</v>
      </c>
      <c r="K53" s="839">
        <f t="shared" si="18"/>
        <v>0</v>
      </c>
    </row>
    <row r="54" spans="1:11" ht="42" hidden="1" customHeight="1" x14ac:dyDescent="0.25">
      <c r="A54" s="823">
        <f>+'[5]สิ่งก่อสร้าง  65'!A130</f>
        <v>0</v>
      </c>
      <c r="B54" s="823" t="str">
        <f>+[5]งบ66สิ่งก่อสร้า!E7</f>
        <v xml:space="preserve">  ค่าที่ดินและสิ่งก่อสร้าง </v>
      </c>
      <c r="C54" s="840">
        <f>+[5]งบ66สิ่งก่อสร้า!D7</f>
        <v>6611320</v>
      </c>
      <c r="D54" s="823">
        <f>+D55+D58</f>
        <v>3680400</v>
      </c>
      <c r="E54" s="823">
        <f t="shared" ref="E54:K54" si="19">+E55+E58</f>
        <v>0</v>
      </c>
      <c r="F54" s="823">
        <f t="shared" si="19"/>
        <v>0</v>
      </c>
      <c r="G54" s="823"/>
      <c r="H54" s="823">
        <f t="shared" si="19"/>
        <v>0</v>
      </c>
      <c r="I54" s="823">
        <f t="shared" si="19"/>
        <v>0</v>
      </c>
      <c r="J54" s="823">
        <f t="shared" si="19"/>
        <v>3680400</v>
      </c>
      <c r="K54" s="823">
        <f t="shared" si="19"/>
        <v>0</v>
      </c>
    </row>
    <row r="55" spans="1:11" ht="21" hidden="1" customHeight="1" x14ac:dyDescent="0.25">
      <c r="A55" s="766" t="str">
        <f>+[5]งบ66สิ่งก่อสร้า!A9</f>
        <v>1.1.1</v>
      </c>
      <c r="B55" s="841" t="str">
        <f>+[5]งบ66สิ่งก่อสร้า!E9</f>
        <v xml:space="preserve">ค่าปรับปรุงซ่อมแซมอาคารเรียน อาคารประกอบและสิ่งก่อสร้างอื่นที่ชำรุดทรุดโทรมและที่ประสบอุบัติภัย </v>
      </c>
      <c r="C55" s="842" t="str">
        <f>+[5]งบ66สิ่งก่อสร้า!C9</f>
        <v>ศธ 04002/ว 4485 ลว 28 กย 66 ครั้งที่  895</v>
      </c>
      <c r="D55" s="843">
        <f>SUM(D56:D57)</f>
        <v>516000</v>
      </c>
      <c r="E55" s="843">
        <f t="shared" ref="E55:K55" si="20">SUM(E56:E57)</f>
        <v>0</v>
      </c>
      <c r="F55" s="843">
        <f t="shared" si="20"/>
        <v>0</v>
      </c>
      <c r="G55" s="843"/>
      <c r="H55" s="843">
        <f t="shared" si="20"/>
        <v>0</v>
      </c>
      <c r="I55" s="843">
        <f t="shared" si="20"/>
        <v>0</v>
      </c>
      <c r="J55" s="843">
        <f t="shared" si="20"/>
        <v>516000</v>
      </c>
      <c r="K55" s="843">
        <f t="shared" si="20"/>
        <v>0</v>
      </c>
    </row>
    <row r="56" spans="1:11" ht="42" hidden="1" customHeight="1" x14ac:dyDescent="0.25">
      <c r="A56" s="796" t="str">
        <f>+[5]งบ66สิ่งก่อสร้า!A10</f>
        <v>1)</v>
      </c>
      <c r="B56" s="815" t="str">
        <f>+[5]งบ66สิ่งก่อสร้า!E10</f>
        <v>ร.ร.วัดเจริญบุญ</v>
      </c>
      <c r="C56" s="828" t="str">
        <f>+[5]งบ66สิ่งก่อสร้า!D10</f>
        <v>20004 35000200 321ZZZZ</v>
      </c>
      <c r="D56" s="819">
        <f>+[5]งบ66สิ่งก่อสร้า!F16</f>
        <v>59000</v>
      </c>
      <c r="E56" s="819">
        <f>+[5]งบ66สิ่งก่อสร้า!G16</f>
        <v>0</v>
      </c>
      <c r="F56" s="819">
        <f>+[5]งบ66สิ่งก่อสร้า!H16</f>
        <v>0</v>
      </c>
      <c r="G56" s="819">
        <f>+[5]งบ66สิ่งก่อสร้า!I16</f>
        <v>0</v>
      </c>
      <c r="H56" s="819">
        <f>+[5]งบ66สิ่งก่อสร้า!J16</f>
        <v>0</v>
      </c>
      <c r="I56" s="819">
        <f>+[5]งบ66สิ่งก่อสร้า!K16</f>
        <v>0</v>
      </c>
      <c r="J56" s="819">
        <f>+[5]งบ66สิ่งก่อสร้า!L16</f>
        <v>59000</v>
      </c>
      <c r="K56" s="796">
        <f>+[5]งบ66สิ่งก่อสร้า!M16</f>
        <v>0</v>
      </c>
    </row>
    <row r="57" spans="1:11" ht="21" hidden="1" customHeight="1" x14ac:dyDescent="0.25">
      <c r="A57" s="796" t="str">
        <f>+[5]งบ66สิ่งก่อสร้า!A17</f>
        <v>2)</v>
      </c>
      <c r="B57" s="815" t="str">
        <f>+[5]งบ66สิ่งก่อสร้า!E17</f>
        <v>ร.ร.วัดศาลาลอย</v>
      </c>
      <c r="C57" s="828" t="str">
        <f>+[5]งบ66สิ่งก่อสร้า!D17</f>
        <v>2000435000200321ZZZZ</v>
      </c>
      <c r="D57" s="819">
        <f>+[5]งบ66สิ่งก่อสร้า!F23</f>
        <v>457000</v>
      </c>
      <c r="E57" s="819">
        <f>+[5]งบ66สิ่งก่อสร้า!G23</f>
        <v>0</v>
      </c>
      <c r="F57" s="819">
        <f>+[5]งบ66สิ่งก่อสร้า!H23</f>
        <v>0</v>
      </c>
      <c r="G57" s="819">
        <f>+[5]งบ66สิ่งก่อสร้า!I23</f>
        <v>0</v>
      </c>
      <c r="H57" s="819">
        <f>+[5]งบ66สิ่งก่อสร้า!J23</f>
        <v>0</v>
      </c>
      <c r="I57" s="819">
        <f>+[5]งบ66สิ่งก่อสร้า!K23</f>
        <v>0</v>
      </c>
      <c r="J57" s="819">
        <f>+[5]งบ66สิ่งก่อสร้า!L23</f>
        <v>457000</v>
      </c>
      <c r="K57" s="796">
        <f>+[5]งบ66สิ่งก่อสร้า!M23</f>
        <v>0</v>
      </c>
    </row>
    <row r="58" spans="1:11" ht="42" x14ac:dyDescent="0.25">
      <c r="A58" s="766" t="str">
        <f>+[5]งบ66สิ่งก่อสร้า!A24</f>
        <v>1.1.2</v>
      </c>
      <c r="B58" s="844" t="str">
        <f>+[5]งบ66สิ่งก่อสร้า!E24</f>
        <v>อาคารเรียน สปช.105/29 ปรับปรุง อาคารเรียน 2 ชั้น 10 ห้องเรียน (ชั้นล่าง 5 ห้อง ชั้นบน 5 ห้อง)</v>
      </c>
      <c r="C58" s="842" t="str">
        <f>+[5]งบ66สิ่งก่อสร้า!C24</f>
        <v>ศธ 04002/ว5190ลว 14 พ.ย.65 ครั้งที่ 64</v>
      </c>
      <c r="D58" s="843">
        <f>SUM(D59)</f>
        <v>3164400</v>
      </c>
      <c r="E58" s="843">
        <f t="shared" ref="E58:K58" si="21">SUM(E59)</f>
        <v>0</v>
      </c>
      <c r="F58" s="843">
        <f t="shared" si="21"/>
        <v>0</v>
      </c>
      <c r="G58" s="843"/>
      <c r="H58" s="843">
        <f t="shared" si="21"/>
        <v>0</v>
      </c>
      <c r="I58" s="843">
        <f t="shared" si="21"/>
        <v>0</v>
      </c>
      <c r="J58" s="843">
        <f t="shared" si="21"/>
        <v>3164400</v>
      </c>
      <c r="K58" s="843">
        <f t="shared" si="21"/>
        <v>0</v>
      </c>
    </row>
    <row r="59" spans="1:11" ht="42" x14ac:dyDescent="0.25">
      <c r="A59" s="796" t="str">
        <f>+[5]งบ66สิ่งก่อสร้า!A25</f>
        <v>1)</v>
      </c>
      <c r="B59" s="796" t="str">
        <f>+[5]งบ66สิ่งก่อสร้า!E25</f>
        <v xml:space="preserve"> โรงเรียนวัดกลางคลองสี่ </v>
      </c>
      <c r="C59" s="845" t="str">
        <f>+[5]งบ66สิ่งก่อสร้า!D25</f>
        <v>20004350002003214557</v>
      </c>
      <c r="D59" s="796">
        <f>+[5]งบ66สิ่งก่อสร้า!F36</f>
        <v>3164400</v>
      </c>
      <c r="E59" s="796">
        <f>+[5]งบ66สิ่งก่อสร้า!G36</f>
        <v>0</v>
      </c>
      <c r="F59" s="796">
        <f>+[5]งบ66สิ่งก่อสร้า!H36</f>
        <v>0</v>
      </c>
      <c r="G59" s="796">
        <f>+[5]งบ66สิ่งก่อสร้า!I36</f>
        <v>0</v>
      </c>
      <c r="H59" s="796">
        <f>+[5]งบ66สิ่งก่อสร้า!J36</f>
        <v>0</v>
      </c>
      <c r="I59" s="796">
        <f>+[5]งบ66สิ่งก่อสร้า!K36</f>
        <v>0</v>
      </c>
      <c r="J59" s="796">
        <f>+[5]งบ66สิ่งก่อสร้า!L36</f>
        <v>3164400</v>
      </c>
      <c r="K59" s="796">
        <f>+[5]งบ66สิ่งก่อสร้า!M36</f>
        <v>0</v>
      </c>
    </row>
    <row r="60" spans="1:11" ht="21" hidden="1" customHeight="1" x14ac:dyDescent="0.25">
      <c r="A60" s="800">
        <f>+[5]งบ66สิ่งก่อสร้า!A37</f>
        <v>2</v>
      </c>
      <c r="B60" s="801" t="str">
        <f>+[5]งบ66สิ่งก่อสร้า!E37</f>
        <v xml:space="preserve">ผลผลิตผู้จบการศึกษามัธยมศึกษาตอนปลาย  </v>
      </c>
      <c r="C60" s="802" t="str">
        <f>+[5]งบ66สิ่งก่อสร้า!D37</f>
        <v xml:space="preserve">20004 35000300 </v>
      </c>
      <c r="D60" s="803">
        <f>+D61</f>
        <v>333000</v>
      </c>
      <c r="E60" s="803">
        <f t="shared" ref="E60:K62" si="22">+E61</f>
        <v>0</v>
      </c>
      <c r="F60" s="803">
        <f t="shared" si="22"/>
        <v>0</v>
      </c>
      <c r="G60" s="803"/>
      <c r="H60" s="803">
        <f t="shared" si="22"/>
        <v>0</v>
      </c>
      <c r="I60" s="803">
        <f t="shared" si="22"/>
        <v>0</v>
      </c>
      <c r="J60" s="803">
        <f t="shared" si="22"/>
        <v>333000</v>
      </c>
      <c r="K60" s="803">
        <f t="shared" si="22"/>
        <v>0</v>
      </c>
    </row>
    <row r="61" spans="1:11" s="55" customFormat="1" ht="21" hidden="1" customHeight="1" x14ac:dyDescent="0.25">
      <c r="A61" s="846">
        <f>+[5]งบ66สิ่งก่อสร้า!A39</f>
        <v>2.1</v>
      </c>
      <c r="B61" s="847" t="str">
        <f>+[5]งบ66สิ่งก่อสร้า!E39</f>
        <v xml:space="preserve"> กิจกรรมการจัดการศึกษามัธยมศึกษาตอนปลายสำหรับโรงเรียนปกติ</v>
      </c>
      <c r="C61" s="848" t="str">
        <f>+[5]งบ66สิ่งก่อสร้า!D39</f>
        <v xml:space="preserve">20004 66 05178 00000 </v>
      </c>
      <c r="D61" s="849">
        <f>+D62</f>
        <v>333000</v>
      </c>
      <c r="E61" s="849">
        <f t="shared" si="22"/>
        <v>0</v>
      </c>
      <c r="F61" s="849">
        <f t="shared" si="22"/>
        <v>0</v>
      </c>
      <c r="G61" s="849"/>
      <c r="H61" s="849">
        <f t="shared" si="22"/>
        <v>0</v>
      </c>
      <c r="I61" s="849">
        <f t="shared" si="22"/>
        <v>0</v>
      </c>
      <c r="J61" s="849">
        <f t="shared" si="22"/>
        <v>333000</v>
      </c>
      <c r="K61" s="839">
        <f t="shared" si="22"/>
        <v>0</v>
      </c>
    </row>
    <row r="62" spans="1:11" s="55" customFormat="1" ht="9" hidden="1" customHeight="1" x14ac:dyDescent="0.25">
      <c r="A62" s="823">
        <f>+'[5]สิ่งก่อสร้าง  65'!A139</f>
        <v>0</v>
      </c>
      <c r="B62" s="823" t="s">
        <v>88</v>
      </c>
      <c r="C62" s="840">
        <v>6611320</v>
      </c>
      <c r="D62" s="823">
        <f>+D63</f>
        <v>333000</v>
      </c>
      <c r="E62" s="823">
        <f t="shared" si="22"/>
        <v>0</v>
      </c>
      <c r="F62" s="823">
        <f t="shared" si="22"/>
        <v>0</v>
      </c>
      <c r="G62" s="823"/>
      <c r="H62" s="823">
        <f t="shared" si="22"/>
        <v>0</v>
      </c>
      <c r="I62" s="823">
        <f t="shared" si="22"/>
        <v>0</v>
      </c>
      <c r="J62" s="823">
        <f t="shared" si="22"/>
        <v>333000</v>
      </c>
      <c r="K62" s="823">
        <f t="shared" si="22"/>
        <v>0</v>
      </c>
    </row>
    <row r="63" spans="1:11" ht="63" x14ac:dyDescent="0.25">
      <c r="A63" s="850" t="str">
        <f>+[5]งบ66สิ่งก่อสร้า!A40</f>
        <v>2.1.1</v>
      </c>
      <c r="B63" s="841" t="str">
        <f>+[5]งบ66สิ่งก่อสร้า!E40</f>
        <v xml:space="preserve">ค่าปรับปรุงซ่อมแซมอาคารเรียน อาคารประกอบและสิ่งก่อสร้างอื่นที่ชำรุดทรุดโทรมและที่ประสบอุบัติภัย </v>
      </c>
      <c r="C63" s="841" t="str">
        <f>+[5]งบ66สิ่งก่อสร้า!C40</f>
        <v>ศธ04002/ว3478 ลว.21 ส.ค.66 โอนครั้งที่ 782</v>
      </c>
      <c r="D63" s="851">
        <f>SUM(D64)</f>
        <v>333000</v>
      </c>
      <c r="E63" s="851">
        <f t="shared" ref="E63:K63" si="23">SUM(E64)</f>
        <v>0</v>
      </c>
      <c r="F63" s="851">
        <f t="shared" si="23"/>
        <v>0</v>
      </c>
      <c r="G63" s="851"/>
      <c r="H63" s="851">
        <f t="shared" si="23"/>
        <v>0</v>
      </c>
      <c r="I63" s="851">
        <f t="shared" si="23"/>
        <v>0</v>
      </c>
      <c r="J63" s="851">
        <f t="shared" si="23"/>
        <v>333000</v>
      </c>
      <c r="K63" s="843">
        <f t="shared" si="23"/>
        <v>0</v>
      </c>
    </row>
    <row r="64" spans="1:11" ht="42" x14ac:dyDescent="0.25">
      <c r="A64" s="796" t="str">
        <f>+[5]งบ66สิ่งก่อสร้า!A41</f>
        <v>1)</v>
      </c>
      <c r="B64" s="815" t="str">
        <f>+[5]งบ66สิ่งก่อสร้า!E41</f>
        <v>โรงเรียนรวมราษฎร์สามัคคี</v>
      </c>
      <c r="C64" s="828" t="str">
        <f>+[5]งบ66สิ่งก่อสร้า!D41</f>
        <v xml:space="preserve">20004 35000300 321ZZZZ </v>
      </c>
      <c r="D64" s="819">
        <f>+[5]งบ66สิ่งก่อสร้า!F47</f>
        <v>333000</v>
      </c>
      <c r="E64" s="819">
        <f>+[5]งบ66สิ่งก่อสร้า!G47</f>
        <v>0</v>
      </c>
      <c r="F64" s="819">
        <f>+[5]งบ66สิ่งก่อสร้า!H47</f>
        <v>0</v>
      </c>
      <c r="G64" s="819">
        <f>+[5]งบ66สิ่งก่อสร้า!I47</f>
        <v>0</v>
      </c>
      <c r="H64" s="819">
        <f>+[5]งบ66สิ่งก่อสร้า!J47</f>
        <v>0</v>
      </c>
      <c r="I64" s="819">
        <f>+[5]งบ66สิ่งก่อสร้า!K47</f>
        <v>0</v>
      </c>
      <c r="J64" s="819">
        <f>+[5]งบ66สิ่งก่อสร้า!L47</f>
        <v>333000</v>
      </c>
      <c r="K64" s="796">
        <f>+[5]งบ66สิ่งก่อสร้า!M47</f>
        <v>0</v>
      </c>
    </row>
    <row r="65" spans="1:11" ht="21" customHeight="1" x14ac:dyDescent="0.25">
      <c r="A65" s="774"/>
      <c r="B65" s="775" t="str">
        <f>+'[5]สิ่งก่อสร้าง  65'!E347</f>
        <v>งบดำเนินงาน</v>
      </c>
      <c r="C65" s="837"/>
      <c r="D65" s="777">
        <f>+D9</f>
        <v>51000</v>
      </c>
      <c r="E65" s="777">
        <f>+E9</f>
        <v>0</v>
      </c>
      <c r="F65" s="777">
        <f>+F9</f>
        <v>0</v>
      </c>
      <c r="G65" s="777"/>
      <c r="H65" s="777">
        <f>+H9</f>
        <v>0</v>
      </c>
      <c r="I65" s="777">
        <f>+I9</f>
        <v>0</v>
      </c>
      <c r="J65" s="777">
        <f>+J9</f>
        <v>51000</v>
      </c>
      <c r="K65" s="777">
        <f>+K9</f>
        <v>0</v>
      </c>
    </row>
    <row r="66" spans="1:11" ht="42" customHeight="1" x14ac:dyDescent="0.25">
      <c r="A66" s="852"/>
      <c r="B66" s="853" t="str">
        <f>+B14</f>
        <v>งบลงทุน ค่าครุภัณฑ์ 6611310</v>
      </c>
      <c r="C66" s="854"/>
      <c r="D66" s="855">
        <f>+D14</f>
        <v>199098.57</v>
      </c>
      <c r="E66" s="855">
        <f>+E14</f>
        <v>0</v>
      </c>
      <c r="F66" s="855">
        <f>+F14</f>
        <v>0</v>
      </c>
      <c r="G66" s="855"/>
      <c r="H66" s="855">
        <f>+H14</f>
        <v>0</v>
      </c>
      <c r="I66" s="855">
        <f>+I14</f>
        <v>15900</v>
      </c>
      <c r="J66" s="855">
        <f>+J14</f>
        <v>183198.57</v>
      </c>
      <c r="K66" s="855">
        <f>+K14</f>
        <v>0</v>
      </c>
    </row>
    <row r="67" spans="1:11" ht="21" customHeight="1" x14ac:dyDescent="0.25">
      <c r="A67" s="852"/>
      <c r="B67" s="853" t="str">
        <f>+B54</f>
        <v xml:space="preserve">  ค่าที่ดินและสิ่งก่อสร้าง </v>
      </c>
      <c r="C67" s="854"/>
      <c r="D67" s="855">
        <f>+D62+D54</f>
        <v>4013400</v>
      </c>
      <c r="E67" s="855">
        <f>+E62+E54</f>
        <v>0</v>
      </c>
      <c r="F67" s="855">
        <f>+F62+F54</f>
        <v>0</v>
      </c>
      <c r="G67" s="855"/>
      <c r="H67" s="855">
        <f>+H62+H54</f>
        <v>0</v>
      </c>
      <c r="I67" s="855">
        <f>+I62+I54</f>
        <v>0</v>
      </c>
      <c r="J67" s="855">
        <f>+J62+J54</f>
        <v>4013400</v>
      </c>
      <c r="K67" s="855">
        <f>+K62+K54</f>
        <v>0</v>
      </c>
    </row>
    <row r="68" spans="1:11" ht="42" customHeight="1" x14ac:dyDescent="0.25">
      <c r="A68" s="774"/>
      <c r="B68" s="775" t="str">
        <f>+'[5]สิ่งก่อสร้าง  65'!E348</f>
        <v>งบลงทุน</v>
      </c>
      <c r="C68" s="837"/>
      <c r="D68" s="777">
        <f>SUM(D66:D67)</f>
        <v>4212498.57</v>
      </c>
      <c r="E68" s="777">
        <f>SUM(E66:E67)</f>
        <v>0</v>
      </c>
      <c r="F68" s="777">
        <f>SUM(F66:F67)</f>
        <v>0</v>
      </c>
      <c r="G68" s="777"/>
      <c r="H68" s="777">
        <f>SUM(H66:H67)</f>
        <v>0</v>
      </c>
      <c r="I68" s="777">
        <f>SUM(I66:I67)</f>
        <v>15900</v>
      </c>
      <c r="J68" s="777">
        <f>SUM(J66:J67)</f>
        <v>4196598.57</v>
      </c>
      <c r="K68" s="777">
        <f>SUM(K66:K67)</f>
        <v>0</v>
      </c>
    </row>
    <row r="69" spans="1:11" ht="21" customHeight="1" x14ac:dyDescent="0.25">
      <c r="A69" s="774"/>
      <c r="B69" s="775" t="str">
        <f>+'[5]สิ่งก่อสร้าง  65'!E349</f>
        <v>รวมเงินกันทั้งสิ้น</v>
      </c>
      <c r="C69" s="837"/>
      <c r="D69" s="777">
        <f>+D65+D68</f>
        <v>4263498.57</v>
      </c>
      <c r="E69" s="777">
        <f>+E65+E68</f>
        <v>0</v>
      </c>
      <c r="F69" s="777">
        <f>+F65+F68</f>
        <v>0</v>
      </c>
      <c r="G69" s="777"/>
      <c r="H69" s="777">
        <f>+H65+H68</f>
        <v>0</v>
      </c>
      <c r="I69" s="777">
        <f>+I65+I68</f>
        <v>15900</v>
      </c>
      <c r="J69" s="777">
        <f>+J65+J68</f>
        <v>4247598.57</v>
      </c>
      <c r="K69" s="777">
        <f>+K65+K68</f>
        <v>0</v>
      </c>
    </row>
    <row r="70" spans="1:11" ht="42" customHeight="1" x14ac:dyDescent="0.25">
      <c r="A70" s="774"/>
      <c r="B70" s="856" t="s">
        <v>74</v>
      </c>
      <c r="C70" s="837"/>
      <c r="D70" s="777"/>
      <c r="E70" s="857">
        <f>SUM(E69+F69)</f>
        <v>0</v>
      </c>
      <c r="F70" s="857"/>
      <c r="G70" s="858"/>
      <c r="H70" s="777"/>
      <c r="I70" s="857">
        <f>+I69+J69</f>
        <v>4263498.57</v>
      </c>
      <c r="J70" s="857"/>
      <c r="K70" s="777"/>
    </row>
    <row r="71" spans="1:11" ht="21" customHeight="1" x14ac:dyDescent="0.25">
      <c r="A71" s="859"/>
      <c r="B71" s="860" t="str">
        <f>+'[5]สิ่งก่อสร้าง  65'!E351</f>
        <v>คิดเป็นร้อยละ</v>
      </c>
      <c r="C71" s="861"/>
      <c r="D71" s="862">
        <f>SUM(E71:K71)</f>
        <v>100</v>
      </c>
      <c r="E71" s="863">
        <f>(E69+F69)*100/D69</f>
        <v>0</v>
      </c>
      <c r="F71" s="864"/>
      <c r="G71" s="865"/>
      <c r="H71" s="862">
        <f>H69*100/D69</f>
        <v>0</v>
      </c>
      <c r="I71" s="863">
        <f>(I69+J69)*100/D69</f>
        <v>100</v>
      </c>
      <c r="J71" s="864"/>
      <c r="K71" s="862">
        <f>+'[5]สิ่งก่อสร้าง  65'!M351</f>
        <v>0</v>
      </c>
    </row>
    <row r="72" spans="1:11" ht="21" hidden="1" customHeight="1" x14ac:dyDescent="0.25">
      <c r="A72" s="866"/>
      <c r="B72" s="867"/>
      <c r="C72" s="868"/>
      <c r="D72" s="869"/>
      <c r="E72" s="870"/>
      <c r="F72" s="871"/>
      <c r="G72" s="871"/>
      <c r="H72" s="871"/>
      <c r="I72" s="870"/>
      <c r="J72" s="870"/>
      <c r="K72" s="870"/>
    </row>
    <row r="73" spans="1:11" ht="21" hidden="1" customHeight="1" x14ac:dyDescent="0.25">
      <c r="A73" s="872"/>
      <c r="B73" s="872"/>
      <c r="C73" s="873"/>
      <c r="D73" s="872"/>
      <c r="E73" s="874" t="s">
        <v>62</v>
      </c>
      <c r="F73" s="874"/>
      <c r="G73" s="874"/>
      <c r="H73" s="874"/>
      <c r="I73" s="874"/>
      <c r="J73" s="874"/>
      <c r="K73" s="874"/>
    </row>
    <row r="74" spans="1:11" ht="33.6" hidden="1" customHeight="1" x14ac:dyDescent="0.25">
      <c r="A74" s="872"/>
      <c r="B74" s="875" t="s">
        <v>159</v>
      </c>
      <c r="C74" s="873"/>
      <c r="D74" s="872"/>
      <c r="E74" s="582"/>
      <c r="F74" s="582"/>
      <c r="G74" s="582"/>
      <c r="H74" s="582"/>
      <c r="I74" s="582"/>
      <c r="J74" s="582"/>
      <c r="K74" s="582"/>
    </row>
    <row r="75" spans="1:11" ht="16.95" hidden="1" customHeight="1" x14ac:dyDescent="0.25">
      <c r="A75" s="872"/>
      <c r="B75" s="582" t="s">
        <v>49</v>
      </c>
      <c r="C75" s="876"/>
      <c r="D75" s="877"/>
      <c r="E75" s="877"/>
      <c r="F75" s="872"/>
      <c r="G75" s="872"/>
      <c r="H75" s="875"/>
      <c r="I75" s="875"/>
      <c r="J75" s="875"/>
      <c r="K75" s="872"/>
    </row>
    <row r="76" spans="1:11" ht="21" hidden="1" customHeight="1" x14ac:dyDescent="0.25">
      <c r="A76" s="872"/>
      <c r="B76" s="582" t="s">
        <v>55</v>
      </c>
      <c r="C76" s="878"/>
      <c r="D76" s="872"/>
      <c r="E76" s="872"/>
      <c r="F76" s="879" t="s">
        <v>20</v>
      </c>
      <c r="G76" s="879"/>
      <c r="H76" s="872"/>
      <c r="I76" s="872"/>
      <c r="J76" s="872"/>
      <c r="K76" s="872"/>
    </row>
    <row r="77" spans="1:11" ht="21" hidden="1" customHeight="1" x14ac:dyDescent="0.25">
      <c r="A77" s="880"/>
      <c r="B77" s="881"/>
      <c r="C77" s="882"/>
      <c r="D77" s="880"/>
      <c r="E77" s="883" t="s">
        <v>160</v>
      </c>
      <c r="F77" s="883"/>
      <c r="G77" s="883"/>
      <c r="H77" s="883"/>
      <c r="I77" s="883"/>
      <c r="J77" s="883"/>
      <c r="K77" s="883"/>
    </row>
    <row r="78" spans="1:11" ht="21" hidden="1" customHeight="1" x14ac:dyDescent="0.25">
      <c r="A78" s="880"/>
      <c r="B78" s="881"/>
      <c r="C78" s="882"/>
      <c r="D78" s="880"/>
      <c r="E78" s="874" t="s">
        <v>52</v>
      </c>
      <c r="F78" s="874"/>
      <c r="G78" s="874"/>
      <c r="H78" s="874"/>
      <c r="I78" s="874"/>
      <c r="J78" s="874"/>
      <c r="K78" s="874"/>
    </row>
    <row r="79" spans="1:11" ht="21" hidden="1" customHeight="1" x14ac:dyDescent="0.25">
      <c r="A79" s="872"/>
      <c r="B79" s="869"/>
      <c r="C79" s="873"/>
      <c r="D79" s="872"/>
      <c r="E79" s="874" t="s">
        <v>44</v>
      </c>
      <c r="F79" s="874"/>
      <c r="G79" s="874"/>
      <c r="H79" s="874"/>
      <c r="I79" s="874"/>
      <c r="J79" s="874"/>
      <c r="K79" s="874"/>
    </row>
    <row r="80" spans="1:11" ht="21" hidden="1" customHeight="1" x14ac:dyDescent="0.6">
      <c r="A80" s="580"/>
      <c r="B80" s="336" t="s">
        <v>159</v>
      </c>
      <c r="C80" s="583"/>
      <c r="D80" s="584"/>
      <c r="E80" s="584"/>
      <c r="F80" s="580"/>
      <c r="G80" s="580"/>
      <c r="H80" s="336"/>
      <c r="I80" s="336"/>
      <c r="J80" s="336"/>
      <c r="K80" s="580"/>
    </row>
    <row r="81" spans="1:11" ht="21" hidden="1" customHeight="1" x14ac:dyDescent="0.6">
      <c r="A81" s="580"/>
      <c r="B81" s="335"/>
      <c r="C81" s="585"/>
      <c r="D81" s="580"/>
      <c r="E81" s="580"/>
      <c r="F81" s="335"/>
      <c r="G81" s="586"/>
      <c r="H81" s="580"/>
      <c r="I81" s="580"/>
      <c r="J81" s="580"/>
      <c r="K81" s="580"/>
    </row>
    <row r="82" spans="1:11" ht="21" hidden="1" customHeight="1" x14ac:dyDescent="0.6">
      <c r="A82" s="337"/>
      <c r="B82" s="636" t="s">
        <v>55</v>
      </c>
      <c r="C82" s="587"/>
      <c r="D82" s="337"/>
      <c r="E82" s="701" t="s">
        <v>160</v>
      </c>
      <c r="F82" s="701"/>
      <c r="G82" s="701"/>
      <c r="H82" s="701"/>
      <c r="I82" s="701"/>
      <c r="J82" s="701"/>
      <c r="K82" s="701"/>
    </row>
    <row r="83" spans="1:11" ht="21" hidden="1" customHeight="1" x14ac:dyDescent="0.6">
      <c r="A83" s="337"/>
      <c r="B83" s="639"/>
      <c r="C83" s="587"/>
      <c r="D83" s="337"/>
      <c r="E83" s="700" t="s">
        <v>52</v>
      </c>
      <c r="F83" s="700"/>
      <c r="G83" s="700"/>
      <c r="H83" s="700"/>
      <c r="I83" s="700"/>
      <c r="J83" s="700"/>
      <c r="K83" s="700"/>
    </row>
    <row r="84" spans="1:11" ht="21" hidden="1" customHeight="1" x14ac:dyDescent="0.6">
      <c r="A84" s="337"/>
      <c r="B84" s="639"/>
      <c r="C84" s="587"/>
      <c r="D84" s="337"/>
      <c r="E84" s="700" t="s">
        <v>44</v>
      </c>
      <c r="F84" s="700"/>
      <c r="G84" s="700"/>
      <c r="H84" s="700"/>
      <c r="I84" s="700"/>
      <c r="J84" s="700"/>
      <c r="K84" s="700"/>
    </row>
    <row r="85" spans="1:11" ht="21" hidden="1" customHeight="1" x14ac:dyDescent="0.6">
      <c r="A85" s="337"/>
      <c r="B85" s="639"/>
      <c r="C85" s="587"/>
      <c r="D85" s="337"/>
      <c r="E85" s="580"/>
      <c r="F85" s="636"/>
      <c r="G85" s="636"/>
      <c r="H85" s="636"/>
      <c r="I85" s="636"/>
      <c r="J85" s="636"/>
      <c r="K85" s="636"/>
    </row>
    <row r="86" spans="1:11" ht="21" hidden="1" customHeight="1" x14ac:dyDescent="0.6">
      <c r="A86" s="337"/>
      <c r="B86" s="639"/>
      <c r="C86" s="587"/>
      <c r="D86" s="337"/>
      <c r="E86" s="580"/>
      <c r="F86" s="636"/>
      <c r="G86" s="636"/>
      <c r="H86" s="636"/>
      <c r="I86" s="636"/>
      <c r="J86" s="636"/>
      <c r="K86" s="636"/>
    </row>
    <row r="87" spans="1:11" ht="21" hidden="1" customHeight="1" x14ac:dyDescent="0.6">
      <c r="A87" s="337"/>
      <c r="B87" s="639"/>
      <c r="C87" s="587"/>
      <c r="D87" s="337"/>
      <c r="E87" s="580"/>
      <c r="F87" s="636"/>
      <c r="G87" s="636"/>
      <c r="H87" s="636"/>
      <c r="I87" s="636"/>
      <c r="J87" s="636"/>
      <c r="K87" s="636"/>
    </row>
    <row r="88" spans="1:11" ht="24.6" x14ac:dyDescent="0.7">
      <c r="A88" s="349" t="s">
        <v>172</v>
      </c>
      <c r="B88" s="350"/>
      <c r="C88" s="351"/>
      <c r="D88" s="352"/>
      <c r="E88" s="336"/>
      <c r="F88" s="586" t="s">
        <v>20</v>
      </c>
      <c r="G88" s="336"/>
      <c r="H88" s="336"/>
      <c r="I88" s="356" t="s">
        <v>158</v>
      </c>
      <c r="J88" s="509"/>
      <c r="K88" s="509"/>
    </row>
    <row r="89" spans="1:11" ht="21" x14ac:dyDescent="0.6">
      <c r="A89" s="349" t="s">
        <v>21</v>
      </c>
      <c r="B89" s="350"/>
      <c r="C89" s="337"/>
      <c r="D89" s="337"/>
      <c r="E89" s="337"/>
      <c r="F89" s="354" t="s">
        <v>20</v>
      </c>
      <c r="G89" s="355"/>
      <c r="H89" s="336"/>
      <c r="I89" s="356" t="s">
        <v>158</v>
      </c>
      <c r="J89" s="337"/>
      <c r="K89" s="353"/>
    </row>
    <row r="90" spans="1:11" ht="21" x14ac:dyDescent="0.6">
      <c r="A90" s="349" t="s">
        <v>55</v>
      </c>
      <c r="B90" s="350"/>
      <c r="C90" s="337"/>
      <c r="D90" s="337"/>
      <c r="E90" s="337"/>
      <c r="F90" s="701" t="s">
        <v>75</v>
      </c>
      <c r="G90" s="701"/>
      <c r="H90" s="701"/>
      <c r="I90" s="637"/>
      <c r="J90" s="637"/>
      <c r="K90" s="637"/>
    </row>
    <row r="91" spans="1:11" ht="21" hidden="1" customHeight="1" x14ac:dyDescent="0.6">
      <c r="A91" s="337"/>
      <c r="B91" s="350"/>
      <c r="C91" s="337"/>
      <c r="D91" s="337"/>
      <c r="E91" s="337"/>
      <c r="F91" s="337"/>
      <c r="G91" s="357" t="s">
        <v>44</v>
      </c>
      <c r="H91" s="357"/>
      <c r="I91" s="357"/>
      <c r="J91" s="357"/>
      <c r="K91" s="357"/>
    </row>
    <row r="92" spans="1:11" ht="21" hidden="1" customHeight="1" x14ac:dyDescent="0.6">
      <c r="A92" s="337"/>
      <c r="B92" s="634" t="s">
        <v>173</v>
      </c>
      <c r="C92" s="337"/>
      <c r="D92" s="635" t="s">
        <v>154</v>
      </c>
      <c r="E92" s="703" t="s">
        <v>160</v>
      </c>
      <c r="F92" s="703"/>
      <c r="G92" s="703"/>
      <c r="H92" s="703"/>
      <c r="I92" s="703"/>
      <c r="J92" s="703"/>
      <c r="K92" s="703"/>
    </row>
    <row r="93" spans="1:11" ht="21" hidden="1" customHeight="1" x14ac:dyDescent="0.6">
      <c r="A93" s="702" t="s">
        <v>55</v>
      </c>
      <c r="B93" s="702"/>
      <c r="C93" s="580"/>
      <c r="D93" s="636"/>
      <c r="E93" s="704" t="s">
        <v>52</v>
      </c>
      <c r="F93" s="704"/>
      <c r="G93" s="704"/>
      <c r="H93" s="704"/>
      <c r="I93" s="704"/>
      <c r="J93" s="704"/>
      <c r="K93" s="704"/>
    </row>
    <row r="94" spans="1:11" ht="21" x14ac:dyDescent="0.6">
      <c r="A94" s="337"/>
      <c r="B94" s="634" t="s">
        <v>49</v>
      </c>
      <c r="C94" s="337"/>
      <c r="D94" s="635" t="s">
        <v>154</v>
      </c>
      <c r="E94" s="701" t="s">
        <v>160</v>
      </c>
      <c r="F94" s="701"/>
      <c r="G94" s="701"/>
      <c r="H94" s="701"/>
      <c r="I94" s="701"/>
      <c r="J94" s="701"/>
      <c r="K94" s="701"/>
    </row>
    <row r="95" spans="1:11" ht="21" x14ac:dyDescent="0.6">
      <c r="A95" s="702" t="s">
        <v>55</v>
      </c>
      <c r="B95" s="702"/>
      <c r="C95" s="580"/>
      <c r="D95" s="581"/>
      <c r="E95" s="700" t="s">
        <v>52</v>
      </c>
      <c r="F95" s="700"/>
      <c r="G95" s="700"/>
      <c r="H95" s="700"/>
      <c r="I95" s="700"/>
      <c r="J95" s="700"/>
      <c r="K95" s="700"/>
    </row>
    <row r="96" spans="1:11" ht="21" x14ac:dyDescent="0.6">
      <c r="A96" s="509"/>
      <c r="B96" s="509"/>
      <c r="C96" s="509"/>
      <c r="D96" s="509"/>
      <c r="E96" s="700" t="s">
        <v>44</v>
      </c>
      <c r="F96" s="700"/>
      <c r="G96" s="700"/>
      <c r="H96" s="700"/>
      <c r="I96" s="700"/>
      <c r="J96" s="700"/>
      <c r="K96" s="700"/>
    </row>
  </sheetData>
  <sheetProtection insertColumns="0" insertRows="0" deleteColumns="0" deleteRows="0"/>
  <mergeCells count="30">
    <mergeCell ref="E96:K96"/>
    <mergeCell ref="E73:K73"/>
    <mergeCell ref="E94:K94"/>
    <mergeCell ref="A95:B95"/>
    <mergeCell ref="E95:K95"/>
    <mergeCell ref="E77:K77"/>
    <mergeCell ref="E78:K78"/>
    <mergeCell ref="E82:K82"/>
    <mergeCell ref="E83:K83"/>
    <mergeCell ref="E84:K84"/>
    <mergeCell ref="E79:K79"/>
    <mergeCell ref="F90:H90"/>
    <mergeCell ref="E92:K92"/>
    <mergeCell ref="A93:B93"/>
    <mergeCell ref="E93:K93"/>
    <mergeCell ref="E70:F70"/>
    <mergeCell ref="I70:J70"/>
    <mergeCell ref="E71:F71"/>
    <mergeCell ref="I71:J71"/>
    <mergeCell ref="F72:H72"/>
    <mergeCell ref="A4:A5"/>
    <mergeCell ref="B4:B5"/>
    <mergeCell ref="D4:D5"/>
    <mergeCell ref="E4:F4"/>
    <mergeCell ref="A1:K1"/>
    <mergeCell ref="A2:K2"/>
    <mergeCell ref="A3:K3"/>
    <mergeCell ref="G4:H4"/>
    <mergeCell ref="I4:J4"/>
    <mergeCell ref="K4:K5"/>
  </mergeCells>
  <pageMargins left="0.70866141732283505" right="0.70866141732283505" top="0.74803149606299202" bottom="0.74803149606299202" header="0.31496062992126" footer="0.31496062992126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2C5CF-FA19-4AB7-9554-8E4504040C1A}">
  <dimension ref="A1:K169"/>
  <sheetViews>
    <sheetView topLeftCell="A33" zoomScale="86" zoomScaleNormal="86" workbookViewId="0">
      <selection sqref="A1:K168"/>
    </sheetView>
  </sheetViews>
  <sheetFormatPr defaultRowHeight="20.399999999999999" x14ac:dyDescent="0.55000000000000004"/>
  <cols>
    <col min="1" max="1" width="6.3984375" style="2" customWidth="1"/>
    <col min="2" max="2" width="39.09765625" style="2" customWidth="1"/>
    <col min="3" max="3" width="13.69921875" style="53" customWidth="1"/>
    <col min="4" max="4" width="12.19921875" style="53" customWidth="1"/>
    <col min="5" max="5" width="13" style="53" customWidth="1"/>
    <col min="6" max="6" width="8.8984375" style="53" customWidth="1"/>
    <col min="7" max="7" width="12.69921875" style="3" customWidth="1"/>
    <col min="8" max="8" width="11.19921875" style="3" hidden="1" customWidth="1"/>
    <col min="9" max="9" width="17.5" style="1" hidden="1" customWidth="1"/>
    <col min="10" max="10" width="12.8984375" style="2" customWidth="1"/>
    <col min="11" max="11" width="9.69921875" style="54" customWidth="1"/>
  </cols>
  <sheetData>
    <row r="1" spans="1:11" x14ac:dyDescent="0.55000000000000004">
      <c r="A1" s="711"/>
      <c r="B1" s="711"/>
      <c r="C1" s="711"/>
      <c r="D1" s="711"/>
      <c r="E1" s="711"/>
      <c r="F1" s="711"/>
      <c r="G1" s="711"/>
      <c r="H1" s="711"/>
      <c r="I1" s="711"/>
      <c r="K1" s="2"/>
    </row>
    <row r="2" spans="1:11" x14ac:dyDescent="0.55000000000000004">
      <c r="A2" s="711"/>
      <c r="B2" s="711"/>
      <c r="C2" s="711"/>
      <c r="D2" s="711"/>
      <c r="E2" s="711"/>
      <c r="F2" s="711"/>
      <c r="G2" s="711"/>
      <c r="H2" s="711"/>
      <c r="I2" s="711"/>
      <c r="K2" s="2"/>
    </row>
    <row r="3" spans="1:11" x14ac:dyDescent="0.55000000000000004">
      <c r="A3" s="11"/>
      <c r="B3" s="712"/>
      <c r="C3" s="712"/>
      <c r="D3" s="712"/>
      <c r="E3" s="712"/>
      <c r="F3" s="712"/>
      <c r="G3" s="113"/>
      <c r="H3" s="113"/>
      <c r="I3" s="113"/>
      <c r="J3" s="11"/>
      <c r="K3" s="11"/>
    </row>
    <row r="4" spans="1:11" ht="18.75" customHeight="1" x14ac:dyDescent="0.25">
      <c r="A4" s="713"/>
      <c r="B4" s="713"/>
      <c r="C4" s="715"/>
      <c r="D4" s="717"/>
      <c r="E4" s="717"/>
      <c r="F4" s="717"/>
      <c r="G4" s="717"/>
      <c r="H4" s="255"/>
      <c r="I4" s="713"/>
      <c r="J4" s="706"/>
      <c r="K4" s="708"/>
    </row>
    <row r="5" spans="1:11" x14ac:dyDescent="0.25">
      <c r="A5" s="714"/>
      <c r="B5" s="714"/>
      <c r="C5" s="716"/>
      <c r="D5" s="718"/>
      <c r="E5" s="718"/>
      <c r="F5" s="718"/>
      <c r="G5" s="718"/>
      <c r="H5" s="256"/>
      <c r="I5" s="714"/>
      <c r="J5" s="707"/>
      <c r="K5" s="708"/>
    </row>
    <row r="6" spans="1:11" x14ac:dyDescent="0.25">
      <c r="A6" s="114"/>
      <c r="B6" s="12"/>
      <c r="C6" s="115"/>
      <c r="D6" s="115"/>
      <c r="E6" s="115"/>
      <c r="F6" s="115"/>
      <c r="G6" s="115"/>
      <c r="H6" s="115"/>
      <c r="I6" s="115"/>
      <c r="J6" s="115"/>
      <c r="K6" s="13"/>
    </row>
    <row r="7" spans="1:11" x14ac:dyDescent="0.55000000000000004">
      <c r="A7" s="17"/>
      <c r="B7" s="257"/>
      <c r="C7" s="223"/>
      <c r="D7" s="129"/>
      <c r="E7" s="129"/>
      <c r="F7" s="129"/>
      <c r="G7" s="129"/>
      <c r="H7" s="129"/>
      <c r="I7" s="129"/>
      <c r="J7" s="129"/>
      <c r="K7" s="129"/>
    </row>
    <row r="8" spans="1:11" x14ac:dyDescent="0.55000000000000004">
      <c r="A8" s="17"/>
      <c r="B8" s="258"/>
      <c r="C8" s="223"/>
      <c r="D8" s="129"/>
      <c r="E8" s="129"/>
      <c r="F8" s="129"/>
      <c r="G8" s="129"/>
      <c r="H8" s="129"/>
      <c r="I8" s="129"/>
      <c r="J8" s="129"/>
      <c r="K8" s="25"/>
    </row>
    <row r="9" spans="1:11" ht="21" hidden="1" customHeight="1" x14ac:dyDescent="0.55000000000000004">
      <c r="A9" s="116"/>
      <c r="B9" s="117"/>
      <c r="C9" s="214"/>
      <c r="D9" s="118"/>
      <c r="E9" s="118"/>
      <c r="F9" s="118"/>
      <c r="G9" s="118"/>
      <c r="H9" s="118"/>
      <c r="I9" s="118"/>
      <c r="J9" s="118"/>
      <c r="K9" s="119"/>
    </row>
    <row r="10" spans="1:11" ht="42" hidden="1" customHeight="1" x14ac:dyDescent="0.55000000000000004">
      <c r="A10" s="247"/>
      <c r="B10" s="248"/>
      <c r="C10" s="249"/>
      <c r="D10" s="250"/>
      <c r="E10" s="250"/>
      <c r="F10" s="250"/>
      <c r="G10" s="250"/>
      <c r="H10" s="250"/>
      <c r="I10" s="250"/>
      <c r="J10" s="250"/>
      <c r="K10" s="251"/>
    </row>
    <row r="11" spans="1:11" ht="21" hidden="1" customHeight="1" x14ac:dyDescent="0.55000000000000004">
      <c r="A11" s="15"/>
      <c r="B11" s="16"/>
      <c r="C11" s="215"/>
      <c r="D11" s="120"/>
      <c r="E11" s="120"/>
      <c r="F11" s="120"/>
      <c r="G11" s="120"/>
      <c r="H11" s="120"/>
      <c r="I11" s="120"/>
      <c r="J11" s="120"/>
      <c r="K11" s="17"/>
    </row>
    <row r="12" spans="1:11" ht="21" hidden="1" customHeight="1" x14ac:dyDescent="0.25">
      <c r="A12" s="18"/>
      <c r="B12" s="19"/>
      <c r="C12" s="216"/>
      <c r="D12" s="121"/>
      <c r="E12" s="121"/>
      <c r="F12" s="121"/>
      <c r="G12" s="121"/>
      <c r="H12" s="121"/>
      <c r="I12" s="121"/>
      <c r="J12" s="121"/>
      <c r="K12" s="20"/>
    </row>
    <row r="13" spans="1:11" ht="21" hidden="1" customHeight="1" x14ac:dyDescent="0.55000000000000004">
      <c r="A13" s="92"/>
      <c r="B13" s="92"/>
      <c r="C13" s="92"/>
      <c r="D13" s="122"/>
      <c r="E13" s="122"/>
      <c r="F13" s="122"/>
      <c r="G13" s="123"/>
      <c r="H13" s="124"/>
      <c r="I13" s="93"/>
      <c r="J13" s="94"/>
      <c r="K13" s="93"/>
    </row>
    <row r="14" spans="1:11" ht="21" hidden="1" customHeight="1" x14ac:dyDescent="0.55000000000000004">
      <c r="A14" s="104"/>
      <c r="B14" s="104"/>
      <c r="C14" s="104"/>
      <c r="D14" s="125"/>
      <c r="E14" s="125"/>
      <c r="F14" s="125"/>
      <c r="G14" s="126"/>
      <c r="H14" s="127"/>
      <c r="I14" s="105"/>
      <c r="J14" s="106"/>
      <c r="K14" s="105"/>
    </row>
    <row r="15" spans="1:11" x14ac:dyDescent="0.55000000000000004">
      <c r="A15" s="217"/>
      <c r="B15" s="218"/>
      <c r="C15" s="219"/>
      <c r="D15" s="220"/>
      <c r="E15" s="220"/>
      <c r="F15" s="220"/>
      <c r="G15" s="220"/>
      <c r="H15" s="220"/>
      <c r="I15" s="220"/>
      <c r="J15" s="220"/>
      <c r="K15" s="221"/>
    </row>
    <row r="16" spans="1:11" ht="42" customHeight="1" x14ac:dyDescent="0.25">
      <c r="A16" s="22"/>
      <c r="B16" s="95"/>
      <c r="C16" s="222"/>
      <c r="D16" s="128"/>
      <c r="E16" s="128"/>
      <c r="F16" s="128"/>
      <c r="G16" s="128"/>
      <c r="H16" s="128"/>
      <c r="I16" s="128"/>
      <c r="J16" s="128"/>
      <c r="K16" s="23"/>
    </row>
    <row r="17" spans="1:11" x14ac:dyDescent="0.55000000000000004">
      <c r="A17" s="17"/>
      <c r="B17" s="24"/>
      <c r="C17" s="223"/>
      <c r="D17" s="129"/>
      <c r="E17" s="129"/>
      <c r="F17" s="129"/>
      <c r="G17" s="129"/>
      <c r="H17" s="129"/>
      <c r="I17" s="129"/>
      <c r="J17" s="129"/>
      <c r="K17" s="25"/>
    </row>
    <row r="18" spans="1:11" ht="21" hidden="1" customHeight="1" x14ac:dyDescent="0.55000000000000004">
      <c r="A18" s="26"/>
      <c r="B18" s="27"/>
      <c r="C18" s="224"/>
      <c r="D18" s="130"/>
      <c r="E18" s="130"/>
      <c r="F18" s="130"/>
      <c r="G18" s="130"/>
      <c r="H18" s="130"/>
      <c r="I18" s="130"/>
      <c r="J18" s="130"/>
      <c r="K18" s="131"/>
    </row>
    <row r="19" spans="1:11" ht="63" hidden="1" customHeight="1" x14ac:dyDescent="0.25">
      <c r="A19" s="107"/>
      <c r="B19" s="108"/>
      <c r="C19" s="225"/>
      <c r="D19" s="132"/>
      <c r="E19" s="132"/>
      <c r="F19" s="132"/>
      <c r="G19" s="132"/>
      <c r="H19" s="132"/>
      <c r="I19" s="132"/>
      <c r="J19" s="132"/>
      <c r="K19" s="109"/>
    </row>
    <row r="20" spans="1:11" ht="42" hidden="1" customHeight="1" x14ac:dyDescent="0.55000000000000004">
      <c r="A20" s="133"/>
      <c r="B20" s="134"/>
      <c r="C20" s="226"/>
      <c r="D20" s="135"/>
      <c r="E20" s="135"/>
      <c r="F20" s="135"/>
      <c r="G20" s="136"/>
      <c r="H20" s="137"/>
      <c r="I20" s="138"/>
      <c r="J20" s="139"/>
      <c r="K20" s="140"/>
    </row>
    <row r="21" spans="1:11" ht="42" hidden="1" customHeight="1" x14ac:dyDescent="0.25">
      <c r="A21" s="18"/>
      <c r="B21" s="141"/>
      <c r="C21" s="121"/>
      <c r="D21" s="121"/>
      <c r="E21" s="121"/>
      <c r="F21" s="121"/>
      <c r="G21" s="121"/>
      <c r="H21" s="121"/>
      <c r="I21" s="121"/>
      <c r="J21" s="121"/>
      <c r="K21" s="28"/>
    </row>
    <row r="22" spans="1:11" ht="21" hidden="1" customHeight="1" x14ac:dyDescent="0.55000000000000004">
      <c r="A22" s="37"/>
      <c r="B22" s="227"/>
      <c r="C22" s="228"/>
      <c r="D22" s="163"/>
      <c r="E22" s="163"/>
      <c r="F22" s="163"/>
      <c r="G22" s="164"/>
      <c r="H22" s="228"/>
      <c r="I22" s="229"/>
      <c r="J22" s="94"/>
      <c r="K22" s="230"/>
    </row>
    <row r="23" spans="1:11" x14ac:dyDescent="0.55000000000000004">
      <c r="A23" s="29"/>
      <c r="B23" s="30"/>
      <c r="C23" s="145"/>
      <c r="D23" s="145"/>
      <c r="E23" s="145"/>
      <c r="F23" s="145"/>
      <c r="G23" s="145"/>
      <c r="H23" s="145"/>
      <c r="I23" s="145"/>
      <c r="J23" s="145"/>
      <c r="K23" s="252"/>
    </row>
    <row r="24" spans="1:11" ht="63" customHeight="1" x14ac:dyDescent="0.25">
      <c r="A24" s="107"/>
      <c r="B24" s="110"/>
      <c r="C24" s="225"/>
      <c r="D24" s="132"/>
      <c r="E24" s="132"/>
      <c r="F24" s="132"/>
      <c r="G24" s="132"/>
      <c r="H24" s="132"/>
      <c r="I24" s="132"/>
      <c r="J24" s="132"/>
      <c r="K24" s="109"/>
    </row>
    <row r="25" spans="1:11" x14ac:dyDescent="0.25">
      <c r="A25" s="259"/>
      <c r="B25" s="260"/>
      <c r="C25" s="260"/>
      <c r="D25" s="261"/>
      <c r="E25" s="261"/>
      <c r="F25" s="261"/>
      <c r="G25" s="136"/>
      <c r="H25" s="261"/>
      <c r="I25" s="262"/>
      <c r="J25" s="263"/>
      <c r="K25" s="264"/>
    </row>
    <row r="26" spans="1:11" ht="63" customHeight="1" x14ac:dyDescent="0.25">
      <c r="A26" s="107"/>
      <c r="B26" s="32"/>
      <c r="C26" s="231"/>
      <c r="D26" s="146"/>
      <c r="E26" s="146"/>
      <c r="F26" s="146"/>
      <c r="G26" s="146"/>
      <c r="H26" s="146"/>
      <c r="I26" s="146"/>
      <c r="J26" s="146"/>
      <c r="K26" s="28"/>
    </row>
    <row r="27" spans="1:11" x14ac:dyDescent="0.55000000000000004">
      <c r="A27" s="265"/>
      <c r="B27" s="6"/>
      <c r="C27" s="152"/>
      <c r="D27" s="152"/>
      <c r="E27" s="152"/>
      <c r="F27" s="152"/>
      <c r="G27" s="151"/>
      <c r="H27" s="194"/>
      <c r="I27" s="6"/>
      <c r="J27" s="21"/>
      <c r="K27" s="33"/>
    </row>
    <row r="28" spans="1:11" x14ac:dyDescent="0.55000000000000004">
      <c r="A28" s="6"/>
      <c r="B28" s="6"/>
      <c r="C28" s="152"/>
      <c r="D28" s="152"/>
      <c r="E28" s="152"/>
      <c r="F28" s="152"/>
      <c r="G28" s="151"/>
      <c r="H28" s="153"/>
      <c r="I28" s="6"/>
      <c r="J28" s="21"/>
      <c r="K28" s="31"/>
    </row>
    <row r="29" spans="1:11" ht="56.25" customHeight="1" x14ac:dyDescent="0.25">
      <c r="A29" s="107"/>
      <c r="B29" s="107"/>
      <c r="C29" s="266"/>
      <c r="D29" s="267"/>
      <c r="E29" s="268"/>
      <c r="F29" s="268"/>
      <c r="G29" s="268"/>
      <c r="H29" s="267"/>
      <c r="I29" s="267"/>
      <c r="J29" s="267"/>
      <c r="K29" s="121"/>
    </row>
    <row r="30" spans="1:11" ht="42" customHeight="1" x14ac:dyDescent="0.25">
      <c r="A30" s="269"/>
      <c r="B30" s="133"/>
      <c r="C30" s="232"/>
      <c r="D30" s="143"/>
      <c r="E30" s="143"/>
      <c r="F30" s="143"/>
      <c r="G30" s="144"/>
      <c r="H30" s="155"/>
      <c r="I30" s="47"/>
      <c r="J30" s="149"/>
      <c r="K30" s="150"/>
    </row>
    <row r="31" spans="1:11" ht="42" customHeight="1" x14ac:dyDescent="0.25">
      <c r="A31" s="269"/>
      <c r="B31" s="133"/>
      <c r="C31" s="232"/>
      <c r="D31" s="143"/>
      <c r="E31" s="143"/>
      <c r="F31" s="143"/>
      <c r="G31" s="144"/>
      <c r="H31" s="155"/>
      <c r="I31" s="47"/>
      <c r="J31" s="149"/>
      <c r="K31" s="150"/>
    </row>
    <row r="32" spans="1:11" ht="63" customHeight="1" x14ac:dyDescent="0.25">
      <c r="A32" s="18"/>
      <c r="B32" s="18"/>
      <c r="C32" s="270"/>
      <c r="D32" s="267"/>
      <c r="E32" s="268"/>
      <c r="F32" s="268"/>
      <c r="G32" s="268"/>
      <c r="H32" s="267"/>
      <c r="I32" s="267"/>
      <c r="J32" s="267"/>
      <c r="K32" s="154"/>
    </row>
    <row r="33" spans="1:11" ht="42" customHeight="1" x14ac:dyDescent="0.25">
      <c r="A33" s="271"/>
      <c r="B33" s="142"/>
      <c r="C33" s="272"/>
      <c r="D33" s="143"/>
      <c r="E33" s="143"/>
      <c r="F33" s="143"/>
      <c r="G33" s="144"/>
      <c r="H33" s="183"/>
      <c r="I33" s="142"/>
      <c r="J33" s="273"/>
      <c r="K33" s="150"/>
    </row>
    <row r="34" spans="1:11" x14ac:dyDescent="0.25">
      <c r="A34" s="18"/>
      <c r="B34" s="274"/>
      <c r="C34" s="275"/>
      <c r="D34" s="276"/>
      <c r="E34" s="276"/>
      <c r="F34" s="276"/>
      <c r="G34" s="277"/>
      <c r="H34" s="268"/>
      <c r="I34" s="18"/>
      <c r="J34" s="278"/>
      <c r="K34" s="150"/>
    </row>
    <row r="35" spans="1:11" ht="42" customHeight="1" x14ac:dyDescent="0.25">
      <c r="A35" s="279"/>
      <c r="B35" s="156"/>
      <c r="C35" s="233"/>
      <c r="D35" s="280"/>
      <c r="E35" s="280"/>
      <c r="F35" s="280"/>
      <c r="G35" s="281"/>
      <c r="H35" s="282"/>
      <c r="I35" s="160"/>
      <c r="J35" s="283"/>
      <c r="K35" s="150"/>
    </row>
    <row r="36" spans="1:11" ht="42" customHeight="1" x14ac:dyDescent="0.55000000000000004">
      <c r="A36" s="251"/>
      <c r="B36" s="284"/>
      <c r="C36" s="285"/>
      <c r="D36" s="250"/>
      <c r="E36" s="250"/>
      <c r="F36" s="250"/>
      <c r="G36" s="250"/>
      <c r="H36" s="250"/>
      <c r="I36" s="250"/>
      <c r="J36" s="250"/>
      <c r="K36" s="286"/>
    </row>
    <row r="37" spans="1:11" x14ac:dyDescent="0.55000000000000004">
      <c r="A37" s="287"/>
      <c r="B37" s="258"/>
      <c r="C37" s="288"/>
      <c r="D37" s="288"/>
      <c r="E37" s="288"/>
      <c r="F37" s="288"/>
      <c r="G37" s="288"/>
      <c r="H37" s="288"/>
      <c r="I37" s="288"/>
      <c r="J37" s="288"/>
      <c r="K37" s="289"/>
    </row>
    <row r="38" spans="1:11" ht="55.95" customHeight="1" x14ac:dyDescent="0.25">
      <c r="A38" s="290"/>
      <c r="B38" s="35"/>
      <c r="C38" s="35"/>
      <c r="D38" s="154"/>
      <c r="E38" s="154"/>
      <c r="F38" s="154"/>
      <c r="G38" s="154"/>
      <c r="H38" s="154"/>
      <c r="I38" s="154"/>
      <c r="J38" s="154"/>
      <c r="K38" s="111"/>
    </row>
    <row r="39" spans="1:11" x14ac:dyDescent="0.25">
      <c r="A39" s="291"/>
      <c r="B39" s="292"/>
      <c r="C39" s="293"/>
      <c r="D39" s="280"/>
      <c r="E39" s="143"/>
      <c r="F39" s="143"/>
      <c r="G39" s="144"/>
      <c r="H39" s="183"/>
      <c r="I39" s="142"/>
      <c r="J39" s="273"/>
      <c r="K39" s="158"/>
    </row>
    <row r="40" spans="1:11" ht="54" customHeight="1" x14ac:dyDescent="0.25">
      <c r="A40" s="294"/>
      <c r="B40" s="156"/>
      <c r="C40" s="233"/>
      <c r="D40" s="157"/>
      <c r="E40" s="143"/>
      <c r="F40" s="143"/>
      <c r="G40" s="144"/>
      <c r="H40" s="155"/>
      <c r="I40" s="47"/>
      <c r="J40" s="149"/>
      <c r="K40" s="159"/>
    </row>
    <row r="41" spans="1:11" x14ac:dyDescent="0.25">
      <c r="A41" s="294"/>
      <c r="B41" s="156"/>
      <c r="C41" s="233"/>
      <c r="D41" s="157"/>
      <c r="E41" s="143"/>
      <c r="F41" s="143"/>
      <c r="G41" s="144"/>
      <c r="H41" s="155"/>
      <c r="I41" s="47"/>
      <c r="J41" s="149"/>
      <c r="K41" s="159"/>
    </row>
    <row r="42" spans="1:11" ht="42" customHeight="1" x14ac:dyDescent="0.25">
      <c r="A42" s="294"/>
      <c r="B42" s="156"/>
      <c r="C42" s="233"/>
      <c r="D42" s="157"/>
      <c r="E42" s="143"/>
      <c r="F42" s="143"/>
      <c r="G42" s="144"/>
      <c r="H42" s="155"/>
      <c r="I42" s="47"/>
      <c r="J42" s="149"/>
      <c r="K42" s="159"/>
    </row>
    <row r="43" spans="1:11" x14ac:dyDescent="0.25">
      <c r="A43" s="294"/>
      <c r="B43" s="160"/>
      <c r="C43" s="234"/>
      <c r="D43" s="161"/>
      <c r="E43" s="147"/>
      <c r="F43" s="147"/>
      <c r="G43" s="148"/>
      <c r="H43" s="155"/>
      <c r="I43" s="47"/>
      <c r="J43" s="149"/>
      <c r="K43" s="159"/>
    </row>
    <row r="44" spans="1:11" s="55" customFormat="1" ht="48" customHeight="1" x14ac:dyDescent="0.25">
      <c r="A44" s="294"/>
      <c r="B44" s="160"/>
      <c r="C44" s="234"/>
      <c r="D44" s="161"/>
      <c r="E44" s="147"/>
      <c r="F44" s="147"/>
      <c r="G44" s="148"/>
      <c r="H44" s="155"/>
      <c r="I44" s="47"/>
      <c r="J44" s="149"/>
      <c r="K44" s="159"/>
    </row>
    <row r="45" spans="1:11" ht="22.2" customHeight="1" x14ac:dyDescent="0.25">
      <c r="A45" s="294"/>
      <c r="B45" s="160"/>
      <c r="C45" s="234"/>
      <c r="D45" s="161"/>
      <c r="E45" s="147"/>
      <c r="F45" s="147"/>
      <c r="G45" s="148"/>
      <c r="H45" s="155"/>
      <c r="I45" s="47"/>
      <c r="J45" s="149"/>
      <c r="K45" s="159"/>
    </row>
    <row r="46" spans="1:11" ht="26.4" customHeight="1" x14ac:dyDescent="0.25">
      <c r="A46" s="294"/>
      <c r="B46" s="160"/>
      <c r="C46" s="234"/>
      <c r="D46" s="161"/>
      <c r="E46" s="147"/>
      <c r="F46" s="147"/>
      <c r="G46" s="148"/>
      <c r="H46" s="155"/>
      <c r="I46" s="47"/>
      <c r="J46" s="149"/>
      <c r="K46" s="159"/>
    </row>
    <row r="47" spans="1:11" ht="63" customHeight="1" x14ac:dyDescent="0.25">
      <c r="A47" s="34"/>
      <c r="B47" s="35"/>
      <c r="C47" s="235"/>
      <c r="D47" s="154"/>
      <c r="E47" s="154"/>
      <c r="F47" s="154"/>
      <c r="G47" s="154"/>
      <c r="H47" s="154"/>
      <c r="I47" s="154"/>
      <c r="J47" s="154"/>
      <c r="K47" s="36"/>
    </row>
    <row r="48" spans="1:11" x14ac:dyDescent="0.55000000000000004">
      <c r="A48" s="295"/>
      <c r="B48" s="39"/>
      <c r="C48" s="39"/>
      <c r="D48" s="162"/>
      <c r="E48" s="163"/>
      <c r="F48" s="163"/>
      <c r="G48" s="164"/>
      <c r="H48" s="153"/>
      <c r="I48" s="6"/>
      <c r="J48" s="21"/>
      <c r="K48" s="40"/>
    </row>
    <row r="49" spans="1:11" s="55" customFormat="1" ht="57.6" customHeight="1" x14ac:dyDescent="0.25">
      <c r="A49" s="34"/>
      <c r="B49" s="35"/>
      <c r="C49" s="35"/>
      <c r="D49" s="154"/>
      <c r="E49" s="154"/>
      <c r="F49" s="154"/>
      <c r="G49" s="154"/>
      <c r="H49" s="154"/>
      <c r="I49" s="154"/>
      <c r="J49" s="154"/>
      <c r="K49" s="36"/>
    </row>
    <row r="50" spans="1:11" x14ac:dyDescent="0.55000000000000004">
      <c r="A50" s="295"/>
      <c r="B50" s="39"/>
      <c r="C50" s="236"/>
      <c r="D50" s="162"/>
      <c r="E50" s="163"/>
      <c r="F50" s="163"/>
      <c r="G50" s="164"/>
      <c r="H50" s="153"/>
      <c r="I50" s="6"/>
      <c r="J50" s="21"/>
      <c r="K50" s="40"/>
    </row>
    <row r="51" spans="1:11" x14ac:dyDescent="0.55000000000000004">
      <c r="A51" s="39"/>
      <c r="B51" s="39"/>
      <c r="C51" s="39"/>
      <c r="D51" s="162"/>
      <c r="E51" s="163"/>
      <c r="F51" s="163"/>
      <c r="G51" s="164"/>
      <c r="H51" s="153"/>
      <c r="I51" s="6"/>
      <c r="J51" s="21"/>
      <c r="K51" s="40"/>
    </row>
    <row r="52" spans="1:11" s="55" customFormat="1" x14ac:dyDescent="0.55000000000000004">
      <c r="A52" s="251"/>
      <c r="B52" s="284"/>
      <c r="C52" s="284"/>
      <c r="D52" s="250"/>
      <c r="E52" s="250"/>
      <c r="F52" s="250"/>
      <c r="G52" s="250"/>
      <c r="H52" s="250"/>
      <c r="I52" s="250"/>
      <c r="J52" s="250"/>
      <c r="K52" s="286"/>
    </row>
    <row r="53" spans="1:11" x14ac:dyDescent="0.55000000000000004">
      <c r="A53" s="287"/>
      <c r="B53" s="258"/>
      <c r="C53" s="288"/>
      <c r="D53" s="288"/>
      <c r="E53" s="288"/>
      <c r="F53" s="288"/>
      <c r="G53" s="288"/>
      <c r="H53" s="288"/>
      <c r="I53" s="288"/>
      <c r="J53" s="288"/>
      <c r="K53" s="289"/>
    </row>
    <row r="54" spans="1:11" ht="63" customHeight="1" x14ac:dyDescent="0.25">
      <c r="A54" s="296"/>
      <c r="B54" s="240"/>
      <c r="C54" s="240"/>
      <c r="D54" s="297"/>
      <c r="E54" s="297"/>
      <c r="F54" s="297"/>
      <c r="G54" s="297"/>
      <c r="H54" s="297"/>
      <c r="I54" s="297"/>
      <c r="J54" s="297"/>
      <c r="K54" s="111"/>
    </row>
    <row r="55" spans="1:11" ht="50.4" customHeight="1" x14ac:dyDescent="0.25">
      <c r="A55" s="291"/>
      <c r="B55" s="298"/>
      <c r="C55" s="291"/>
      <c r="D55" s="280"/>
      <c r="E55" s="143"/>
      <c r="F55" s="143"/>
      <c r="G55" s="144"/>
      <c r="H55" s="183"/>
      <c r="I55" s="142"/>
      <c r="J55" s="273"/>
      <c r="K55" s="158"/>
    </row>
    <row r="56" spans="1:11" x14ac:dyDescent="0.55000000000000004">
      <c r="A56" s="251"/>
      <c r="B56" s="284"/>
      <c r="C56" s="284"/>
      <c r="D56" s="250"/>
      <c r="E56" s="250"/>
      <c r="F56" s="250"/>
      <c r="G56" s="250"/>
      <c r="H56" s="250"/>
      <c r="I56" s="250"/>
      <c r="J56" s="250"/>
      <c r="K56" s="286"/>
    </row>
    <row r="57" spans="1:11" ht="45" customHeight="1" x14ac:dyDescent="0.55000000000000004">
      <c r="A57" s="287"/>
      <c r="B57" s="258"/>
      <c r="C57" s="288"/>
      <c r="D57" s="288"/>
      <c r="E57" s="288"/>
      <c r="F57" s="288"/>
      <c r="G57" s="288"/>
      <c r="H57" s="288"/>
      <c r="I57" s="288"/>
      <c r="J57" s="288"/>
      <c r="K57" s="289"/>
    </row>
    <row r="58" spans="1:11" ht="63" customHeight="1" x14ac:dyDescent="0.25">
      <c r="A58" s="296"/>
      <c r="B58" s="240"/>
      <c r="C58" s="240"/>
      <c r="D58" s="297"/>
      <c r="E58" s="297"/>
      <c r="F58" s="297"/>
      <c r="G58" s="297"/>
      <c r="H58" s="297"/>
      <c r="I58" s="297"/>
      <c r="J58" s="297"/>
      <c r="K58" s="111"/>
    </row>
    <row r="59" spans="1:11" ht="46.2" customHeight="1" x14ac:dyDescent="0.25">
      <c r="A59" s="291"/>
      <c r="B59" s="298"/>
      <c r="C59" s="291"/>
      <c r="D59" s="280"/>
      <c r="E59" s="143"/>
      <c r="F59" s="143"/>
      <c r="G59" s="144"/>
      <c r="H59" s="183"/>
      <c r="I59" s="142"/>
      <c r="J59" s="273"/>
      <c r="K59" s="158"/>
    </row>
    <row r="60" spans="1:11" ht="21" hidden="1" customHeight="1" x14ac:dyDescent="0.55000000000000004">
      <c r="A60" s="39"/>
      <c r="B60" s="39"/>
      <c r="C60" s="39"/>
      <c r="D60" s="162"/>
      <c r="E60" s="163"/>
      <c r="F60" s="163"/>
      <c r="G60" s="164"/>
      <c r="H60" s="153"/>
      <c r="I60" s="6"/>
      <c r="J60" s="21"/>
      <c r="K60" s="40"/>
    </row>
    <row r="61" spans="1:11" ht="21" hidden="1" customHeight="1" x14ac:dyDescent="0.55000000000000004">
      <c r="A61" s="39"/>
      <c r="B61" s="39"/>
      <c r="C61" s="39"/>
      <c r="D61" s="162"/>
      <c r="E61" s="163"/>
      <c r="F61" s="163"/>
      <c r="G61" s="164"/>
      <c r="H61" s="153"/>
      <c r="I61" s="6"/>
      <c r="J61" s="21"/>
      <c r="K61" s="40"/>
    </row>
    <row r="62" spans="1:11" ht="21" hidden="1" customHeight="1" x14ac:dyDescent="0.55000000000000004">
      <c r="A62" s="39"/>
      <c r="B62" s="39"/>
      <c r="C62" s="39"/>
      <c r="D62" s="162"/>
      <c r="E62" s="163"/>
      <c r="F62" s="163"/>
      <c r="G62" s="164"/>
      <c r="H62" s="153"/>
      <c r="I62" s="6"/>
      <c r="J62" s="21"/>
      <c r="K62" s="40"/>
    </row>
    <row r="63" spans="1:11" ht="42" customHeight="1" x14ac:dyDescent="0.55000000000000004">
      <c r="A63" s="41"/>
      <c r="B63" s="42"/>
      <c r="C63" s="237"/>
      <c r="D63" s="165"/>
      <c r="E63" s="165"/>
      <c r="F63" s="165"/>
      <c r="G63" s="165"/>
      <c r="H63" s="165"/>
      <c r="I63" s="165"/>
      <c r="J63" s="165"/>
      <c r="K63" s="165"/>
    </row>
    <row r="64" spans="1:11" ht="21" customHeight="1" x14ac:dyDescent="0.25">
      <c r="A64" s="166"/>
      <c r="B64" s="167"/>
      <c r="C64" s="299"/>
      <c r="D64" s="168"/>
      <c r="E64" s="168"/>
      <c r="F64" s="168"/>
      <c r="G64" s="168"/>
      <c r="H64" s="168"/>
      <c r="I64" s="168"/>
      <c r="J64" s="168"/>
      <c r="K64" s="168"/>
    </row>
    <row r="65" spans="1:11" x14ac:dyDescent="0.25">
      <c r="A65" s="169"/>
      <c r="B65" s="170"/>
      <c r="C65" s="300"/>
      <c r="D65" s="171"/>
      <c r="E65" s="171"/>
      <c r="F65" s="171"/>
      <c r="G65" s="171"/>
      <c r="H65" s="171"/>
      <c r="I65" s="171"/>
      <c r="J65" s="171"/>
      <c r="K65" s="171"/>
    </row>
    <row r="66" spans="1:11" x14ac:dyDescent="0.55000000000000004">
      <c r="A66" s="43"/>
      <c r="B66" s="44"/>
      <c r="C66" s="238"/>
      <c r="D66" s="120"/>
      <c r="E66" s="120"/>
      <c r="F66" s="120"/>
      <c r="G66" s="120"/>
      <c r="H66" s="120"/>
      <c r="I66" s="120"/>
      <c r="J66" s="120"/>
      <c r="K66" s="43"/>
    </row>
    <row r="67" spans="1:11" x14ac:dyDescent="0.55000000000000004">
      <c r="A67" s="43"/>
      <c r="B67" s="44"/>
      <c r="C67" s="238"/>
      <c r="D67" s="120"/>
      <c r="E67" s="120"/>
      <c r="F67" s="120"/>
      <c r="G67" s="120"/>
      <c r="H67" s="120"/>
      <c r="I67" s="120"/>
      <c r="J67" s="120"/>
      <c r="K67" s="43"/>
    </row>
    <row r="68" spans="1:11" ht="63" customHeight="1" x14ac:dyDescent="0.25">
      <c r="A68" s="96"/>
      <c r="B68" s="96"/>
      <c r="C68" s="239"/>
      <c r="D68" s="172"/>
      <c r="E68" s="172"/>
      <c r="F68" s="172"/>
      <c r="G68" s="172"/>
      <c r="H68" s="172"/>
      <c r="I68" s="172"/>
      <c r="J68" s="172"/>
      <c r="K68" s="97"/>
    </row>
    <row r="69" spans="1:11" x14ac:dyDescent="0.55000000000000004">
      <c r="A69" s="301"/>
      <c r="B69" s="45"/>
      <c r="C69" s="45"/>
      <c r="D69" s="173"/>
      <c r="E69" s="163"/>
      <c r="F69" s="163"/>
      <c r="G69" s="164"/>
      <c r="H69" s="174"/>
      <c r="I69" s="37"/>
      <c r="J69" s="38"/>
      <c r="K69" s="33"/>
    </row>
    <row r="70" spans="1:11" x14ac:dyDescent="0.55000000000000004">
      <c r="A70" s="301"/>
      <c r="B70" s="45"/>
      <c r="C70" s="45"/>
      <c r="D70" s="173"/>
      <c r="E70" s="163"/>
      <c r="F70" s="163"/>
      <c r="G70" s="164"/>
      <c r="H70" s="174"/>
      <c r="I70" s="37"/>
      <c r="J70" s="38"/>
      <c r="K70" s="33"/>
    </row>
    <row r="71" spans="1:11" x14ac:dyDescent="0.25">
      <c r="A71" s="175"/>
      <c r="B71" s="176"/>
      <c r="C71" s="240"/>
      <c r="D71" s="168"/>
      <c r="E71" s="168"/>
      <c r="F71" s="168"/>
      <c r="G71" s="168"/>
      <c r="H71" s="168"/>
      <c r="I71" s="168"/>
      <c r="J71" s="168"/>
      <c r="K71" s="168"/>
    </row>
    <row r="72" spans="1:11" x14ac:dyDescent="0.55000000000000004">
      <c r="A72" s="178"/>
      <c r="B72" s="179"/>
      <c r="C72" s="302"/>
      <c r="D72" s="180"/>
      <c r="E72" s="180"/>
      <c r="F72" s="180"/>
      <c r="G72" s="180"/>
      <c r="H72" s="180"/>
      <c r="I72" s="180"/>
      <c r="J72" s="180"/>
      <c r="K72" s="181"/>
    </row>
    <row r="73" spans="1:11" x14ac:dyDescent="0.25">
      <c r="A73" s="303"/>
      <c r="B73" s="304"/>
      <c r="C73" s="305"/>
      <c r="D73" s="306"/>
      <c r="E73" s="306"/>
      <c r="F73" s="306"/>
      <c r="G73" s="306"/>
      <c r="H73" s="306"/>
      <c r="I73" s="306"/>
      <c r="J73" s="306"/>
      <c r="K73" s="306"/>
    </row>
    <row r="74" spans="1:11" x14ac:dyDescent="0.55000000000000004">
      <c r="A74" s="112"/>
      <c r="B74" s="307"/>
      <c r="C74" s="98"/>
      <c r="D74" s="177"/>
      <c r="E74" s="177"/>
      <c r="F74" s="177"/>
      <c r="G74" s="177"/>
      <c r="H74" s="177"/>
      <c r="I74" s="177"/>
      <c r="J74" s="177"/>
      <c r="K74" s="177"/>
    </row>
    <row r="75" spans="1:11" x14ac:dyDescent="0.55000000000000004">
      <c r="A75" s="178"/>
      <c r="B75" s="179"/>
      <c r="C75" s="241"/>
      <c r="D75" s="180"/>
      <c r="E75" s="181"/>
      <c r="F75" s="181"/>
      <c r="G75" s="181"/>
      <c r="H75" s="180"/>
      <c r="I75" s="180"/>
      <c r="J75" s="180"/>
      <c r="K75" s="181"/>
    </row>
    <row r="76" spans="1:11" ht="21" hidden="1" customHeight="1" x14ac:dyDescent="0.55000000000000004">
      <c r="A76" s="14"/>
      <c r="B76" s="46"/>
      <c r="C76" s="182"/>
      <c r="D76" s="182"/>
      <c r="E76" s="182"/>
      <c r="F76" s="182"/>
      <c r="G76" s="182"/>
      <c r="H76" s="182"/>
      <c r="I76" s="182"/>
      <c r="J76" s="182"/>
      <c r="K76" s="182"/>
    </row>
    <row r="77" spans="1:11" ht="63" hidden="1" customHeight="1" x14ac:dyDescent="0.25">
      <c r="A77" s="47"/>
      <c r="B77" s="48"/>
      <c r="C77" s="48"/>
      <c r="D77" s="147"/>
      <c r="E77" s="147"/>
      <c r="F77" s="147"/>
      <c r="G77" s="147"/>
      <c r="H77" s="147"/>
      <c r="I77" s="147"/>
      <c r="J77" s="147"/>
      <c r="K77" s="47"/>
    </row>
    <row r="78" spans="1:11" ht="21" hidden="1" customHeight="1" x14ac:dyDescent="0.25">
      <c r="A78" s="47"/>
      <c r="B78" s="47"/>
      <c r="C78" s="147"/>
      <c r="D78" s="147"/>
      <c r="E78" s="143"/>
      <c r="F78" s="143"/>
      <c r="G78" s="144"/>
      <c r="H78" s="155"/>
      <c r="I78" s="47"/>
      <c r="J78" s="147"/>
      <c r="K78" s="47"/>
    </row>
    <row r="79" spans="1:11" ht="21" hidden="1" customHeight="1" x14ac:dyDescent="0.25">
      <c r="A79" s="142"/>
      <c r="B79" s="142"/>
      <c r="C79" s="242"/>
      <c r="D79" s="143"/>
      <c r="E79" s="143"/>
      <c r="F79" s="143"/>
      <c r="G79" s="144"/>
      <c r="H79" s="183"/>
      <c r="I79" s="142"/>
      <c r="J79" s="143"/>
      <c r="K79" s="47"/>
    </row>
    <row r="80" spans="1:11" ht="21" hidden="1" customHeight="1" x14ac:dyDescent="0.25">
      <c r="A80" s="142"/>
      <c r="B80" s="142"/>
      <c r="C80" s="242"/>
      <c r="D80" s="143"/>
      <c r="E80" s="143"/>
      <c r="F80" s="143"/>
      <c r="G80" s="144"/>
      <c r="H80" s="183"/>
      <c r="I80" s="142"/>
      <c r="J80" s="143"/>
      <c r="K80" s="47"/>
    </row>
    <row r="81" spans="1:11" x14ac:dyDescent="0.55000000000000004">
      <c r="A81" s="14"/>
      <c r="B81" s="46"/>
      <c r="C81" s="182"/>
      <c r="D81" s="182"/>
      <c r="E81" s="182"/>
      <c r="F81" s="182"/>
      <c r="G81" s="182"/>
      <c r="H81" s="182"/>
      <c r="I81" s="182"/>
      <c r="J81" s="182"/>
      <c r="K81" s="182"/>
    </row>
    <row r="82" spans="1:11" ht="42" customHeight="1" x14ac:dyDescent="0.25">
      <c r="A82" s="18"/>
      <c r="B82" s="308"/>
      <c r="C82" s="308"/>
      <c r="D82" s="121"/>
      <c r="E82" s="121"/>
      <c r="F82" s="121"/>
      <c r="G82" s="121"/>
      <c r="H82" s="121"/>
      <c r="I82" s="121"/>
      <c r="J82" s="121"/>
      <c r="K82" s="18"/>
    </row>
    <row r="83" spans="1:11" x14ac:dyDescent="0.25">
      <c r="A83" s="309"/>
      <c r="B83" s="310"/>
      <c r="C83" s="310"/>
      <c r="D83" s="147"/>
      <c r="E83" s="143"/>
      <c r="F83" s="143"/>
      <c r="G83" s="144"/>
      <c r="H83" s="155"/>
      <c r="I83" s="47"/>
      <c r="J83" s="147"/>
      <c r="K83" s="47"/>
    </row>
    <row r="84" spans="1:11" ht="42" customHeight="1" x14ac:dyDescent="0.25">
      <c r="A84" s="311"/>
      <c r="B84" s="141"/>
      <c r="C84" s="141"/>
      <c r="D84" s="121"/>
      <c r="E84" s="121"/>
      <c r="F84" s="121"/>
      <c r="G84" s="121"/>
      <c r="H84" s="121"/>
      <c r="I84" s="121"/>
      <c r="J84" s="121"/>
      <c r="K84" s="18"/>
    </row>
    <row r="85" spans="1:11" x14ac:dyDescent="0.25">
      <c r="A85" s="312"/>
      <c r="B85" s="313"/>
      <c r="C85" s="312"/>
      <c r="D85" s="147"/>
      <c r="E85" s="143"/>
      <c r="F85" s="143"/>
      <c r="G85" s="144"/>
      <c r="H85" s="155"/>
      <c r="I85" s="314"/>
      <c r="J85" s="147"/>
      <c r="K85" s="47"/>
    </row>
    <row r="86" spans="1:11" x14ac:dyDescent="0.25">
      <c r="A86" s="312"/>
      <c r="B86" s="313"/>
      <c r="C86" s="312"/>
      <c r="D86" s="147"/>
      <c r="E86" s="143"/>
      <c r="F86" s="143"/>
      <c r="G86" s="144"/>
      <c r="H86" s="155"/>
      <c r="I86" s="314"/>
      <c r="J86" s="147"/>
      <c r="K86" s="47"/>
    </row>
    <row r="87" spans="1:11" x14ac:dyDescent="0.25">
      <c r="A87" s="312"/>
      <c r="B87" s="313"/>
      <c r="C87" s="312"/>
      <c r="D87" s="147"/>
      <c r="E87" s="143"/>
      <c r="F87" s="143"/>
      <c r="G87" s="144"/>
      <c r="H87" s="155"/>
      <c r="I87" s="314"/>
      <c r="J87" s="147"/>
      <c r="K87" s="47"/>
    </row>
    <row r="88" spans="1:11" x14ac:dyDescent="0.55000000000000004">
      <c r="A88" s="112"/>
      <c r="B88" s="307"/>
      <c r="C88" s="98"/>
      <c r="D88" s="177"/>
      <c r="E88" s="177"/>
      <c r="F88" s="177"/>
      <c r="G88" s="177"/>
      <c r="H88" s="177"/>
      <c r="I88" s="177"/>
      <c r="J88" s="177"/>
      <c r="K88" s="177"/>
    </row>
    <row r="89" spans="1:11" x14ac:dyDescent="0.55000000000000004">
      <c r="A89" s="178"/>
      <c r="B89" s="330"/>
      <c r="C89" s="302"/>
      <c r="D89" s="180"/>
      <c r="E89" s="181"/>
      <c r="F89" s="181"/>
      <c r="G89" s="181"/>
      <c r="H89" s="180"/>
      <c r="I89" s="180"/>
      <c r="J89" s="180"/>
      <c r="K89" s="181"/>
    </row>
    <row r="90" spans="1:11" x14ac:dyDescent="0.55000000000000004">
      <c r="A90" s="14"/>
      <c r="B90" s="46"/>
      <c r="C90" s="331"/>
      <c r="D90" s="182"/>
      <c r="E90" s="182"/>
      <c r="F90" s="182"/>
      <c r="G90" s="182"/>
      <c r="H90" s="182"/>
      <c r="I90" s="182"/>
      <c r="J90" s="182"/>
      <c r="K90" s="182"/>
    </row>
    <row r="91" spans="1:11" ht="21" customHeight="1" x14ac:dyDescent="0.25">
      <c r="A91" s="47"/>
      <c r="B91" s="244"/>
      <c r="C91" s="244"/>
      <c r="D91" s="147"/>
      <c r="E91" s="147"/>
      <c r="F91" s="147"/>
      <c r="G91" s="147"/>
      <c r="H91" s="147"/>
      <c r="I91" s="147"/>
      <c r="J91" s="147"/>
      <c r="K91" s="47"/>
    </row>
    <row r="92" spans="1:11" x14ac:dyDescent="0.25">
      <c r="A92" s="47"/>
      <c r="B92" s="332"/>
      <c r="C92" s="320"/>
      <c r="D92" s="147"/>
      <c r="E92" s="143"/>
      <c r="F92" s="143"/>
      <c r="G92" s="144"/>
      <c r="H92" s="155"/>
      <c r="I92" s="47"/>
      <c r="J92" s="147"/>
      <c r="K92" s="47"/>
    </row>
    <row r="93" spans="1:11" x14ac:dyDescent="0.25">
      <c r="A93" s="142"/>
      <c r="B93" s="321"/>
      <c r="C93" s="322"/>
      <c r="D93" s="143"/>
      <c r="E93" s="143"/>
      <c r="F93" s="143"/>
      <c r="G93" s="144"/>
      <c r="H93" s="183"/>
      <c r="I93" s="142"/>
      <c r="J93" s="143"/>
      <c r="K93" s="47"/>
    </row>
    <row r="94" spans="1:11" x14ac:dyDescent="0.25">
      <c r="A94" s="142"/>
      <c r="B94" s="321"/>
      <c r="C94" s="322"/>
      <c r="D94" s="143"/>
      <c r="E94" s="143"/>
      <c r="F94" s="143"/>
      <c r="G94" s="144"/>
      <c r="H94" s="183"/>
      <c r="I94" s="142"/>
      <c r="J94" s="143"/>
      <c r="K94" s="47"/>
    </row>
    <row r="95" spans="1:11" x14ac:dyDescent="0.55000000000000004">
      <c r="A95" s="14"/>
      <c r="B95" s="46"/>
      <c r="C95" s="331"/>
      <c r="D95" s="182"/>
      <c r="E95" s="182"/>
      <c r="F95" s="182"/>
      <c r="G95" s="182"/>
      <c r="H95" s="182"/>
      <c r="I95" s="182"/>
      <c r="J95" s="182"/>
      <c r="K95" s="182"/>
    </row>
    <row r="96" spans="1:11" ht="42" customHeight="1" x14ac:dyDescent="0.25">
      <c r="A96" s="18"/>
      <c r="B96" s="141"/>
      <c r="C96" s="141"/>
      <c r="D96" s="121"/>
      <c r="E96" s="121"/>
      <c r="F96" s="121"/>
      <c r="G96" s="121"/>
      <c r="H96" s="121"/>
      <c r="I96" s="121"/>
      <c r="J96" s="121"/>
      <c r="K96" s="18"/>
    </row>
    <row r="97" spans="1:11" x14ac:dyDescent="0.25">
      <c r="A97" s="309"/>
      <c r="B97" s="244"/>
      <c r="C97" s="244"/>
      <c r="D97" s="147"/>
      <c r="E97" s="143"/>
      <c r="F97" s="143"/>
      <c r="G97" s="144"/>
      <c r="H97" s="155"/>
      <c r="I97" s="47"/>
      <c r="J97" s="147"/>
      <c r="K97" s="48"/>
    </row>
    <row r="98" spans="1:11" x14ac:dyDescent="0.25">
      <c r="A98" s="315"/>
      <c r="B98" s="284"/>
      <c r="C98" s="316"/>
      <c r="D98" s="171"/>
      <c r="E98" s="171"/>
      <c r="F98" s="171"/>
      <c r="G98" s="171"/>
      <c r="H98" s="171"/>
      <c r="I98" s="171"/>
      <c r="J98" s="171"/>
      <c r="K98" s="171"/>
    </row>
    <row r="99" spans="1:11" x14ac:dyDescent="0.55000000000000004">
      <c r="A99" s="317"/>
      <c r="B99" s="43"/>
      <c r="C99" s="43"/>
      <c r="D99" s="181"/>
      <c r="E99" s="181"/>
      <c r="F99" s="181"/>
      <c r="G99" s="181"/>
      <c r="H99" s="181"/>
      <c r="I99" s="181"/>
      <c r="J99" s="181"/>
      <c r="K99" s="181"/>
    </row>
    <row r="100" spans="1:11" x14ac:dyDescent="0.55000000000000004">
      <c r="A100" s="14"/>
      <c r="B100" s="46"/>
      <c r="C100" s="182"/>
      <c r="D100" s="182"/>
      <c r="E100" s="182"/>
      <c r="F100" s="182"/>
      <c r="G100" s="182"/>
      <c r="H100" s="182"/>
      <c r="I100" s="182"/>
      <c r="J100" s="182"/>
      <c r="K100" s="182"/>
    </row>
    <row r="101" spans="1:11" ht="42" customHeight="1" x14ac:dyDescent="0.25">
      <c r="A101" s="311"/>
      <c r="B101" s="141"/>
      <c r="C101" s="141"/>
      <c r="D101" s="121"/>
      <c r="E101" s="121"/>
      <c r="F101" s="121"/>
      <c r="G101" s="121"/>
      <c r="H101" s="121"/>
      <c r="I101" s="121"/>
      <c r="J101" s="121"/>
      <c r="K101" s="18"/>
    </row>
    <row r="102" spans="1:11" ht="42" customHeight="1" x14ac:dyDescent="0.25">
      <c r="A102" s="312"/>
      <c r="B102" s="244"/>
      <c r="C102" s="244"/>
      <c r="D102" s="147"/>
      <c r="E102" s="147"/>
      <c r="F102" s="147"/>
      <c r="G102" s="148"/>
      <c r="H102" s="155"/>
      <c r="I102" s="314"/>
      <c r="J102" s="147"/>
      <c r="K102" s="47"/>
    </row>
    <row r="103" spans="1:11" ht="42" customHeight="1" x14ac:dyDescent="0.25">
      <c r="A103" s="311"/>
      <c r="B103" s="141"/>
      <c r="C103" s="141"/>
      <c r="D103" s="121"/>
      <c r="E103" s="121"/>
      <c r="F103" s="121"/>
      <c r="G103" s="121"/>
      <c r="H103" s="121"/>
      <c r="I103" s="121"/>
      <c r="J103" s="121"/>
      <c r="K103" s="18"/>
    </row>
    <row r="104" spans="1:11" x14ac:dyDescent="0.25">
      <c r="A104" s="312"/>
      <c r="B104" s="313"/>
      <c r="C104" s="312"/>
      <c r="D104" s="147"/>
      <c r="E104" s="143"/>
      <c r="F104" s="143"/>
      <c r="G104" s="144"/>
      <c r="H104" s="318"/>
      <c r="I104" s="319"/>
      <c r="J104" s="320"/>
      <c r="K104" s="47"/>
    </row>
    <row r="105" spans="1:11" x14ac:dyDescent="0.25">
      <c r="A105" s="312"/>
      <c r="B105" s="313"/>
      <c r="C105" s="312"/>
      <c r="D105" s="147"/>
      <c r="E105" s="143"/>
      <c r="F105" s="143"/>
      <c r="G105" s="144"/>
      <c r="H105" s="318"/>
      <c r="I105" s="319"/>
      <c r="J105" s="320"/>
      <c r="K105" s="47"/>
    </row>
    <row r="106" spans="1:11" ht="42" customHeight="1" x14ac:dyDescent="0.25">
      <c r="A106" s="311"/>
      <c r="B106" s="141"/>
      <c r="C106" s="141"/>
      <c r="D106" s="121"/>
      <c r="E106" s="121"/>
      <c r="F106" s="121"/>
      <c r="G106" s="121"/>
      <c r="H106" s="121"/>
      <c r="I106" s="121"/>
      <c r="J106" s="121"/>
      <c r="K106" s="18"/>
    </row>
    <row r="107" spans="1:11" x14ac:dyDescent="0.25">
      <c r="A107" s="312"/>
      <c r="B107" s="313"/>
      <c r="C107" s="312"/>
      <c r="D107" s="147"/>
      <c r="E107" s="143"/>
      <c r="F107" s="143"/>
      <c r="G107" s="144"/>
      <c r="H107" s="318"/>
      <c r="I107" s="319"/>
      <c r="J107" s="147"/>
      <c r="K107" s="47"/>
    </row>
    <row r="108" spans="1:11" x14ac:dyDescent="0.25">
      <c r="A108" s="184"/>
      <c r="B108" s="323"/>
      <c r="C108" s="185"/>
      <c r="D108" s="186"/>
      <c r="E108" s="186"/>
      <c r="F108" s="186"/>
      <c r="G108" s="186"/>
      <c r="H108" s="186"/>
      <c r="I108" s="186"/>
      <c r="J108" s="186"/>
      <c r="K108" s="171"/>
    </row>
    <row r="109" spans="1:11" x14ac:dyDescent="0.55000000000000004">
      <c r="A109" s="178"/>
      <c r="B109" s="187"/>
      <c r="C109" s="241"/>
      <c r="D109" s="188"/>
      <c r="E109" s="188"/>
      <c r="F109" s="188"/>
      <c r="G109" s="188"/>
      <c r="H109" s="188"/>
      <c r="I109" s="188"/>
      <c r="J109" s="188"/>
      <c r="K109" s="188"/>
    </row>
    <row r="110" spans="1:11" x14ac:dyDescent="0.25">
      <c r="A110" s="189"/>
      <c r="B110" s="190"/>
      <c r="C110" s="190"/>
      <c r="D110" s="168"/>
      <c r="E110" s="168"/>
      <c r="F110" s="168"/>
      <c r="G110" s="168"/>
      <c r="H110" s="168"/>
      <c r="I110" s="168"/>
      <c r="J110" s="168"/>
      <c r="K110" s="168"/>
    </row>
    <row r="111" spans="1:11" ht="63" customHeight="1" x14ac:dyDescent="0.25">
      <c r="A111" s="309"/>
      <c r="B111" s="47"/>
      <c r="C111" s="48"/>
      <c r="D111" s="147"/>
      <c r="E111" s="147"/>
      <c r="F111" s="147"/>
      <c r="G111" s="148"/>
      <c r="H111" s="155"/>
      <c r="I111" s="47"/>
      <c r="J111" s="147"/>
      <c r="K111" s="47"/>
    </row>
    <row r="112" spans="1:11" ht="42" customHeight="1" x14ac:dyDescent="0.25">
      <c r="A112" s="309"/>
      <c r="B112" s="47"/>
      <c r="C112" s="48"/>
      <c r="D112" s="147"/>
      <c r="E112" s="147"/>
      <c r="F112" s="147"/>
      <c r="G112" s="148"/>
      <c r="H112" s="155"/>
      <c r="I112" s="47"/>
      <c r="J112" s="147"/>
      <c r="K112" s="47"/>
    </row>
    <row r="113" spans="1:11" ht="42" customHeight="1" x14ac:dyDescent="0.25">
      <c r="A113" s="309"/>
      <c r="B113" s="47"/>
      <c r="C113" s="48"/>
      <c r="D113" s="147"/>
      <c r="E113" s="147"/>
      <c r="F113" s="147"/>
      <c r="G113" s="148"/>
      <c r="H113" s="155"/>
      <c r="I113" s="47"/>
      <c r="J113" s="147"/>
      <c r="K113" s="47"/>
    </row>
    <row r="114" spans="1:11" ht="42" customHeight="1" x14ac:dyDescent="0.25">
      <c r="A114" s="309"/>
      <c r="B114" s="47"/>
      <c r="C114" s="48"/>
      <c r="D114" s="147"/>
      <c r="E114" s="147"/>
      <c r="F114" s="147"/>
      <c r="G114" s="148"/>
      <c r="H114" s="155"/>
      <c r="I114" s="47"/>
      <c r="J114" s="147"/>
      <c r="K114" s="47"/>
    </row>
    <row r="115" spans="1:11" ht="42" customHeight="1" x14ac:dyDescent="0.25">
      <c r="A115" s="309"/>
      <c r="B115" s="47"/>
      <c r="C115" s="48"/>
      <c r="D115" s="147"/>
      <c r="E115" s="147"/>
      <c r="F115" s="147"/>
      <c r="G115" s="148"/>
      <c r="H115" s="155"/>
      <c r="I115" s="47"/>
      <c r="J115" s="147"/>
      <c r="K115" s="47"/>
    </row>
    <row r="116" spans="1:11" ht="42" customHeight="1" x14ac:dyDescent="0.25">
      <c r="A116" s="309"/>
      <c r="B116" s="47"/>
      <c r="C116" s="48"/>
      <c r="D116" s="147"/>
      <c r="E116" s="147"/>
      <c r="F116" s="147"/>
      <c r="G116" s="148"/>
      <c r="H116" s="155"/>
      <c r="I116" s="47"/>
      <c r="J116" s="147"/>
      <c r="K116" s="47"/>
    </row>
    <row r="117" spans="1:11" ht="42" customHeight="1" x14ac:dyDescent="0.25">
      <c r="A117" s="309"/>
      <c r="B117" s="47"/>
      <c r="C117" s="48"/>
      <c r="D117" s="147"/>
      <c r="E117" s="147"/>
      <c r="F117" s="147"/>
      <c r="G117" s="148"/>
      <c r="H117" s="155"/>
      <c r="I117" s="47"/>
      <c r="J117" s="147"/>
      <c r="K117" s="47"/>
    </row>
    <row r="118" spans="1:11" ht="42" customHeight="1" x14ac:dyDescent="0.25">
      <c r="A118" s="309"/>
      <c r="B118" s="47"/>
      <c r="C118" s="48"/>
      <c r="D118" s="147"/>
      <c r="E118" s="147"/>
      <c r="F118" s="147"/>
      <c r="G118" s="148"/>
      <c r="H118" s="155"/>
      <c r="I118" s="47"/>
      <c r="J118" s="147"/>
      <c r="K118" s="47"/>
    </row>
    <row r="119" spans="1:11" ht="42" customHeight="1" x14ac:dyDescent="0.25">
      <c r="A119" s="309"/>
      <c r="B119" s="47"/>
      <c r="C119" s="48"/>
      <c r="D119" s="147"/>
      <c r="E119" s="147"/>
      <c r="F119" s="147"/>
      <c r="G119" s="148"/>
      <c r="H119" s="155"/>
      <c r="I119" s="47"/>
      <c r="J119" s="147"/>
      <c r="K119" s="47"/>
    </row>
    <row r="120" spans="1:11" ht="42" customHeight="1" x14ac:dyDescent="0.25">
      <c r="A120" s="309"/>
      <c r="B120" s="47"/>
      <c r="C120" s="48"/>
      <c r="D120" s="147"/>
      <c r="E120" s="147"/>
      <c r="F120" s="147"/>
      <c r="G120" s="148"/>
      <c r="H120" s="155"/>
      <c r="I120" s="47"/>
      <c r="J120" s="147"/>
      <c r="K120" s="47"/>
    </row>
    <row r="121" spans="1:11" ht="42" customHeight="1" x14ac:dyDescent="0.25">
      <c r="A121" s="309"/>
      <c r="B121" s="47"/>
      <c r="C121" s="48"/>
      <c r="D121" s="147"/>
      <c r="E121" s="147"/>
      <c r="F121" s="147"/>
      <c r="G121" s="148"/>
      <c r="H121" s="155"/>
      <c r="I121" s="47"/>
      <c r="J121" s="147"/>
      <c r="K121" s="47"/>
    </row>
    <row r="122" spans="1:11" ht="42" customHeight="1" x14ac:dyDescent="0.25">
      <c r="A122" s="309"/>
      <c r="B122" s="47"/>
      <c r="C122" s="48"/>
      <c r="D122" s="147"/>
      <c r="E122" s="147"/>
      <c r="F122" s="147"/>
      <c r="G122" s="148"/>
      <c r="H122" s="155"/>
      <c r="I122" s="47"/>
      <c r="J122" s="147"/>
      <c r="K122" s="47"/>
    </row>
    <row r="123" spans="1:11" ht="42" customHeight="1" x14ac:dyDescent="0.25">
      <c r="A123" s="309"/>
      <c r="B123" s="47"/>
      <c r="C123" s="48"/>
      <c r="D123" s="147"/>
      <c r="E123" s="147"/>
      <c r="F123" s="147"/>
      <c r="G123" s="148"/>
      <c r="H123" s="155"/>
      <c r="I123" s="47"/>
      <c r="J123" s="147"/>
      <c r="K123" s="47"/>
    </row>
    <row r="124" spans="1:11" ht="42" customHeight="1" x14ac:dyDescent="0.25">
      <c r="A124" s="309"/>
      <c r="B124" s="47"/>
      <c r="C124" s="48"/>
      <c r="D124" s="147"/>
      <c r="E124" s="147"/>
      <c r="F124" s="147"/>
      <c r="G124" s="148"/>
      <c r="H124" s="155"/>
      <c r="I124" s="47"/>
      <c r="J124" s="147"/>
      <c r="K124" s="47"/>
    </row>
    <row r="125" spans="1:11" ht="42" customHeight="1" x14ac:dyDescent="0.25">
      <c r="A125" s="309"/>
      <c r="B125" s="47"/>
      <c r="C125" s="48"/>
      <c r="D125" s="147"/>
      <c r="E125" s="147"/>
      <c r="F125" s="147"/>
      <c r="G125" s="148"/>
      <c r="H125" s="155"/>
      <c r="I125" s="47"/>
      <c r="J125" s="147"/>
      <c r="K125" s="47"/>
    </row>
    <row r="126" spans="1:11" ht="21" hidden="1" customHeight="1" x14ac:dyDescent="0.25">
      <c r="A126" s="309"/>
      <c r="B126" s="47"/>
      <c r="C126" s="48"/>
      <c r="D126" s="147"/>
      <c r="E126" s="147"/>
      <c r="F126" s="147"/>
      <c r="G126" s="148"/>
      <c r="H126" s="155"/>
      <c r="I126" s="47"/>
      <c r="J126" s="147"/>
      <c r="K126" s="47"/>
    </row>
    <row r="127" spans="1:11" ht="21" hidden="1" customHeight="1" x14ac:dyDescent="0.25">
      <c r="A127" s="309"/>
      <c r="B127" s="47"/>
      <c r="C127" s="48"/>
      <c r="D127" s="147"/>
      <c r="E127" s="147"/>
      <c r="F127" s="147"/>
      <c r="G127" s="148"/>
      <c r="H127" s="155"/>
      <c r="I127" s="47"/>
      <c r="J127" s="147"/>
      <c r="K127" s="47"/>
    </row>
    <row r="128" spans="1:11" ht="21" hidden="1" customHeight="1" x14ac:dyDescent="0.25">
      <c r="A128" s="309"/>
      <c r="B128" s="47"/>
      <c r="C128" s="48"/>
      <c r="D128" s="147"/>
      <c r="E128" s="147"/>
      <c r="F128" s="147"/>
      <c r="G128" s="148"/>
      <c r="H128" s="155"/>
      <c r="I128" s="47"/>
      <c r="J128" s="147"/>
      <c r="K128" s="47"/>
    </row>
    <row r="129" spans="1:11" ht="21" hidden="1" customHeight="1" x14ac:dyDescent="0.25">
      <c r="A129" s="309"/>
      <c r="B129" s="47"/>
      <c r="C129" s="48"/>
      <c r="D129" s="147"/>
      <c r="E129" s="147"/>
      <c r="F129" s="147"/>
      <c r="G129" s="148"/>
      <c r="H129" s="155"/>
      <c r="I129" s="47"/>
      <c r="J129" s="147"/>
      <c r="K129" s="47"/>
    </row>
    <row r="130" spans="1:11" ht="21" hidden="1" customHeight="1" x14ac:dyDescent="0.25">
      <c r="A130" s="309"/>
      <c r="B130" s="47"/>
      <c r="C130" s="48"/>
      <c r="D130" s="147"/>
      <c r="E130" s="147"/>
      <c r="F130" s="147"/>
      <c r="G130" s="148"/>
      <c r="H130" s="155"/>
      <c r="I130" s="47"/>
      <c r="J130" s="147"/>
      <c r="K130" s="47"/>
    </row>
    <row r="131" spans="1:11" ht="21" hidden="1" customHeight="1" x14ac:dyDescent="0.25">
      <c r="A131" s="309"/>
      <c r="B131" s="47"/>
      <c r="C131" s="48"/>
      <c r="D131" s="147"/>
      <c r="E131" s="147"/>
      <c r="F131" s="147"/>
      <c r="G131" s="148"/>
      <c r="H131" s="155"/>
      <c r="I131" s="47"/>
      <c r="J131" s="147"/>
      <c r="K131" s="47"/>
    </row>
    <row r="132" spans="1:11" ht="21" hidden="1" customHeight="1" x14ac:dyDescent="0.25">
      <c r="A132" s="309"/>
      <c r="B132" s="47"/>
      <c r="C132" s="48"/>
      <c r="D132" s="147"/>
      <c r="E132" s="147"/>
      <c r="F132" s="147"/>
      <c r="G132" s="148"/>
      <c r="H132" s="155"/>
      <c r="I132" s="47"/>
      <c r="J132" s="147"/>
      <c r="K132" s="47"/>
    </row>
    <row r="133" spans="1:11" ht="21" hidden="1" customHeight="1" x14ac:dyDescent="0.55000000000000004">
      <c r="A133" s="49"/>
      <c r="B133" s="324"/>
      <c r="C133" s="243"/>
      <c r="D133" s="191"/>
      <c r="E133" s="191"/>
      <c r="F133" s="191"/>
      <c r="G133" s="191"/>
      <c r="H133" s="191"/>
      <c r="I133" s="191"/>
      <c r="J133" s="191"/>
      <c r="K133" s="253"/>
    </row>
    <row r="134" spans="1:11" ht="21" hidden="1" customHeight="1" x14ac:dyDescent="0.25">
      <c r="A134" s="47"/>
      <c r="B134" s="47"/>
      <c r="C134" s="47"/>
      <c r="D134" s="147"/>
      <c r="E134" s="147"/>
      <c r="F134" s="147"/>
      <c r="G134" s="148"/>
      <c r="H134" s="155"/>
      <c r="I134" s="47"/>
      <c r="J134" s="147"/>
      <c r="K134" s="47"/>
    </row>
    <row r="135" spans="1:11" ht="21" hidden="1" customHeight="1" x14ac:dyDescent="0.55000000000000004">
      <c r="A135" s="6"/>
      <c r="B135" s="47"/>
      <c r="C135" s="193"/>
      <c r="D135" s="193"/>
      <c r="E135" s="193"/>
      <c r="F135" s="193"/>
      <c r="G135" s="192"/>
      <c r="H135" s="194"/>
      <c r="I135" s="6"/>
      <c r="J135" s="6"/>
      <c r="K135" s="6"/>
    </row>
    <row r="136" spans="1:11" ht="21" hidden="1" customHeight="1" x14ac:dyDescent="0.55000000000000004">
      <c r="A136" s="6"/>
      <c r="B136" s="47"/>
      <c r="C136" s="193"/>
      <c r="D136" s="193"/>
      <c r="E136" s="193"/>
      <c r="F136" s="193"/>
      <c r="G136" s="192"/>
      <c r="H136" s="194"/>
      <c r="I136" s="6"/>
      <c r="J136" s="6"/>
      <c r="K136" s="6"/>
    </row>
    <row r="137" spans="1:11" ht="21" hidden="1" customHeight="1" x14ac:dyDescent="0.55000000000000004">
      <c r="A137" s="6"/>
      <c r="B137" s="47"/>
      <c r="C137" s="193"/>
      <c r="D137" s="193"/>
      <c r="E137" s="193"/>
      <c r="F137" s="193"/>
      <c r="G137" s="192"/>
      <c r="H137" s="194"/>
      <c r="I137" s="6"/>
      <c r="J137" s="6"/>
      <c r="K137" s="6"/>
    </row>
    <row r="138" spans="1:11" ht="21" hidden="1" customHeight="1" x14ac:dyDescent="0.55000000000000004">
      <c r="A138" s="6"/>
      <c r="B138" s="47"/>
      <c r="C138" s="193"/>
      <c r="D138" s="193"/>
      <c r="E138" s="193"/>
      <c r="F138" s="193"/>
      <c r="G138" s="192"/>
      <c r="H138" s="194"/>
      <c r="I138" s="6"/>
      <c r="J138" s="6"/>
      <c r="K138" s="6"/>
    </row>
    <row r="139" spans="1:11" ht="21" hidden="1" customHeight="1" x14ac:dyDescent="0.55000000000000004">
      <c r="A139" s="6"/>
      <c r="B139" s="47"/>
      <c r="C139" s="193"/>
      <c r="D139" s="193"/>
      <c r="E139" s="193"/>
      <c r="F139" s="193"/>
      <c r="G139" s="192"/>
      <c r="H139" s="194"/>
      <c r="I139" s="6"/>
      <c r="J139" s="6"/>
      <c r="K139" s="6"/>
    </row>
    <row r="140" spans="1:11" ht="21" hidden="1" customHeight="1" x14ac:dyDescent="0.55000000000000004">
      <c r="A140" s="6"/>
      <c r="B140" s="47"/>
      <c r="C140" s="193"/>
      <c r="D140" s="193"/>
      <c r="E140" s="193"/>
      <c r="F140" s="193"/>
      <c r="G140" s="192"/>
      <c r="H140" s="194"/>
      <c r="I140" s="6"/>
      <c r="J140" s="6"/>
      <c r="K140" s="6"/>
    </row>
    <row r="141" spans="1:11" x14ac:dyDescent="0.55000000000000004">
      <c r="A141" s="6"/>
      <c r="B141" s="47"/>
      <c r="C141" s="193"/>
      <c r="D141" s="193"/>
      <c r="E141" s="193"/>
      <c r="F141" s="193"/>
      <c r="G141" s="192"/>
      <c r="H141" s="194"/>
      <c r="I141" s="6"/>
      <c r="J141" s="6"/>
      <c r="K141" s="6"/>
    </row>
    <row r="142" spans="1:11" x14ac:dyDescent="0.55000000000000004">
      <c r="A142" s="6"/>
      <c r="B142" s="47"/>
      <c r="C142" s="193"/>
      <c r="D142" s="193"/>
      <c r="E142" s="193"/>
      <c r="F142" s="193"/>
      <c r="G142" s="192"/>
      <c r="H142" s="194"/>
      <c r="I142" s="6"/>
      <c r="J142" s="6"/>
      <c r="K142" s="6"/>
    </row>
    <row r="143" spans="1:11" x14ac:dyDescent="0.55000000000000004">
      <c r="A143" s="6"/>
      <c r="B143" s="47"/>
      <c r="C143" s="193"/>
      <c r="D143" s="193"/>
      <c r="E143" s="193"/>
      <c r="F143" s="193"/>
      <c r="G143" s="192"/>
      <c r="H143" s="194"/>
      <c r="I143" s="6"/>
      <c r="J143" s="6"/>
      <c r="K143" s="6"/>
    </row>
    <row r="144" spans="1:11" x14ac:dyDescent="0.55000000000000004">
      <c r="A144" s="6"/>
      <c r="B144" s="47"/>
      <c r="C144" s="193"/>
      <c r="D144" s="193"/>
      <c r="E144" s="193"/>
      <c r="F144" s="193"/>
      <c r="G144" s="192"/>
      <c r="H144" s="194"/>
      <c r="I144" s="6"/>
      <c r="J144" s="6"/>
      <c r="K144" s="6"/>
    </row>
    <row r="145" spans="1:11" x14ac:dyDescent="0.55000000000000004">
      <c r="A145" s="6"/>
      <c r="B145" s="47"/>
      <c r="C145" s="193"/>
      <c r="D145" s="193"/>
      <c r="E145" s="193"/>
      <c r="F145" s="193"/>
      <c r="G145" s="192"/>
      <c r="H145" s="194"/>
      <c r="I145" s="6"/>
      <c r="J145" s="6"/>
      <c r="K145" s="6"/>
    </row>
    <row r="146" spans="1:11" x14ac:dyDescent="0.55000000000000004">
      <c r="A146" s="6"/>
      <c r="B146" s="47"/>
      <c r="C146" s="193"/>
      <c r="D146" s="193"/>
      <c r="E146" s="193"/>
      <c r="F146" s="193"/>
      <c r="G146" s="192"/>
      <c r="H146" s="194"/>
      <c r="I146" s="6"/>
      <c r="J146" s="6"/>
      <c r="K146" s="6"/>
    </row>
    <row r="147" spans="1:11" x14ac:dyDescent="0.55000000000000004">
      <c r="A147" s="6"/>
      <c r="B147" s="47"/>
      <c r="C147" s="193"/>
      <c r="D147" s="193"/>
      <c r="E147" s="193"/>
      <c r="F147" s="193"/>
      <c r="G147" s="192"/>
      <c r="H147" s="194"/>
      <c r="I147" s="6"/>
      <c r="J147" s="6"/>
      <c r="K147" s="6"/>
    </row>
    <row r="148" spans="1:11" x14ac:dyDescent="0.55000000000000004">
      <c r="A148" s="6"/>
      <c r="B148" s="47"/>
      <c r="C148" s="193"/>
      <c r="D148" s="193"/>
      <c r="E148" s="193"/>
      <c r="F148" s="193"/>
      <c r="G148" s="192"/>
      <c r="H148" s="194"/>
      <c r="I148" s="6"/>
      <c r="J148" s="6"/>
      <c r="K148" s="6"/>
    </row>
    <row r="149" spans="1:11" x14ac:dyDescent="0.55000000000000004">
      <c r="A149" s="6"/>
      <c r="B149" s="47"/>
      <c r="C149" s="193"/>
      <c r="D149" s="193"/>
      <c r="E149" s="193"/>
      <c r="F149" s="193"/>
      <c r="G149" s="192"/>
      <c r="H149" s="194"/>
      <c r="I149" s="6"/>
      <c r="J149" s="6"/>
      <c r="K149" s="6"/>
    </row>
    <row r="150" spans="1:11" x14ac:dyDescent="0.55000000000000004">
      <c r="A150" s="49"/>
      <c r="B150" s="243"/>
      <c r="C150" s="243"/>
      <c r="D150" s="191"/>
      <c r="E150" s="191"/>
      <c r="F150" s="191"/>
      <c r="G150" s="191"/>
      <c r="H150" s="191"/>
      <c r="I150" s="191"/>
      <c r="J150" s="191"/>
      <c r="K150" s="253"/>
    </row>
    <row r="151" spans="1:11" ht="42" customHeight="1" x14ac:dyDescent="0.25">
      <c r="A151" s="309"/>
      <c r="B151" s="47"/>
      <c r="C151" s="47"/>
      <c r="D151" s="147"/>
      <c r="E151" s="147"/>
      <c r="F151" s="147"/>
      <c r="G151" s="148"/>
      <c r="H151" s="155"/>
      <c r="I151" s="47"/>
      <c r="J151" s="147"/>
      <c r="K151" s="47"/>
    </row>
    <row r="152" spans="1:11" x14ac:dyDescent="0.25">
      <c r="A152" s="309"/>
      <c r="B152" s="47"/>
      <c r="C152" s="47"/>
      <c r="D152" s="147"/>
      <c r="E152" s="147"/>
      <c r="F152" s="147"/>
      <c r="G152" s="148"/>
      <c r="H152" s="155"/>
      <c r="I152" s="47"/>
      <c r="J152" s="147"/>
      <c r="K152" s="47"/>
    </row>
    <row r="153" spans="1:11" x14ac:dyDescent="0.25">
      <c r="A153" s="184"/>
      <c r="B153" s="323"/>
      <c r="C153" s="185"/>
      <c r="D153" s="186"/>
      <c r="E153" s="186"/>
      <c r="F153" s="186"/>
      <c r="G153" s="186"/>
      <c r="H153" s="186"/>
      <c r="I153" s="186"/>
      <c r="J153" s="186"/>
      <c r="K153" s="171"/>
    </row>
    <row r="154" spans="1:11" x14ac:dyDescent="0.55000000000000004">
      <c r="A154" s="178"/>
      <c r="B154" s="187"/>
      <c r="C154" s="241"/>
      <c r="D154" s="188"/>
      <c r="E154" s="188"/>
      <c r="F154" s="188"/>
      <c r="G154" s="188"/>
      <c r="H154" s="188"/>
      <c r="I154" s="188"/>
      <c r="J154" s="188"/>
      <c r="K154" s="188"/>
    </row>
    <row r="155" spans="1:11" x14ac:dyDescent="0.25">
      <c r="A155" s="189"/>
      <c r="B155" s="190"/>
      <c r="C155" s="190"/>
      <c r="D155" s="168"/>
      <c r="E155" s="168"/>
      <c r="F155" s="168"/>
      <c r="G155" s="168"/>
      <c r="H155" s="168"/>
      <c r="I155" s="168"/>
      <c r="J155" s="168"/>
      <c r="K155" s="168"/>
    </row>
    <row r="156" spans="1:11" x14ac:dyDescent="0.55000000000000004">
      <c r="A156" s="99"/>
      <c r="B156" s="47"/>
      <c r="C156" s="325"/>
      <c r="D156" s="325"/>
      <c r="E156" s="325"/>
      <c r="F156" s="325"/>
      <c r="G156" s="148"/>
      <c r="H156" s="194"/>
      <c r="I156" s="6"/>
      <c r="J156" s="147"/>
      <c r="K156" s="6"/>
    </row>
    <row r="157" spans="1:11" x14ac:dyDescent="0.55000000000000004">
      <c r="A157" s="99"/>
      <c r="B157" s="100"/>
      <c r="C157" s="245"/>
      <c r="D157" s="195"/>
      <c r="E157" s="195"/>
      <c r="F157" s="195"/>
      <c r="G157" s="195"/>
      <c r="H157" s="195"/>
      <c r="I157" s="195"/>
      <c r="J157" s="195"/>
      <c r="K157" s="101"/>
    </row>
    <row r="158" spans="1:11" x14ac:dyDescent="0.55000000000000004">
      <c r="A158" s="99"/>
      <c r="B158" s="100"/>
      <c r="C158" s="245"/>
      <c r="D158" s="195"/>
      <c r="E158" s="195"/>
      <c r="F158" s="195"/>
      <c r="G158" s="195"/>
      <c r="H158" s="195"/>
      <c r="I158" s="195"/>
      <c r="J158" s="195"/>
      <c r="K158" s="101"/>
    </row>
    <row r="159" spans="1:11" x14ac:dyDescent="0.55000000000000004">
      <c r="A159" s="50"/>
      <c r="B159" s="102"/>
      <c r="C159" s="326"/>
      <c r="D159" s="196"/>
      <c r="E159" s="196"/>
      <c r="F159" s="196"/>
      <c r="G159" s="196"/>
      <c r="H159" s="196"/>
      <c r="I159" s="196"/>
      <c r="J159" s="196"/>
      <c r="K159" s="103"/>
    </row>
    <row r="160" spans="1:11" x14ac:dyDescent="0.55000000000000004">
      <c r="A160" s="51"/>
      <c r="B160" s="52"/>
      <c r="C160" s="198"/>
      <c r="D160" s="197"/>
      <c r="E160" s="198"/>
      <c r="F160" s="198"/>
      <c r="G160" s="199"/>
      <c r="H160" s="199"/>
      <c r="I160" s="199"/>
      <c r="J160" s="198"/>
      <c r="K160" s="200"/>
    </row>
    <row r="161" spans="1:11" x14ac:dyDescent="0.55000000000000004">
      <c r="A161" s="5"/>
      <c r="B161" s="5"/>
      <c r="C161" s="201"/>
      <c r="D161" s="201"/>
      <c r="E161" s="201"/>
      <c r="F161" s="201"/>
      <c r="G161" s="202"/>
      <c r="H161" s="202"/>
      <c r="I161" s="7"/>
      <c r="J161" s="203"/>
      <c r="K161" s="203"/>
    </row>
    <row r="162" spans="1:11" x14ac:dyDescent="0.55000000000000004">
      <c r="A162" s="5"/>
      <c r="C162" s="201"/>
      <c r="D162" s="201"/>
      <c r="E162" s="201"/>
      <c r="F162" s="201"/>
      <c r="G162" s="202"/>
      <c r="H162" s="202"/>
      <c r="I162" s="7"/>
      <c r="J162" s="5"/>
      <c r="K162" s="5"/>
    </row>
    <row r="163" spans="1:11" x14ac:dyDescent="0.55000000000000004">
      <c r="A163" s="5"/>
      <c r="B163" s="5"/>
      <c r="C163" s="201"/>
      <c r="D163" s="709"/>
      <c r="E163" s="709"/>
      <c r="F163" s="709"/>
      <c r="G163" s="709"/>
      <c r="H163" s="709"/>
      <c r="I163" s="7"/>
      <c r="J163" s="5"/>
      <c r="K163" s="5"/>
    </row>
    <row r="164" spans="1:11" x14ac:dyDescent="0.55000000000000004">
      <c r="A164" s="5"/>
      <c r="B164" s="5"/>
      <c r="C164" s="201"/>
      <c r="D164" s="254"/>
      <c r="E164" s="254"/>
      <c r="F164" s="254"/>
      <c r="G164" s="254"/>
      <c r="H164" s="254"/>
      <c r="I164" s="7"/>
      <c r="J164" s="5"/>
      <c r="K164" s="5"/>
    </row>
    <row r="165" spans="1:11" x14ac:dyDescent="0.55000000000000004">
      <c r="A165" s="204"/>
      <c r="B165" s="8"/>
      <c r="C165" s="246"/>
      <c r="D165" s="206"/>
      <c r="E165" s="207"/>
      <c r="F165" s="208"/>
      <c r="G165" s="206"/>
      <c r="H165" s="202"/>
      <c r="I165" s="209"/>
      <c r="J165" s="8"/>
      <c r="K165" s="205"/>
    </row>
    <row r="166" spans="1:11" x14ac:dyDescent="0.55000000000000004">
      <c r="A166" s="210"/>
      <c r="B166" s="8"/>
      <c r="C166" s="246"/>
      <c r="D166" s="211"/>
      <c r="E166" s="211"/>
      <c r="F166" s="212"/>
      <c r="G166" s="206"/>
      <c r="H166" s="202"/>
      <c r="I166" s="209"/>
      <c r="J166" s="8"/>
      <c r="K166" s="205"/>
    </row>
    <row r="167" spans="1:11" x14ac:dyDescent="0.55000000000000004">
      <c r="A167" s="210"/>
      <c r="B167" s="8"/>
      <c r="C167" s="327"/>
      <c r="D167" s="710"/>
      <c r="E167" s="710"/>
      <c r="F167" s="710"/>
      <c r="G167" s="710"/>
      <c r="H167" s="328"/>
      <c r="I167" s="329"/>
      <c r="J167" s="91"/>
      <c r="K167" s="205"/>
    </row>
    <row r="168" spans="1:11" x14ac:dyDescent="0.55000000000000004">
      <c r="A168" s="213"/>
      <c r="B168" s="8"/>
      <c r="C168" s="327"/>
      <c r="D168" s="705"/>
      <c r="E168" s="705"/>
      <c r="F168" s="705"/>
      <c r="G168" s="705"/>
      <c r="H168" s="328"/>
      <c r="I168" s="329"/>
      <c r="J168" s="91"/>
      <c r="K168" s="205"/>
    </row>
    <row r="169" spans="1:11" x14ac:dyDescent="0.55000000000000004">
      <c r="A169" s="213"/>
      <c r="B169" s="8"/>
      <c r="C169" s="327"/>
      <c r="D169" s="705" t="s">
        <v>44</v>
      </c>
      <c r="E169" s="705"/>
      <c r="F169" s="705"/>
      <c r="G169" s="705"/>
      <c r="H169" s="328"/>
      <c r="I169" s="329"/>
      <c r="J169" s="91"/>
      <c r="K169" s="205"/>
    </row>
  </sheetData>
  <mergeCells count="17">
    <mergeCell ref="A1:I1"/>
    <mergeCell ref="A2:I2"/>
    <mergeCell ref="B3:F3"/>
    <mergeCell ref="A4:A5"/>
    <mergeCell ref="B4:B5"/>
    <mergeCell ref="C4:C5"/>
    <mergeCell ref="D4:D5"/>
    <mergeCell ref="E4:E5"/>
    <mergeCell ref="F4:F5"/>
    <mergeCell ref="G4:G5"/>
    <mergeCell ref="I4:I5"/>
    <mergeCell ref="D169:G169"/>
    <mergeCell ref="J4:J5"/>
    <mergeCell ref="K4:K5"/>
    <mergeCell ref="D168:G168"/>
    <mergeCell ref="D163:H163"/>
    <mergeCell ref="D167:G167"/>
  </mergeCells>
  <pageMargins left="0.11811023622047245" right="0.11811023622047245" top="0.74803149606299213" bottom="0.74803149606299213" header="0.31496062992125984" footer="0.31496062992125984"/>
  <pageSetup paperSize="9" orientation="landscape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04C0C-3DEB-406F-9B9B-189861EA16B8}">
  <dimension ref="A1:V671"/>
  <sheetViews>
    <sheetView workbookViewId="0">
      <selection sqref="A1:K130"/>
    </sheetView>
  </sheetViews>
  <sheetFormatPr defaultColWidth="7.19921875" defaultRowHeight="19.8" x14ac:dyDescent="0.55000000000000004"/>
  <cols>
    <col min="1" max="1" width="5" style="87" customWidth="1"/>
    <col min="2" max="2" width="37.09765625" style="59" customWidth="1"/>
    <col min="3" max="3" width="13.69921875" style="59" customWidth="1"/>
    <col min="4" max="4" width="10" style="62" customWidth="1"/>
    <col min="5" max="5" width="10.59765625" style="62" customWidth="1"/>
    <col min="6" max="6" width="11.69921875" style="88" customWidth="1"/>
    <col min="7" max="7" width="8.3984375" style="62" customWidth="1"/>
    <col min="8" max="8" width="6.09765625" style="62" customWidth="1"/>
    <col min="9" max="9" width="10.69921875" style="62" customWidth="1"/>
    <col min="10" max="10" width="11.59765625" style="62" customWidth="1"/>
    <col min="11" max="11" width="10.59765625" style="57" customWidth="1"/>
    <col min="12" max="12" width="16.09765625" style="60" customWidth="1"/>
    <col min="13" max="13" width="10.5" style="60" customWidth="1"/>
    <col min="14" max="14" width="10.5" style="57" bestFit="1" customWidth="1"/>
    <col min="15" max="15" width="8.69921875" style="60" bestFit="1" customWidth="1"/>
    <col min="16" max="16" width="9.8984375" style="59" bestFit="1" customWidth="1"/>
    <col min="17" max="17" width="9.8984375" style="60" bestFit="1" customWidth="1"/>
    <col min="18" max="18" width="13.3984375" style="61" customWidth="1"/>
    <col min="19" max="19" width="8.8984375" style="61" bestFit="1" customWidth="1"/>
    <col min="20" max="22" width="12" style="61" customWidth="1"/>
    <col min="23" max="16384" width="7.19921875" style="60"/>
  </cols>
  <sheetData>
    <row r="1" spans="1:22" x14ac:dyDescent="0.55000000000000004">
      <c r="A1" s="724" t="s">
        <v>112</v>
      </c>
      <c r="B1" s="724"/>
      <c r="C1" s="724"/>
      <c r="D1" s="724"/>
      <c r="E1" s="724"/>
      <c r="F1" s="724"/>
      <c r="G1" s="724"/>
      <c r="H1" s="724"/>
      <c r="I1" s="724"/>
      <c r="J1" s="724"/>
      <c r="K1" s="358"/>
      <c r="L1" s="56"/>
      <c r="M1" s="56"/>
      <c r="O1" s="58"/>
    </row>
    <row r="2" spans="1:22" ht="21.75" customHeight="1" x14ac:dyDescent="0.55000000000000004">
      <c r="A2" s="724" t="s">
        <v>174</v>
      </c>
      <c r="B2" s="724"/>
      <c r="C2" s="724"/>
      <c r="D2" s="724"/>
      <c r="E2" s="724"/>
      <c r="F2" s="724"/>
      <c r="G2" s="724"/>
      <c r="H2" s="724"/>
      <c r="I2" s="724"/>
      <c r="J2" s="724"/>
      <c r="K2" s="724"/>
      <c r="L2" s="56"/>
      <c r="M2" s="56"/>
      <c r="O2" s="58"/>
    </row>
    <row r="3" spans="1:22" x14ac:dyDescent="0.55000000000000004">
      <c r="A3" s="724" t="s">
        <v>0</v>
      </c>
      <c r="B3" s="724"/>
      <c r="C3" s="724"/>
      <c r="D3" s="724"/>
      <c r="E3" s="724"/>
      <c r="F3" s="724"/>
      <c r="G3" s="724"/>
      <c r="H3" s="724"/>
      <c r="I3" s="724"/>
      <c r="J3" s="724"/>
      <c r="K3" s="724"/>
      <c r="L3" s="56"/>
      <c r="M3" s="56"/>
      <c r="O3" s="58"/>
    </row>
    <row r="4" spans="1:22" ht="21" customHeight="1" x14ac:dyDescent="0.55000000000000004">
      <c r="A4" s="725" t="s">
        <v>175</v>
      </c>
      <c r="B4" s="725"/>
      <c r="C4" s="725"/>
      <c r="D4" s="725"/>
      <c r="E4" s="725"/>
      <c r="F4" s="725"/>
      <c r="G4" s="725"/>
      <c r="H4" s="725"/>
      <c r="I4" s="725"/>
      <c r="J4" s="725"/>
      <c r="K4" s="359" t="s">
        <v>115</v>
      </c>
      <c r="L4" s="56"/>
      <c r="M4" s="56"/>
      <c r="O4" s="58"/>
    </row>
    <row r="5" spans="1:22" ht="17.25" customHeight="1" x14ac:dyDescent="0.55000000000000004">
      <c r="A5" s="726" t="s">
        <v>1</v>
      </c>
      <c r="B5" s="729" t="s">
        <v>24</v>
      </c>
      <c r="C5" s="567" t="s">
        <v>26</v>
      </c>
      <c r="D5" s="732" t="s">
        <v>27</v>
      </c>
      <c r="E5" s="734" t="s">
        <v>40</v>
      </c>
      <c r="F5" s="360" t="s">
        <v>2</v>
      </c>
      <c r="G5" s="361" t="s">
        <v>3</v>
      </c>
      <c r="H5" s="361" t="str">
        <f>+[1]ระบบการควบคุมฯ!I6</f>
        <v>กันเงินไว้เบิก</v>
      </c>
      <c r="I5" s="361" t="s">
        <v>4</v>
      </c>
      <c r="J5" s="361" t="s">
        <v>5</v>
      </c>
      <c r="K5" s="736" t="s">
        <v>6</v>
      </c>
      <c r="L5" s="739"/>
      <c r="M5" s="62"/>
      <c r="N5" s="722"/>
      <c r="O5" s="722"/>
      <c r="P5" s="63"/>
      <c r="Q5" s="723"/>
      <c r="R5" s="64"/>
      <c r="S5" s="64"/>
    </row>
    <row r="6" spans="1:22" ht="15" customHeight="1" x14ac:dyDescent="0.55000000000000004">
      <c r="A6" s="727"/>
      <c r="B6" s="730"/>
      <c r="C6" s="568" t="s">
        <v>28</v>
      </c>
      <c r="D6" s="733"/>
      <c r="E6" s="735"/>
      <c r="F6" s="362"/>
      <c r="G6" s="363"/>
      <c r="H6" s="363"/>
      <c r="I6" s="363"/>
      <c r="J6" s="363"/>
      <c r="K6" s="737"/>
      <c r="L6" s="739"/>
      <c r="M6" s="62"/>
      <c r="O6" s="65"/>
      <c r="P6" s="63"/>
      <c r="Q6" s="723"/>
      <c r="R6" s="64"/>
      <c r="S6" s="64"/>
    </row>
    <row r="7" spans="1:22" ht="15" customHeight="1" x14ac:dyDescent="0.55000000000000004">
      <c r="A7" s="728"/>
      <c r="B7" s="731"/>
      <c r="C7" s="884"/>
      <c r="D7" s="364" t="s">
        <v>7</v>
      </c>
      <c r="E7" s="364" t="s">
        <v>8</v>
      </c>
      <c r="F7" s="365" t="s">
        <v>9</v>
      </c>
      <c r="G7" s="364" t="s">
        <v>10</v>
      </c>
      <c r="H7" s="364" t="s">
        <v>11</v>
      </c>
      <c r="I7" s="364" t="s">
        <v>29</v>
      </c>
      <c r="J7" s="365" t="s">
        <v>30</v>
      </c>
      <c r="K7" s="738"/>
      <c r="L7" s="66"/>
      <c r="M7" s="62"/>
      <c r="O7" s="65"/>
      <c r="P7" s="63"/>
      <c r="Q7" s="67"/>
      <c r="R7" s="64"/>
      <c r="S7" s="64"/>
    </row>
    <row r="8" spans="1:22" ht="37.200000000000003" x14ac:dyDescent="0.55000000000000004">
      <c r="A8" s="366" t="str">
        <f>+[6]ระบบการควบคุมฯ!430:430</f>
        <v>ง</v>
      </c>
      <c r="B8" s="367" t="str">
        <f>[2]ระบบการควบคุมฯ!B112</f>
        <v>แผนงานพื้นฐานด้านการพัฒนาและเสริมสร้างศักยภาพทรัพยากรมนุษย์</v>
      </c>
      <c r="C8" s="885"/>
      <c r="D8" s="368">
        <f>+D49</f>
        <v>2055000</v>
      </c>
      <c r="E8" s="368">
        <f t="shared" ref="E8:J8" si="0">+E49</f>
        <v>945000</v>
      </c>
      <c r="F8" s="368">
        <f t="shared" si="0"/>
        <v>3000000</v>
      </c>
      <c r="G8" s="368">
        <f t="shared" si="0"/>
        <v>0</v>
      </c>
      <c r="H8" s="368">
        <f t="shared" si="0"/>
        <v>0</v>
      </c>
      <c r="I8" s="368">
        <f t="shared" si="0"/>
        <v>2223368.2199999997</v>
      </c>
      <c r="J8" s="368">
        <f t="shared" si="0"/>
        <v>776631.78</v>
      </c>
      <c r="K8" s="369"/>
      <c r="L8" s="66"/>
      <c r="M8" s="62"/>
      <c r="O8" s="65"/>
      <c r="P8" s="63"/>
      <c r="Q8" s="67"/>
      <c r="R8" s="64"/>
      <c r="S8" s="64"/>
    </row>
    <row r="9" spans="1:22" x14ac:dyDescent="0.55000000000000004">
      <c r="A9" s="370">
        <v>1</v>
      </c>
      <c r="B9" s="371" t="str">
        <f>[2]ระบบการควบคุมฯ!B113</f>
        <v xml:space="preserve">ผลผลิตผู้จบการศึกษาก่อนประถมศึกษา </v>
      </c>
      <c r="C9" s="886" t="str">
        <f>[6]ระบบการควบคุมฯ!C432</f>
        <v>20004 35000170 200000</v>
      </c>
      <c r="D9" s="372">
        <f>+D10</f>
        <v>0</v>
      </c>
      <c r="E9" s="373">
        <f>+E11</f>
        <v>0</v>
      </c>
      <c r="F9" s="373">
        <f>+D9+E9</f>
        <v>0</v>
      </c>
      <c r="G9" s="373">
        <f>+G10</f>
        <v>0</v>
      </c>
      <c r="H9" s="373">
        <f t="shared" ref="H9:J10" si="1">+H10</f>
        <v>0</v>
      </c>
      <c r="I9" s="373">
        <f t="shared" si="1"/>
        <v>0</v>
      </c>
      <c r="J9" s="373">
        <f>+J11</f>
        <v>0</v>
      </c>
      <c r="K9" s="374"/>
      <c r="L9" s="66"/>
      <c r="M9" s="62"/>
      <c r="O9" s="65"/>
      <c r="P9" s="63"/>
      <c r="Q9" s="67"/>
      <c r="R9" s="64"/>
      <c r="S9" s="64"/>
    </row>
    <row r="10" spans="1:22" x14ac:dyDescent="0.55000000000000004">
      <c r="A10" s="375">
        <v>1.1000000000000001</v>
      </c>
      <c r="B10" s="376" t="str">
        <f>[2]ระบบการควบคุมฯ!B114</f>
        <v xml:space="preserve">กิจกรรมการจัดการศึกษาก่อนประถมศึกษา  </v>
      </c>
      <c r="C10" s="887" t="str">
        <f>+[1]ระบบการควบคุมฯ!C248</f>
        <v>20004 66 05162 00000</v>
      </c>
      <c r="D10" s="377">
        <f>+D11</f>
        <v>0</v>
      </c>
      <c r="E10" s="377">
        <f>+E11</f>
        <v>0</v>
      </c>
      <c r="F10" s="377">
        <f>+E10+D10</f>
        <v>0</v>
      </c>
      <c r="G10" s="377">
        <f>+G11</f>
        <v>0</v>
      </c>
      <c r="H10" s="377">
        <f t="shared" si="1"/>
        <v>0</v>
      </c>
      <c r="I10" s="377">
        <f t="shared" si="1"/>
        <v>0</v>
      </c>
      <c r="J10" s="377">
        <f t="shared" si="1"/>
        <v>0</v>
      </c>
      <c r="K10" s="378"/>
      <c r="L10" s="68"/>
      <c r="M10" s="69"/>
      <c r="N10" s="70"/>
      <c r="O10" s="71"/>
      <c r="P10" s="72"/>
      <c r="Q10" s="73"/>
      <c r="R10" s="64"/>
      <c r="S10" s="64"/>
    </row>
    <row r="11" spans="1:22" ht="39" customHeight="1" x14ac:dyDescent="0.55000000000000004">
      <c r="A11" s="379"/>
      <c r="B11" s="380" t="str">
        <f>[6]ระบบการควบคุมฯ!B432</f>
        <v xml:space="preserve"> งบดำเนินงาน 67112xx</v>
      </c>
      <c r="C11" s="888">
        <f>[2]ระบบการควบคุมฯ!C115</f>
        <v>0</v>
      </c>
      <c r="D11" s="381">
        <f>+D12+D28</f>
        <v>0</v>
      </c>
      <c r="E11" s="381">
        <f>+E12+E28+E39</f>
        <v>0</v>
      </c>
      <c r="F11" s="381">
        <f>+E11+D11</f>
        <v>0</v>
      </c>
      <c r="G11" s="381">
        <f>+G12+G27</f>
        <v>0</v>
      </c>
      <c r="H11" s="381">
        <f>+H12+H27</f>
        <v>0</v>
      </c>
      <c r="I11" s="381">
        <f>+I12+I27</f>
        <v>0</v>
      </c>
      <c r="J11" s="381">
        <f>+J12+J27</f>
        <v>0</v>
      </c>
      <c r="K11" s="382"/>
      <c r="L11" s="68"/>
      <c r="M11" s="69"/>
      <c r="N11" s="70"/>
      <c r="O11" s="71"/>
      <c r="P11" s="72"/>
      <c r="Q11" s="73"/>
      <c r="R11" s="64"/>
      <c r="S11" s="64"/>
    </row>
    <row r="12" spans="1:22" ht="42" hidden="1" customHeight="1" x14ac:dyDescent="0.55000000000000004">
      <c r="A12" s="383">
        <v>1</v>
      </c>
      <c r="B12" s="384" t="str">
        <f>[2]ระบบการควบคุมฯ!B116</f>
        <v xml:space="preserve">งบประจำเพื่อการบริหารสำนักงาน </v>
      </c>
      <c r="C12" s="889">
        <f>SUM(C14:C23)</f>
        <v>0</v>
      </c>
      <c r="D12" s="385">
        <f>SUM(D13:D25)</f>
        <v>0</v>
      </c>
      <c r="E12" s="385">
        <f t="shared" ref="E12:J12" si="2">SUM(E13:E25)</f>
        <v>0</v>
      </c>
      <c r="F12" s="385">
        <f t="shared" si="2"/>
        <v>0</v>
      </c>
      <c r="G12" s="385">
        <f t="shared" si="2"/>
        <v>0</v>
      </c>
      <c r="H12" s="385">
        <f t="shared" si="2"/>
        <v>0</v>
      </c>
      <c r="I12" s="385">
        <f t="shared" si="2"/>
        <v>0</v>
      </c>
      <c r="J12" s="385">
        <f t="shared" si="2"/>
        <v>0</v>
      </c>
      <c r="K12" s="386" t="s">
        <v>14</v>
      </c>
      <c r="L12" s="69"/>
      <c r="M12" s="74"/>
      <c r="N12" s="75"/>
      <c r="O12" s="75"/>
      <c r="P12" s="75"/>
      <c r="Q12" s="75"/>
      <c r="R12" s="64"/>
      <c r="S12" s="64"/>
      <c r="T12" s="61" t="e">
        <f>+G12*100/C12</f>
        <v>#DIV/0!</v>
      </c>
      <c r="U12" s="61" t="e">
        <f>+H12*100/C12</f>
        <v>#DIV/0!</v>
      </c>
      <c r="V12" s="61" t="e">
        <f>SUM(T12:U12)</f>
        <v>#DIV/0!</v>
      </c>
    </row>
    <row r="13" spans="1:22" ht="55.95" hidden="1" customHeight="1" x14ac:dyDescent="0.55000000000000004">
      <c r="A13" s="387"/>
      <c r="B13" s="388" t="str">
        <f>[2]ระบบการควบคุมฯ!B117</f>
        <v>ค่าใช้จ่ายในการบริหารสำนักงาน ค่าสาธารณูปโภค ค่าใช้จ่ายในการบริหารจัดการโรงเรียนในสังกัดตามภาระงานและการติดตามพัฒนาคุณภาพการศึกษา ครั้งที่ 1 จำนวนเงิน 2,000,000 บาท</v>
      </c>
      <c r="C13" s="890" t="str">
        <f>[2]ระบบการควบคุมฯ!C117</f>
        <v xml:space="preserve">ศธ04002/ว4623 ลว.28 ต.ค.64 โอนครั้งที่ 10 </v>
      </c>
      <c r="D13" s="344"/>
      <c r="E13" s="344"/>
      <c r="F13" s="344"/>
      <c r="G13" s="344"/>
      <c r="H13" s="344"/>
      <c r="I13" s="344"/>
      <c r="J13" s="344"/>
      <c r="K13" s="389"/>
      <c r="L13" s="69"/>
      <c r="M13" s="74"/>
      <c r="N13" s="70"/>
      <c r="O13" s="71"/>
      <c r="P13" s="72"/>
      <c r="Q13" s="73"/>
      <c r="R13" s="64"/>
      <c r="S13" s="64"/>
    </row>
    <row r="14" spans="1:22" s="78" customFormat="1" ht="21" hidden="1" customHeight="1" x14ac:dyDescent="0.55000000000000004">
      <c r="A14" s="390" t="str">
        <f>+[2]ระบบการควบคุมฯ!A118</f>
        <v>(1</v>
      </c>
      <c r="B14" s="391" t="str">
        <f>[2]ระบบการควบคุมฯ!B118</f>
        <v xml:space="preserve">ค้าจ้างเหมาบริการ ลูกจ้างสพป.ปท.2 </v>
      </c>
      <c r="C14" s="891">
        <f>+[1]ระบบการควบคุมฯ!C254</f>
        <v>0</v>
      </c>
      <c r="D14" s="392">
        <f>+[1]ระบบการควบคุมฯ!E254</f>
        <v>0</v>
      </c>
      <c r="E14" s="392"/>
      <c r="F14" s="392">
        <f>+D14+E14</f>
        <v>0</v>
      </c>
      <c r="G14" s="392">
        <f>+[1]ระบบการควบคุมฯ!G254+[1]ระบบการควบคุมฯ!H254</f>
        <v>0</v>
      </c>
      <c r="H14" s="392">
        <f>+[1]ระบบการควบคุมฯ!I254+[1]ระบบการควบคุมฯ!J254</f>
        <v>0</v>
      </c>
      <c r="I14" s="392">
        <f>+[1]ระบบการควบคุมฯ!K254+[1]ระบบการควบคุมฯ!L254</f>
        <v>0</v>
      </c>
      <c r="J14" s="392">
        <f>+F14-G14-H14-I14</f>
        <v>0</v>
      </c>
      <c r="K14" s="393"/>
      <c r="L14" s="69"/>
      <c r="M14" s="74"/>
      <c r="N14" s="70"/>
      <c r="O14" s="71"/>
      <c r="P14" s="72"/>
      <c r="Q14" s="73"/>
      <c r="R14" s="76"/>
      <c r="S14" s="76"/>
      <c r="T14" s="77"/>
      <c r="U14" s="77"/>
      <c r="V14" s="77"/>
    </row>
    <row r="15" spans="1:22" s="78" customFormat="1" ht="21" hidden="1" customHeight="1" x14ac:dyDescent="0.55000000000000004">
      <c r="A15" s="394"/>
      <c r="B15" s="395" t="str">
        <f>[2]ระบบการควบคุมฯ!B119</f>
        <v>15000x5คนx6 เดือน/9000x1คนx6 เดือน</v>
      </c>
      <c r="C15" s="892">
        <f>[2]ระบบการควบคุมฯ!F119</f>
        <v>0</v>
      </c>
      <c r="D15" s="396">
        <f>[2]ระบบการควบคุมฯ!F119</f>
        <v>0</v>
      </c>
      <c r="E15" s="396"/>
      <c r="F15" s="396"/>
      <c r="G15" s="396"/>
      <c r="H15" s="396"/>
      <c r="I15" s="396"/>
      <c r="J15" s="396"/>
      <c r="K15" s="397"/>
      <c r="L15" s="69"/>
      <c r="M15" s="74"/>
      <c r="N15" s="70"/>
      <c r="O15" s="71"/>
      <c r="P15" s="72"/>
      <c r="Q15" s="73"/>
      <c r="R15" s="76"/>
      <c r="S15" s="76"/>
      <c r="T15" s="77"/>
      <c r="U15" s="77"/>
      <c r="V15" s="77"/>
    </row>
    <row r="16" spans="1:22" s="78" customFormat="1" ht="20.399999999999999" hidden="1" customHeight="1" x14ac:dyDescent="0.55000000000000004">
      <c r="A16" s="390" t="str">
        <f>+[2]ระบบการควบคุมฯ!A120</f>
        <v>(2</v>
      </c>
      <c r="B16" s="398" t="str">
        <f>[2]ระบบการควบคุมฯ!B120</f>
        <v xml:space="preserve">ค่าใช้จ่ายในการประชุมราชการ ค่าตอบแทนบุคคล </v>
      </c>
      <c r="C16" s="893">
        <f>+[1]ระบบการควบคุมฯ!C256</f>
        <v>0</v>
      </c>
      <c r="D16" s="399">
        <f>+[1]ระบบการควบคุมฯ!E256</f>
        <v>0</v>
      </c>
      <c r="E16" s="399"/>
      <c r="F16" s="399">
        <f>+D16+E16</f>
        <v>0</v>
      </c>
      <c r="G16" s="392">
        <f>+[1]ระบบการควบคุมฯ!G256+[1]ระบบการควบคุมฯ!H256</f>
        <v>0</v>
      </c>
      <c r="H16" s="392">
        <f>+[1]ระบบการควบคุมฯ!I256+[1]ระบบการควบคุมฯ!J256</f>
        <v>0</v>
      </c>
      <c r="I16" s="399">
        <f>+[1]ระบบการควบคุมฯ!K256+[1]ระบบการควบคุมฯ!L256</f>
        <v>0</v>
      </c>
      <c r="J16" s="399">
        <f>+F16-G16-H16-I16</f>
        <v>0</v>
      </c>
      <c r="K16" s="400"/>
      <c r="L16" s="69"/>
      <c r="M16" s="74"/>
      <c r="N16" s="70"/>
      <c r="O16" s="71"/>
      <c r="P16" s="72"/>
      <c r="Q16" s="73"/>
      <c r="R16" s="76"/>
      <c r="S16" s="76"/>
      <c r="T16" s="77"/>
      <c r="U16" s="77"/>
      <c r="V16" s="77"/>
    </row>
    <row r="17" spans="1:22" s="78" customFormat="1" ht="20.399999999999999" hidden="1" customHeight="1" x14ac:dyDescent="0.55000000000000004">
      <c r="A17" s="390" t="str">
        <f>+[2]ระบบการควบคุมฯ!A121</f>
        <v>(3</v>
      </c>
      <c r="B17" s="398" t="str">
        <f>[2]ระบบการควบคุมฯ!B121</f>
        <v>ค่าใช้จ่ายในการเดินทางไปราชการ</v>
      </c>
      <c r="C17" s="893">
        <f>+[1]ระบบการควบคุมฯ!C257</f>
        <v>0</v>
      </c>
      <c r="D17" s="399">
        <f>+[1]ระบบการควบคุมฯ!E257</f>
        <v>0</v>
      </c>
      <c r="E17" s="399"/>
      <c r="F17" s="399">
        <f t="shared" ref="F17:F25" si="3">+D17+E17</f>
        <v>0</v>
      </c>
      <c r="G17" s="392">
        <f>+[1]ระบบการควบคุมฯ!G257+[1]ระบบการควบคุมฯ!H257</f>
        <v>0</v>
      </c>
      <c r="H17" s="392">
        <f>+[1]ระบบการควบคุมฯ!I257+[1]ระบบการควบคุมฯ!J257</f>
        <v>0</v>
      </c>
      <c r="I17" s="399">
        <f>+[1]ระบบการควบคุมฯ!K257+[1]ระบบการควบคุมฯ!L257</f>
        <v>0</v>
      </c>
      <c r="J17" s="399">
        <f>+F17-G17-H17-I17</f>
        <v>0</v>
      </c>
      <c r="K17" s="400"/>
      <c r="L17" s="69"/>
      <c r="M17" s="74"/>
      <c r="N17" s="70"/>
      <c r="O17" s="71"/>
      <c r="P17" s="72"/>
      <c r="Q17" s="73"/>
      <c r="R17" s="76"/>
      <c r="S17" s="76"/>
      <c r="T17" s="77"/>
      <c r="U17" s="77"/>
      <c r="V17" s="77"/>
    </row>
    <row r="18" spans="1:22" s="78" customFormat="1" ht="20.399999999999999" hidden="1" customHeight="1" x14ac:dyDescent="0.55000000000000004">
      <c r="A18" s="390" t="str">
        <f>+[2]ระบบการควบคุมฯ!A122</f>
        <v>(4</v>
      </c>
      <c r="B18" s="398" t="str">
        <f>[2]ระบบการควบคุมฯ!B122</f>
        <v xml:space="preserve">ค่าซ่อมแซมและบำรุงรักษาทรัพย์สิน </v>
      </c>
      <c r="C18" s="893">
        <f>+[1]ระบบการควบคุมฯ!C258</f>
        <v>0</v>
      </c>
      <c r="D18" s="399">
        <f>+[1]ระบบการควบคุมฯ!E258</f>
        <v>0</v>
      </c>
      <c r="E18" s="401"/>
      <c r="F18" s="399">
        <f t="shared" si="3"/>
        <v>0</v>
      </c>
      <c r="G18" s="392">
        <f>+[1]ระบบการควบคุมฯ!G258+[1]ระบบการควบคุมฯ!H258</f>
        <v>0</v>
      </c>
      <c r="H18" s="392">
        <f>+[2]ระบบการควบคุมฯ!I122+[2]ระบบการควบคุมฯ!J122</f>
        <v>0</v>
      </c>
      <c r="I18" s="392">
        <f>+[1]ระบบการควบคุมฯ!K258+[1]ระบบการควบคุมฯ!L258</f>
        <v>0</v>
      </c>
      <c r="J18" s="396">
        <f t="shared" ref="J18:J24" si="4">+F18-G18-H18-I18</f>
        <v>0</v>
      </c>
      <c r="K18" s="402"/>
      <c r="L18" s="69"/>
      <c r="M18" s="74"/>
      <c r="N18" s="70"/>
      <c r="O18" s="71"/>
      <c r="P18" s="72"/>
      <c r="Q18" s="73"/>
      <c r="R18" s="76"/>
      <c r="S18" s="76"/>
      <c r="T18" s="77"/>
      <c r="U18" s="77"/>
      <c r="V18" s="77"/>
    </row>
    <row r="19" spans="1:22" s="78" customFormat="1" ht="20.399999999999999" hidden="1" customHeight="1" x14ac:dyDescent="0.55000000000000004">
      <c r="A19" s="390" t="str">
        <f>+[2]ระบบการควบคุมฯ!A123</f>
        <v>(5</v>
      </c>
      <c r="B19" s="403" t="str">
        <f>[2]ระบบการควบคุมฯ!B123</f>
        <v xml:space="preserve">ค่าวัสดุสำนักงาน </v>
      </c>
      <c r="C19" s="894">
        <f>+[1]ระบบการควบคุมฯ!C259</f>
        <v>0</v>
      </c>
      <c r="D19" s="399">
        <f>+[1]ระบบการควบคุมฯ!E259</f>
        <v>0</v>
      </c>
      <c r="E19" s="401"/>
      <c r="F19" s="399">
        <f t="shared" si="3"/>
        <v>0</v>
      </c>
      <c r="G19" s="392">
        <f>+[1]ระบบการควบคุมฯ!G259+[1]ระบบการควบคุมฯ!H259</f>
        <v>0</v>
      </c>
      <c r="H19" s="392">
        <f>+[1]ระบบการควบคุมฯ!I259+[1]ระบบการควบคุมฯ!J259</f>
        <v>0</v>
      </c>
      <c r="I19" s="399">
        <f>+[1]ระบบการควบคุมฯ!K259+[1]ระบบการควบคุมฯ!L259</f>
        <v>0</v>
      </c>
      <c r="J19" s="399">
        <f t="shared" si="4"/>
        <v>0</v>
      </c>
      <c r="K19" s="404"/>
      <c r="L19" s="69"/>
      <c r="M19" s="74"/>
      <c r="N19" s="70"/>
      <c r="O19" s="71"/>
      <c r="P19" s="72"/>
      <c r="Q19" s="73"/>
      <c r="R19" s="76"/>
      <c r="S19" s="76"/>
      <c r="T19" s="77"/>
      <c r="U19" s="77"/>
      <c r="V19" s="77"/>
    </row>
    <row r="20" spans="1:22" ht="20.399999999999999" hidden="1" customHeight="1" x14ac:dyDescent="0.55000000000000004">
      <c r="A20" s="390" t="str">
        <f>+[2]ระบบการควบคุมฯ!A124</f>
        <v>(6</v>
      </c>
      <c r="B20" s="403" t="str">
        <f>[2]ระบบการควบคุมฯ!B124</f>
        <v xml:space="preserve">ค่าน้ำมันเชื้อเพลิงและหล่อลื่น </v>
      </c>
      <c r="C20" s="894">
        <f>+[1]ระบบการควบคุมฯ!C260</f>
        <v>0</v>
      </c>
      <c r="D20" s="399">
        <f>+[1]ระบบการควบคุมฯ!E260</f>
        <v>0</v>
      </c>
      <c r="E20" s="401"/>
      <c r="F20" s="399">
        <f t="shared" si="3"/>
        <v>0</v>
      </c>
      <c r="G20" s="392">
        <f>+[1]ระบบการควบคุมฯ!G260+[1]ระบบการควบคุมฯ!H260</f>
        <v>0</v>
      </c>
      <c r="H20" s="392">
        <f>+[1]ระบบการควบคุมฯ!I260+[1]ระบบการควบคุมฯ!J260</f>
        <v>0</v>
      </c>
      <c r="I20" s="399">
        <f>+[1]ระบบการควบคุมฯ!K260+[1]ระบบการควบคุมฯ!L260</f>
        <v>0</v>
      </c>
      <c r="J20" s="399">
        <f t="shared" si="4"/>
        <v>0</v>
      </c>
      <c r="K20" s="404"/>
      <c r="L20" s="66"/>
      <c r="M20" s="62"/>
      <c r="O20" s="65"/>
      <c r="P20" s="63"/>
      <c r="Q20" s="67"/>
      <c r="R20" s="64"/>
      <c r="S20" s="64"/>
    </row>
    <row r="21" spans="1:22" ht="20.399999999999999" hidden="1" customHeight="1" x14ac:dyDescent="0.55000000000000004">
      <c r="A21" s="405" t="str">
        <f>+[2]ระบบการควบคุมฯ!A125</f>
        <v>(7</v>
      </c>
      <c r="B21" s="403" t="str">
        <f>[2]ระบบการควบคุมฯ!B125</f>
        <v xml:space="preserve">ค่าสาธารณูปโภค </v>
      </c>
      <c r="C21" s="894">
        <f>+[1]ระบบการควบคุมฯ!C261</f>
        <v>0</v>
      </c>
      <c r="D21" s="399">
        <f>+[1]ระบบการควบคุมฯ!E261</f>
        <v>0</v>
      </c>
      <c r="E21" s="401"/>
      <c r="F21" s="399">
        <f t="shared" si="3"/>
        <v>0</v>
      </c>
      <c r="G21" s="399">
        <f>+[1]ระบบการควบคุมฯ!G261+[1]ระบบการควบคุมฯ!H261</f>
        <v>0</v>
      </c>
      <c r="H21" s="399">
        <f>+[1]ระบบการควบคุมฯ!I260+[1]ระบบการควบคุมฯ!J260</f>
        <v>0</v>
      </c>
      <c r="I21" s="399">
        <f>+[1]ระบบการควบคุมฯ!K261+[1]ระบบการควบคุมฯ!L261</f>
        <v>0</v>
      </c>
      <c r="J21" s="399">
        <f t="shared" si="4"/>
        <v>0</v>
      </c>
      <c r="K21" s="404"/>
      <c r="L21" s="66"/>
      <c r="M21" s="62"/>
      <c r="O21" s="65"/>
      <c r="P21" s="63"/>
      <c r="Q21" s="67"/>
      <c r="R21" s="64"/>
      <c r="S21" s="64"/>
    </row>
    <row r="22" spans="1:22" ht="37.200000000000003" hidden="1" customHeight="1" x14ac:dyDescent="0.55000000000000004">
      <c r="A22" s="406" t="str">
        <f>+[2]ระบบการควบคุมฯ!A126</f>
        <v>(8</v>
      </c>
      <c r="B22" s="388" t="str">
        <f>[2]ระบบการควบคุมฯ!B126</f>
        <v xml:space="preserve">อื่นๆ (รายการนอกเหนือ(1-(7 และหรือถัวจ่ายให้รายการ (1 -(7 โดยเฉพาะรายการที่ (7 ) </v>
      </c>
      <c r="C22" s="893">
        <f>+[1]ระบบการควบคุมฯ!C262</f>
        <v>0</v>
      </c>
      <c r="D22" s="343">
        <f>+[1]ระบบการควบคุมฯ!E262</f>
        <v>0</v>
      </c>
      <c r="E22" s="407"/>
      <c r="F22" s="407">
        <f t="shared" si="3"/>
        <v>0</v>
      </c>
      <c r="G22" s="407">
        <f>+[1]ระบบการควบคุมฯ!G262+[1]ระบบการควบคุมฯ!H262</f>
        <v>0</v>
      </c>
      <c r="H22" s="407">
        <f>+[1]ระบบการควบคุมฯ!I262+[1]ระบบการควบคุมฯ!J262</f>
        <v>0</v>
      </c>
      <c r="I22" s="343">
        <f>+[1]ระบบการควบคุมฯ!K262+[1]ระบบการควบคุมฯ!L262</f>
        <v>0</v>
      </c>
      <c r="J22" s="343">
        <f t="shared" si="4"/>
        <v>0</v>
      </c>
      <c r="K22" s="342" t="s">
        <v>15</v>
      </c>
      <c r="L22" s="66"/>
      <c r="M22" s="62"/>
      <c r="O22" s="65"/>
      <c r="P22" s="63"/>
      <c r="Q22" s="67"/>
      <c r="R22" s="64"/>
      <c r="S22" s="64"/>
    </row>
    <row r="23" spans="1:22" ht="20.399999999999999" hidden="1" customHeight="1" x14ac:dyDescent="0.55000000000000004">
      <c r="A23" s="406" t="str">
        <f>+[2]ระบบการควบคุมฯ!A127</f>
        <v>(8.1</v>
      </c>
      <c r="B23" s="388" t="str">
        <f>[2]ระบบการควบคุมฯ!B127</f>
        <v>ค่าทำการนอกเวลา</v>
      </c>
      <c r="C23" s="893"/>
      <c r="D23" s="399">
        <f>+[1]ระบบการควบคุมฯ!E263</f>
        <v>0</v>
      </c>
      <c r="E23" s="407"/>
      <c r="F23" s="407">
        <f t="shared" si="3"/>
        <v>0</v>
      </c>
      <c r="G23" s="407">
        <f>+[1]ระบบการควบคุมฯ!G263+[1]ระบบการควบคุมฯ!H263</f>
        <v>0</v>
      </c>
      <c r="H23" s="407">
        <f>+[1]ระบบการควบคุมฯ!I263+[1]ระบบการควบคุมฯ!J263</f>
        <v>0</v>
      </c>
      <c r="I23" s="343">
        <f>+[1]ระบบการควบคุมฯ!K263+[1]ระบบการควบคุมฯ!L263</f>
        <v>0</v>
      </c>
      <c r="J23" s="343">
        <f t="shared" si="4"/>
        <v>0</v>
      </c>
      <c r="K23" s="342" t="s">
        <v>15</v>
      </c>
      <c r="L23" s="66"/>
      <c r="M23" s="62"/>
      <c r="O23" s="65"/>
      <c r="P23" s="63"/>
      <c r="Q23" s="67"/>
      <c r="R23" s="64"/>
      <c r="S23" s="64"/>
    </row>
    <row r="24" spans="1:22" ht="37.200000000000003" hidden="1" customHeight="1" x14ac:dyDescent="0.55000000000000004">
      <c r="A24" s="406" t="str">
        <f>+[1]ระบบการควบคุมฯ!A264</f>
        <v>(8.2</v>
      </c>
      <c r="B24" s="408" t="str">
        <f>+[1]ระบบการควบคุมฯ!B264</f>
        <v>โครงการเสริมสร้างคุณธรรม จริยธรรม และธรรมาภิบาลในสถานศึกษา</v>
      </c>
      <c r="C24" s="893"/>
      <c r="D24" s="399">
        <f>+[1]ระบบการควบคุมฯ!E264</f>
        <v>0</v>
      </c>
      <c r="E24" s="407"/>
      <c r="F24" s="407">
        <f t="shared" si="3"/>
        <v>0</v>
      </c>
      <c r="G24" s="407">
        <f>+[1]ระบบการควบคุมฯ!G264+[1]ระบบการควบคุมฯ!H264</f>
        <v>0</v>
      </c>
      <c r="H24" s="407">
        <f>+[1]ระบบการควบคุมฯ!I264+[1]ระบบการควบคุมฯ!J264</f>
        <v>0</v>
      </c>
      <c r="I24" s="343">
        <f>+[1]ระบบการควบคุมฯ!K264+[1]ระบบการควบคุมฯ!L264</f>
        <v>0</v>
      </c>
      <c r="J24" s="343">
        <f t="shared" si="4"/>
        <v>0</v>
      </c>
      <c r="K24" s="342" t="s">
        <v>16</v>
      </c>
      <c r="L24" s="66"/>
      <c r="M24" s="62"/>
      <c r="O24" s="65"/>
      <c r="P24" s="63"/>
      <c r="Q24" s="67"/>
      <c r="R24" s="64"/>
      <c r="S24" s="64"/>
    </row>
    <row r="25" spans="1:22" ht="55.95" hidden="1" customHeight="1" x14ac:dyDescent="0.55000000000000004">
      <c r="A25" s="409" t="str">
        <f>+[1]ระบบการควบคุมฯ!A253</f>
        <v>1.1.1.2</v>
      </c>
      <c r="B25" s="388" t="str">
        <f>+[1]ระบบการควบคุมฯ!B253</f>
        <v>ค่าใช้จ่ายในการบริหารสำนักงาน ค่าสาธารณูปโภค ค่าใช้จ่ายในการบริหารจัดการโรงเรียนในสังกัดตามภาระงานและการติดตามพัฒนาคุณภาพการศึกษา ครั้งที่ 3 จำนวนเงิน 500,000 บาท</v>
      </c>
      <c r="C25" s="895">
        <f>+[1]ระบบการควบคุมฯ!F253</f>
        <v>0</v>
      </c>
      <c r="D25" s="343">
        <f>+[1]ระบบการควบคุมฯ!E253</f>
        <v>0</v>
      </c>
      <c r="E25" s="410">
        <f>+[1]ระบบการควบคุมฯ!H253</f>
        <v>0</v>
      </c>
      <c r="F25" s="407">
        <f t="shared" si="3"/>
        <v>0</v>
      </c>
      <c r="G25" s="410">
        <f>+[1]ระบบการควบคุมฯ!G253+[1]ระบบการควบคุมฯ!H253</f>
        <v>0</v>
      </c>
      <c r="H25" s="410">
        <f>+[1]ระบบการควบคุมฯ!I253+[1]ระบบการควบคุมฯ!J253</f>
        <v>0</v>
      </c>
      <c r="I25" s="410">
        <f>+[1]ระบบการควบคุมฯ!K253+[1]ระบบการควบคุมฯ!L253</f>
        <v>0</v>
      </c>
      <c r="J25" s="343">
        <f>+F25-G25-H25-I25</f>
        <v>0</v>
      </c>
      <c r="K25" s="340" t="s">
        <v>15</v>
      </c>
      <c r="L25" s="66"/>
      <c r="M25" s="62"/>
      <c r="O25" s="65"/>
      <c r="P25" s="63"/>
      <c r="Q25" s="67"/>
      <c r="R25" s="64"/>
      <c r="S25" s="64"/>
    </row>
    <row r="26" spans="1:22" ht="20.399999999999999" hidden="1" customHeight="1" x14ac:dyDescent="0.55000000000000004">
      <c r="A26" s="409"/>
      <c r="B26" s="388"/>
      <c r="C26" s="895"/>
      <c r="D26" s="411"/>
      <c r="E26" s="411"/>
      <c r="F26" s="411"/>
      <c r="G26" s="411"/>
      <c r="H26" s="411"/>
      <c r="I26" s="411"/>
      <c r="J26" s="411"/>
      <c r="K26" s="340"/>
      <c r="L26" s="66"/>
      <c r="M26" s="62"/>
      <c r="O26" s="65"/>
      <c r="P26" s="63"/>
      <c r="Q26" s="67"/>
      <c r="R26" s="64"/>
      <c r="S26" s="64"/>
    </row>
    <row r="27" spans="1:22" ht="31.2" hidden="1" customHeight="1" x14ac:dyDescent="0.55000000000000004">
      <c r="A27" s="412">
        <v>2</v>
      </c>
      <c r="B27" s="413" t="str">
        <f>[2]ระบบการควบคุมฯ!B129</f>
        <v>งบพัฒนาเพื่อพัฒนาคุณภาพการศึกษา 1,400,000 บาท</v>
      </c>
      <c r="C27" s="896" t="str">
        <f>[2]ระบบการควบคุมฯ!C129</f>
        <v xml:space="preserve">ศธ04002/ว4623 ลว.28 ต.ค.64 โอนครั้งที่ 10 </v>
      </c>
      <c r="D27" s="414">
        <f>+D28+D39</f>
        <v>0</v>
      </c>
      <c r="E27" s="414">
        <f t="shared" ref="E27:J27" si="5">+E28+E39</f>
        <v>0</v>
      </c>
      <c r="F27" s="414">
        <f t="shared" si="5"/>
        <v>0</v>
      </c>
      <c r="G27" s="414">
        <f t="shared" si="5"/>
        <v>0</v>
      </c>
      <c r="H27" s="414">
        <f t="shared" si="5"/>
        <v>0</v>
      </c>
      <c r="I27" s="414">
        <f t="shared" si="5"/>
        <v>0</v>
      </c>
      <c r="J27" s="414">
        <f t="shared" si="5"/>
        <v>0</v>
      </c>
      <c r="K27" s="414">
        <f>+K28</f>
        <v>0</v>
      </c>
      <c r="L27" s="66"/>
      <c r="M27" s="62"/>
      <c r="O27" s="65"/>
      <c r="P27" s="63"/>
      <c r="Q27" s="67"/>
      <c r="R27" s="64"/>
      <c r="S27" s="64"/>
    </row>
    <row r="28" spans="1:22" ht="20.399999999999999" hidden="1" customHeight="1" x14ac:dyDescent="0.55000000000000004">
      <c r="A28" s="415">
        <v>2.1</v>
      </c>
      <c r="B28" s="416" t="str">
        <f>[2]ระบบการควบคุมฯ!B130</f>
        <v>งบกลยุทธ์ ของสพป.ปท.2 900,000 บาท</v>
      </c>
      <c r="C28" s="897" t="str">
        <f>+[1]ระบบการควบคุมฯ!C266</f>
        <v>20004 35000100 200000</v>
      </c>
      <c r="D28" s="417"/>
      <c r="E28" s="418">
        <f>SUM(E29:E38)</f>
        <v>0</v>
      </c>
      <c r="F28" s="418">
        <f>+E28+D28</f>
        <v>0</v>
      </c>
      <c r="G28" s="418">
        <f>SUM(G29:G34)</f>
        <v>0</v>
      </c>
      <c r="H28" s="418">
        <f>SUM(H29:H34)</f>
        <v>0</v>
      </c>
      <c r="I28" s="418">
        <f>SUM(I29:I34)</f>
        <v>0</v>
      </c>
      <c r="J28" s="418">
        <f>SUM(J29:J34)</f>
        <v>0</v>
      </c>
      <c r="K28" s="419"/>
      <c r="L28" s="66"/>
      <c r="M28" s="62"/>
      <c r="O28" s="65"/>
      <c r="P28" s="63"/>
      <c r="Q28" s="67"/>
      <c r="R28" s="64"/>
      <c r="S28" s="64"/>
    </row>
    <row r="29" spans="1:22" ht="55.95" hidden="1" customHeight="1" x14ac:dyDescent="0.55000000000000004">
      <c r="A29" s="420" t="s">
        <v>31</v>
      </c>
      <c r="B29" s="403" t="str">
        <f>[2]ระบบการควบคุมฯ!B131</f>
        <v xml:space="preserve">โครงการพัฒนาคุณภาพงานวิชาการ สู่ 4 smart </v>
      </c>
      <c r="C29" s="894"/>
      <c r="D29" s="421"/>
      <c r="E29" s="422">
        <f>+[1]ระบบการควบคุมฯ!E267</f>
        <v>0</v>
      </c>
      <c r="F29" s="399">
        <f>+E29+D29</f>
        <v>0</v>
      </c>
      <c r="G29" s="422">
        <f>+[1]ระบบการควบคุมฯ!G267+[1]ระบบการควบคุมฯ!H267</f>
        <v>0</v>
      </c>
      <c r="H29" s="422">
        <f>+[1]ระบบการควบคุมฯ!I267+[1]ระบบการควบคุมฯ!J267</f>
        <v>0</v>
      </c>
      <c r="I29" s="422">
        <f>+[1]ระบบการควบคุมฯ!K267+[1]ระบบการควบคุมฯ!L267</f>
        <v>0</v>
      </c>
      <c r="J29" s="422">
        <f t="shared" ref="J29:J34" si="6">+F29-G29-H29-I29</f>
        <v>0</v>
      </c>
      <c r="K29" s="423" t="s">
        <v>13</v>
      </c>
      <c r="L29" s="66"/>
      <c r="M29" s="62"/>
      <c r="O29" s="65"/>
      <c r="P29" s="63"/>
      <c r="Q29" s="67"/>
      <c r="R29" s="64"/>
      <c r="S29" s="64"/>
    </row>
    <row r="30" spans="1:22" ht="55.95" hidden="1" customHeight="1" x14ac:dyDescent="0.55000000000000004">
      <c r="A30" s="420" t="s">
        <v>32</v>
      </c>
      <c r="B30" s="403" t="str">
        <f>[2]ระบบการควบคุมฯ!B132</f>
        <v xml:space="preserve">โครงการนิเทศการศึกษาวิถีใหม่ วิถีคุณภาพ </v>
      </c>
      <c r="C30" s="894"/>
      <c r="D30" s="421"/>
      <c r="E30" s="422">
        <f>+[1]ระบบการควบคุมฯ!E268</f>
        <v>0</v>
      </c>
      <c r="F30" s="399">
        <f t="shared" ref="F30:F38" si="7">+E30+D30</f>
        <v>0</v>
      </c>
      <c r="G30" s="422">
        <f>+[1]ระบบการควบคุมฯ!G268+[1]ระบบการควบคุมฯ!H268</f>
        <v>0</v>
      </c>
      <c r="H30" s="422">
        <f>+[1]ระบบการควบคุมฯ!I268+[1]ระบบการควบคุมฯ!J268</f>
        <v>0</v>
      </c>
      <c r="I30" s="422">
        <f>+[1]ระบบการควบคุมฯ!K268+[1]ระบบการควบคุมฯ!L268</f>
        <v>0</v>
      </c>
      <c r="J30" s="422">
        <f t="shared" si="6"/>
        <v>0</v>
      </c>
      <c r="K30" s="423" t="s">
        <v>13</v>
      </c>
      <c r="L30" s="66"/>
      <c r="M30" s="62"/>
      <c r="O30" s="65"/>
      <c r="P30" s="63"/>
      <c r="Q30" s="67"/>
      <c r="R30" s="64"/>
      <c r="S30" s="64"/>
    </row>
    <row r="31" spans="1:22" ht="17.25" hidden="1" customHeight="1" x14ac:dyDescent="0.55000000000000004">
      <c r="A31" s="420" t="s">
        <v>33</v>
      </c>
      <c r="B31" s="424" t="str">
        <f>[2]ระบบการควบคุมฯ!B133</f>
        <v xml:space="preserve">โครงการพัฒนาภาคีเครือข่ายการบริหารจัดกการการศึกษา </v>
      </c>
      <c r="C31" s="894"/>
      <c r="D31" s="421"/>
      <c r="E31" s="422">
        <f>+[1]ระบบการควบคุมฯ!E269</f>
        <v>0</v>
      </c>
      <c r="F31" s="399">
        <f t="shared" si="7"/>
        <v>0</v>
      </c>
      <c r="G31" s="422">
        <f>+[1]ระบบการควบคุมฯ!G269+[1]ระบบการควบคุมฯ!H269</f>
        <v>0</v>
      </c>
      <c r="H31" s="422">
        <f>+[1]ระบบการควบคุมฯ!I269+[1]ระบบการควบคุมฯ!J269</f>
        <v>0</v>
      </c>
      <c r="I31" s="422">
        <f>+[1]ระบบการควบคุมฯ!K269+[1]ระบบการควบคุมฯ!L269</f>
        <v>0</v>
      </c>
      <c r="J31" s="422">
        <f t="shared" si="6"/>
        <v>0</v>
      </c>
      <c r="K31" s="423" t="s">
        <v>13</v>
      </c>
      <c r="L31" s="66"/>
      <c r="M31" s="62"/>
      <c r="O31" s="65"/>
      <c r="P31" s="63"/>
      <c r="Q31" s="67"/>
      <c r="R31" s="64"/>
      <c r="S31" s="64"/>
    </row>
    <row r="32" spans="1:22" ht="21" hidden="1" customHeight="1" x14ac:dyDescent="0.55000000000000004">
      <c r="A32" s="420" t="s">
        <v>34</v>
      </c>
      <c r="B32" s="403" t="str">
        <f>[2]ระบบการควบคุมฯ!B134</f>
        <v xml:space="preserve">โครงการพัฒนาระบบบริหารจัดการประชากรวัยเรียน </v>
      </c>
      <c r="C32" s="894"/>
      <c r="D32" s="421"/>
      <c r="E32" s="422">
        <f>+[1]ระบบการควบคุมฯ!E270</f>
        <v>0</v>
      </c>
      <c r="F32" s="399">
        <f t="shared" si="7"/>
        <v>0</v>
      </c>
      <c r="G32" s="422">
        <f>+[1]ระบบการควบคุมฯ!G270+[1]ระบบการควบคุมฯ!H270</f>
        <v>0</v>
      </c>
      <c r="H32" s="422">
        <f>+[1]ระบบการควบคุมฯ!I270+[1]ระบบการควบคุมฯ!J270</f>
        <v>0</v>
      </c>
      <c r="I32" s="422">
        <f>+[1]ระบบการควบคุมฯ!K270+[1]ระบบการควบคุมฯ!L270</f>
        <v>0</v>
      </c>
      <c r="J32" s="422">
        <f t="shared" si="6"/>
        <v>0</v>
      </c>
      <c r="K32" s="423" t="s">
        <v>12</v>
      </c>
      <c r="L32" s="66"/>
      <c r="M32" s="62"/>
      <c r="O32" s="65"/>
      <c r="P32" s="63"/>
      <c r="Q32" s="67"/>
      <c r="R32" s="64"/>
      <c r="S32" s="64"/>
    </row>
    <row r="33" spans="1:22" ht="21.6" hidden="1" customHeight="1" x14ac:dyDescent="0.55000000000000004">
      <c r="A33" s="425" t="s">
        <v>35</v>
      </c>
      <c r="B33" s="426" t="str">
        <f>[2]ระบบการควบคุมฯ!B135</f>
        <v xml:space="preserve">โครงการระบบติดตามการปฏิบัติงานเพื่อการบริหารงานขององค์กร </v>
      </c>
      <c r="C33" s="894"/>
      <c r="D33" s="427"/>
      <c r="E33" s="428">
        <f>+[1]ระบบการควบคุมฯ!E271</f>
        <v>0</v>
      </c>
      <c r="F33" s="343">
        <f t="shared" si="7"/>
        <v>0</v>
      </c>
      <c r="G33" s="428">
        <f>+[1]ระบบการควบคุมฯ!G271+[1]ระบบการควบคุมฯ!H271</f>
        <v>0</v>
      </c>
      <c r="H33" s="428">
        <f>+[1]ระบบการควบคุมฯ!I271+[1]ระบบการควบคุมฯ!J271</f>
        <v>0</v>
      </c>
      <c r="I33" s="428">
        <f>+[1]ระบบการควบคุมฯ!K271+[1]ระบบการควบคุมฯ!L271</f>
        <v>0</v>
      </c>
      <c r="J33" s="428">
        <f t="shared" si="6"/>
        <v>0</v>
      </c>
      <c r="K33" s="338" t="s">
        <v>16</v>
      </c>
      <c r="L33" s="79"/>
      <c r="M33" s="80">
        <f>SUM(F33:H33)</f>
        <v>0</v>
      </c>
      <c r="N33" s="81" t="e">
        <f>+F33*100/C33</f>
        <v>#DIV/0!</v>
      </c>
      <c r="O33" s="81" t="e">
        <f>+G33*100/C33</f>
        <v>#DIV/0!</v>
      </c>
      <c r="P33" s="81" t="e">
        <f>+H33*100/C33</f>
        <v>#DIV/0!</v>
      </c>
      <c r="Q33" s="81" t="e">
        <f>SUM(N33:P33)</f>
        <v>#DIV/0!</v>
      </c>
      <c r="R33" s="64"/>
      <c r="S33" s="64"/>
      <c r="T33" s="61" t="e">
        <f>+G33*100/C33</f>
        <v>#DIV/0!</v>
      </c>
      <c r="U33" s="61" t="e">
        <f>+H33*100/C33</f>
        <v>#DIV/0!</v>
      </c>
      <c r="V33" s="61" t="e">
        <f>SUM(T33:U33)</f>
        <v>#DIV/0!</v>
      </c>
    </row>
    <row r="34" spans="1:22" ht="21" hidden="1" customHeight="1" x14ac:dyDescent="0.55000000000000004">
      <c r="A34" s="420" t="s">
        <v>36</v>
      </c>
      <c r="B34" s="424" t="str">
        <f>[2]ระบบการควบคุมฯ!B136</f>
        <v>โครงการเสริมสร้างศักยภาพทรัพยากรบุคคลให้มีทักษะที่จำเป็นในศตวรรษที่ 21</v>
      </c>
      <c r="C34" s="894"/>
      <c r="D34" s="429"/>
      <c r="E34" s="422">
        <f>+[1]ระบบการควบคุมฯ!E272</f>
        <v>0</v>
      </c>
      <c r="F34" s="399">
        <f t="shared" si="7"/>
        <v>0</v>
      </c>
      <c r="G34" s="422">
        <f>+[1]ระบบการควบคุมฯ!G272+[1]ระบบการควบคุมฯ!H272</f>
        <v>0</v>
      </c>
      <c r="H34" s="422">
        <f>+[1]ระบบการควบคุมฯ!I272+[1]ระบบการควบคุมฯ!J272</f>
        <v>0</v>
      </c>
      <c r="I34" s="422">
        <f>+[1]ระบบการควบคุมฯ!K272+[1]ระบบการควบคุมฯ!L272</f>
        <v>0</v>
      </c>
      <c r="J34" s="422">
        <f t="shared" si="6"/>
        <v>0</v>
      </c>
      <c r="K34" s="423" t="s">
        <v>17</v>
      </c>
      <c r="L34" s="79"/>
      <c r="M34" s="80">
        <f>SUM(F34:H34)</f>
        <v>0</v>
      </c>
      <c r="N34" s="82"/>
      <c r="O34" s="83"/>
      <c r="P34" s="84"/>
      <c r="Q34" s="85"/>
      <c r="R34" s="64"/>
      <c r="S34" s="64"/>
    </row>
    <row r="35" spans="1:22" s="78" customFormat="1" ht="37.950000000000003" hidden="1" customHeight="1" x14ac:dyDescent="0.55000000000000004">
      <c r="A35" s="420"/>
      <c r="B35" s="430">
        <f>[2]ระบบการควบคุมฯ!B137</f>
        <v>0</v>
      </c>
      <c r="C35" s="894">
        <f>[2]ระบบการควบคุมฯ!C137</f>
        <v>0</v>
      </c>
      <c r="D35" s="422">
        <f>[2]ระบบการควบคุมฯ!F137</f>
        <v>0</v>
      </c>
      <c r="E35" s="422"/>
      <c r="F35" s="399">
        <f t="shared" si="7"/>
        <v>0</v>
      </c>
      <c r="G35" s="422"/>
      <c r="H35" s="422"/>
      <c r="I35" s="422"/>
      <c r="J35" s="422"/>
      <c r="K35" s="431"/>
      <c r="L35" s="69"/>
      <c r="M35" s="74"/>
      <c r="N35" s="70"/>
      <c r="O35" s="71"/>
      <c r="P35" s="72"/>
      <c r="Q35" s="73"/>
      <c r="R35" s="76"/>
      <c r="S35" s="76"/>
      <c r="T35" s="77"/>
      <c r="U35" s="77"/>
      <c r="V35" s="77"/>
    </row>
    <row r="36" spans="1:22" s="78" customFormat="1" ht="21" hidden="1" customHeight="1" x14ac:dyDescent="0.55000000000000004">
      <c r="A36" s="420"/>
      <c r="B36" s="430">
        <f>[2]ระบบการควบคุมฯ!B138</f>
        <v>0</v>
      </c>
      <c r="C36" s="894">
        <f>[2]ระบบการควบคุมฯ!C138</f>
        <v>0</v>
      </c>
      <c r="D36" s="422">
        <f>[2]ระบบการควบคุมฯ!F138</f>
        <v>0</v>
      </c>
      <c r="E36" s="422"/>
      <c r="F36" s="399">
        <f t="shared" si="7"/>
        <v>0</v>
      </c>
      <c r="G36" s="422"/>
      <c r="H36" s="422"/>
      <c r="I36" s="422"/>
      <c r="J36" s="422"/>
      <c r="K36" s="431"/>
      <c r="L36" s="69"/>
      <c r="M36" s="74"/>
      <c r="N36" s="70"/>
      <c r="O36" s="71"/>
      <c r="P36" s="72"/>
      <c r="Q36" s="73"/>
      <c r="R36" s="76"/>
      <c r="S36" s="76"/>
      <c r="T36" s="77"/>
      <c r="U36" s="77"/>
      <c r="V36" s="77"/>
    </row>
    <row r="37" spans="1:22" s="78" customFormat="1" ht="21" hidden="1" customHeight="1" x14ac:dyDescent="0.55000000000000004">
      <c r="A37" s="420"/>
      <c r="B37" s="430">
        <f>[2]ระบบการควบคุมฯ!B139</f>
        <v>0</v>
      </c>
      <c r="C37" s="894">
        <f>[2]ระบบการควบคุมฯ!C139</f>
        <v>0</v>
      </c>
      <c r="D37" s="422">
        <f>[2]ระบบการควบคุมฯ!F139</f>
        <v>0</v>
      </c>
      <c r="E37" s="422"/>
      <c r="F37" s="399">
        <f t="shared" si="7"/>
        <v>0</v>
      </c>
      <c r="G37" s="422"/>
      <c r="H37" s="422"/>
      <c r="I37" s="422"/>
      <c r="J37" s="422"/>
      <c r="K37" s="431"/>
      <c r="L37" s="69"/>
      <c r="M37" s="74"/>
      <c r="N37" s="70"/>
      <c r="O37" s="71"/>
      <c r="P37" s="72"/>
      <c r="Q37" s="73"/>
      <c r="R37" s="76"/>
      <c r="S37" s="76"/>
      <c r="T37" s="77"/>
      <c r="U37" s="77"/>
      <c r="V37" s="77"/>
    </row>
    <row r="38" spans="1:22" ht="20.399999999999999" hidden="1" customHeight="1" x14ac:dyDescent="0.55000000000000004">
      <c r="A38" s="420"/>
      <c r="B38" s="432"/>
      <c r="C38" s="433"/>
      <c r="D38" s="422"/>
      <c r="E38" s="422"/>
      <c r="F38" s="399">
        <f t="shared" si="7"/>
        <v>0</v>
      </c>
      <c r="G38" s="422"/>
      <c r="H38" s="422"/>
      <c r="I38" s="422"/>
      <c r="J38" s="422"/>
      <c r="K38" s="431"/>
      <c r="L38" s="66"/>
      <c r="M38" s="62"/>
      <c r="O38" s="65"/>
      <c r="P38" s="63"/>
      <c r="Q38" s="67"/>
      <c r="R38" s="64"/>
      <c r="S38" s="64"/>
    </row>
    <row r="39" spans="1:22" ht="31.2" hidden="1" customHeight="1" x14ac:dyDescent="0.55000000000000004">
      <c r="A39" s="434">
        <v>2.2000000000000002</v>
      </c>
      <c r="B39" s="435" t="str">
        <f>+[2]ระบบการควบคุมฯ!B140</f>
        <v>งบเพิ่มประสิทธิผลกลยุทธ์ของ สพฐ.</v>
      </c>
      <c r="C39" s="436" t="str">
        <f>+[2]ระบบการควบคุมฯ!C140</f>
        <v xml:space="preserve">ศธ04002/ว4623 ลว.28 ต.ค.64 โอนครั้งที่ 10 </v>
      </c>
      <c r="D39" s="437"/>
      <c r="E39" s="437">
        <f>SUM(E40:E48)</f>
        <v>0</v>
      </c>
      <c r="F39" s="437">
        <f>SUM(F40:F48)</f>
        <v>0</v>
      </c>
      <c r="G39" s="437">
        <f>SUM(G40:G48)</f>
        <v>0</v>
      </c>
      <c r="H39" s="437">
        <f>SUM(H40:H48)</f>
        <v>0</v>
      </c>
      <c r="I39" s="437">
        <f>SUM(I40:I48)</f>
        <v>0</v>
      </c>
      <c r="J39" s="437">
        <f>SUM(J40:J47)</f>
        <v>0</v>
      </c>
      <c r="K39" s="438"/>
      <c r="L39" s="66"/>
      <c r="M39" s="62"/>
      <c r="O39" s="65"/>
      <c r="P39" s="63"/>
      <c r="Q39" s="67"/>
      <c r="R39" s="64"/>
      <c r="S39" s="64"/>
    </row>
    <row r="40" spans="1:22" ht="74.400000000000006" hidden="1" customHeight="1" x14ac:dyDescent="0.55000000000000004">
      <c r="A40" s="439" t="s">
        <v>46</v>
      </c>
      <c r="B40" s="440" t="s">
        <v>63</v>
      </c>
      <c r="C40" s="441">
        <f>+[2]ระบบการควบคุมฯ!C141</f>
        <v>0</v>
      </c>
      <c r="D40" s="442"/>
      <c r="E40" s="442">
        <f>+[1]ระบบการควบคุมฯ!E277</f>
        <v>0</v>
      </c>
      <c r="F40" s="442">
        <f t="shared" ref="F40:F48" si="8">+E40+D40</f>
        <v>0</v>
      </c>
      <c r="G40" s="442">
        <f>+[1]ระบบการควบคุมฯ!G277+[1]ระบบการควบคุมฯ!H277</f>
        <v>0</v>
      </c>
      <c r="H40" s="442">
        <f>+[1]ระบบการควบคุมฯ!I277+[1]ระบบการควบคุมฯ!J277</f>
        <v>0</v>
      </c>
      <c r="I40" s="442">
        <f>+[1]ระบบการควบคุมฯ!K277+[1]ระบบการควบคุมฯ!L277</f>
        <v>0</v>
      </c>
      <c r="J40" s="442">
        <f t="shared" ref="J40:J48" si="9">+F40-G40-H40-I40</f>
        <v>0</v>
      </c>
      <c r="K40" s="443" t="s">
        <v>14</v>
      </c>
      <c r="L40" s="68"/>
      <c r="M40" s="69"/>
      <c r="N40" s="70"/>
      <c r="O40" s="71"/>
      <c r="P40" s="72"/>
      <c r="Q40" s="73"/>
      <c r="R40" s="76"/>
      <c r="S40" s="64"/>
    </row>
    <row r="41" spans="1:22" ht="55.95" hidden="1" customHeight="1" x14ac:dyDescent="0.55000000000000004">
      <c r="A41" s="444" t="s">
        <v>47</v>
      </c>
      <c r="B41" s="445" t="str">
        <f>+[2]ระบบการควบคุมฯ!B142</f>
        <v>โครงการสพป.ปท. 2: องค์กรคุณธรรมต้นแบบในวิถึชีวิตใหม่(New Normal)</v>
      </c>
      <c r="C41" s="898" t="str">
        <f>+[2]ระบบการควบคุมฯ!C142</f>
        <v>บันทึกกลุ่มนิเทศติดตามและประเมินผลฯ ลว. 6 ม.ค.65</v>
      </c>
      <c r="D41" s="344"/>
      <c r="E41" s="344">
        <f>+[1]ระบบการควบคุมฯ!E278</f>
        <v>0</v>
      </c>
      <c r="F41" s="344">
        <f t="shared" si="8"/>
        <v>0</v>
      </c>
      <c r="G41" s="344">
        <f>+[1]ระบบการควบคุมฯ!G278+[1]ระบบการควบคุมฯ!H278</f>
        <v>0</v>
      </c>
      <c r="H41" s="344">
        <f>+[1]ระบบการควบคุมฯ!I278+[1]ระบบการควบคุมฯ!J278</f>
        <v>0</v>
      </c>
      <c r="I41" s="344">
        <f>+[1]ระบบการควบคุมฯ!K278+[1]ระบบการควบคุมฯ!L278</f>
        <v>0</v>
      </c>
      <c r="J41" s="344">
        <f t="shared" si="9"/>
        <v>0</v>
      </c>
      <c r="K41" s="446" t="s">
        <v>13</v>
      </c>
      <c r="L41" s="68"/>
      <c r="M41" s="69"/>
      <c r="N41" s="70"/>
      <c r="O41" s="71"/>
      <c r="P41" s="72"/>
      <c r="Q41" s="73"/>
      <c r="R41" s="76"/>
      <c r="S41" s="64"/>
    </row>
    <row r="42" spans="1:22" ht="74.400000000000006" hidden="1" customHeight="1" x14ac:dyDescent="0.55000000000000004">
      <c r="A42" s="444" t="s">
        <v>48</v>
      </c>
      <c r="B42" s="445" t="str">
        <f>+[1]ระบบการควบคุมฯ!B279</f>
        <v>ซ่อมแซมครุภัณฑ์</v>
      </c>
      <c r="C42" s="898" t="str">
        <f>+[1]ระบบการควบคุมฯ!C279</f>
        <v>ยืมงบเพิ่มประสิทธิผลกลยุทธ์สพฐ.บท.17มี.ค.65</v>
      </c>
      <c r="D42" s="344"/>
      <c r="E42" s="344">
        <f>+[1]ระบบการควบคุมฯ!E279</f>
        <v>0</v>
      </c>
      <c r="F42" s="344">
        <f t="shared" si="8"/>
        <v>0</v>
      </c>
      <c r="G42" s="344">
        <f>+[1]ระบบการควบคุมฯ!G279+[1]ระบบการควบคุมฯ!H279</f>
        <v>0</v>
      </c>
      <c r="H42" s="344">
        <f>+[1]ระบบการควบคุมฯ!I279+[1]ระบบการควบคุมฯ!J279</f>
        <v>0</v>
      </c>
      <c r="I42" s="344">
        <f>+[1]ระบบการควบคุมฯ!K279+[1]ระบบการควบคุมฯ!L279</f>
        <v>0</v>
      </c>
      <c r="J42" s="344">
        <f t="shared" si="9"/>
        <v>0</v>
      </c>
      <c r="K42" s="446" t="s">
        <v>14</v>
      </c>
      <c r="L42" s="68"/>
      <c r="M42" s="69"/>
      <c r="N42" s="70"/>
      <c r="O42" s="71"/>
      <c r="P42" s="72"/>
      <c r="Q42" s="73"/>
      <c r="R42" s="76"/>
      <c r="S42" s="64"/>
    </row>
    <row r="43" spans="1:22" ht="21.6" hidden="1" customHeight="1" x14ac:dyDescent="0.55000000000000004">
      <c r="A43" s="444" t="s">
        <v>57</v>
      </c>
      <c r="B43" s="445" t="str">
        <f>+[1]ระบบการควบคุมฯ!B280</f>
        <v xml:space="preserve">ค่าสาธารณูปโภค </v>
      </c>
      <c r="C43" s="898" t="str">
        <f>+[1]ระบบการควบคุมฯ!C280</f>
        <v>บท.แผนลว. 30 พ.ค.65</v>
      </c>
      <c r="D43" s="344"/>
      <c r="E43" s="344">
        <f>+[1]ระบบการควบคุมฯ!E280</f>
        <v>0</v>
      </c>
      <c r="F43" s="344">
        <f t="shared" si="8"/>
        <v>0</v>
      </c>
      <c r="G43" s="344">
        <f>+[1]ระบบการควบคุมฯ!G280+[1]ระบบการควบคุมฯ!H280</f>
        <v>0</v>
      </c>
      <c r="H43" s="344">
        <f>+[1]ระบบการควบคุมฯ!I280+[1]ระบบการควบคุมฯ!J280</f>
        <v>0</v>
      </c>
      <c r="I43" s="344">
        <f>+[1]ระบบการควบคุมฯ!K280+[1]ระบบการควบคุมฯ!L280</f>
        <v>0</v>
      </c>
      <c r="J43" s="344">
        <f t="shared" si="9"/>
        <v>0</v>
      </c>
      <c r="K43" s="446" t="s">
        <v>14</v>
      </c>
      <c r="L43" s="69"/>
      <c r="M43" s="74"/>
      <c r="N43" s="75"/>
      <c r="O43" s="75"/>
      <c r="P43" s="75"/>
      <c r="Q43" s="75"/>
      <c r="R43" s="76"/>
      <c r="S43" s="64"/>
    </row>
    <row r="44" spans="1:22" s="78" customFormat="1" ht="55.95" hidden="1" customHeight="1" x14ac:dyDescent="0.55000000000000004">
      <c r="A44" s="444" t="s">
        <v>58</v>
      </c>
      <c r="B44" s="445" t="str">
        <f>+[1]ระบบการควบคุมฯ!B281</f>
        <v>โครงการแข่งขันทักษะภาษาไทยโครงการรักษ์ภาษาไทยเนื่องในสัปดาห์วันภาษาไทยแห่งชาติ ปี ท2565</v>
      </c>
      <c r="C44" s="898" t="str">
        <f>+[2]ระบบการควบคุมฯ!C145</f>
        <v>ที่ ศธ04002/ว331/27 ม.ค.65 ครั้งที่ 172</v>
      </c>
      <c r="D44" s="344"/>
      <c r="E44" s="344">
        <f>+[1]ระบบการควบคุมฯ!E281</f>
        <v>0</v>
      </c>
      <c r="F44" s="344">
        <f t="shared" si="8"/>
        <v>0</v>
      </c>
      <c r="G44" s="344">
        <f>+[1]ระบบการควบคุมฯ!G281+[1]ระบบการควบคุมฯ!H281</f>
        <v>0</v>
      </c>
      <c r="H44" s="344">
        <f>+[1]ระบบการควบคุมฯ!I281+[1]ระบบการควบคุมฯ!J281</f>
        <v>0</v>
      </c>
      <c r="I44" s="344">
        <f>+[1]ระบบการควบคุมฯ!K281+[1]ระบบการควบคุมฯ!L281</f>
        <v>0</v>
      </c>
      <c r="J44" s="344">
        <f t="shared" si="9"/>
        <v>0</v>
      </c>
      <c r="K44" s="446" t="s">
        <v>13</v>
      </c>
      <c r="L44" s="69"/>
      <c r="M44" s="74"/>
      <c r="N44" s="70"/>
      <c r="O44" s="71"/>
      <c r="P44" s="72"/>
      <c r="Q44" s="73"/>
      <c r="R44" s="76"/>
      <c r="S44" s="76"/>
      <c r="T44" s="77"/>
      <c r="U44" s="77"/>
      <c r="V44" s="77"/>
    </row>
    <row r="45" spans="1:22" ht="55.95" hidden="1" customHeight="1" x14ac:dyDescent="0.55000000000000004">
      <c r="A45" s="444" t="s">
        <v>59</v>
      </c>
      <c r="B45" s="445" t="str">
        <f>+[1]ระบบการควบคุมฯ!B282</f>
        <v>โครงการ ส่งเสริมสนับสนุนการทำวิจัยการบริหารจัดการของสถานศึกษา ฯ</v>
      </c>
      <c r="C45" s="898" t="str">
        <f>+[1]ระบบการควบคุมฯ!C282</f>
        <v>บท.แผนลว. 27 มิ..ย.65</v>
      </c>
      <c r="D45" s="344"/>
      <c r="E45" s="344">
        <f>+[1]ระบบการควบคุมฯ!E282</f>
        <v>0</v>
      </c>
      <c r="F45" s="344">
        <f t="shared" si="8"/>
        <v>0</v>
      </c>
      <c r="G45" s="344">
        <f>+[1]ระบบการควบคุมฯ!G282+[1]ระบบการควบคุมฯ!H282</f>
        <v>0</v>
      </c>
      <c r="H45" s="344">
        <f>+[1]ระบบการควบคุมฯ!I282+[1]ระบบการควบคุมฯ!J282</f>
        <v>0</v>
      </c>
      <c r="I45" s="344">
        <f>+[1]ระบบการควบคุมฯ!K282+[1]ระบบการควบคุมฯ!L282</f>
        <v>0</v>
      </c>
      <c r="J45" s="344">
        <f t="shared" si="9"/>
        <v>0</v>
      </c>
      <c r="K45" s="446" t="s">
        <v>13</v>
      </c>
      <c r="L45" s="69"/>
      <c r="M45" s="86"/>
      <c r="N45" s="86"/>
      <c r="O45" s="72"/>
      <c r="P45" s="72"/>
      <c r="Q45" s="73"/>
      <c r="R45" s="76"/>
      <c r="S45" s="64"/>
    </row>
    <row r="46" spans="1:22" s="78" customFormat="1" ht="55.95" hidden="1" customHeight="1" x14ac:dyDescent="0.55000000000000004">
      <c r="A46" s="444" t="s">
        <v>71</v>
      </c>
      <c r="B46" s="445" t="str">
        <f>+[1]ระบบการควบคุมฯ!B283</f>
        <v>โครงการประกวดผลงานแนวปฏิบัติที่ดีรายด้าน กิจกรรมแข่งขันทักษะวิชาการและการประกวดสถานศึกษาที่มีคุณภาพชีวิตเด็กและเยาวชนดีเด่น</v>
      </c>
      <c r="C46" s="898" t="str">
        <f>+[1]ระบบการควบคุมฯ!C283</f>
        <v>บท.แผนลว. 11 ส.ค.65</v>
      </c>
      <c r="D46" s="344"/>
      <c r="E46" s="344">
        <f>+[1]ระบบการควบคุมฯ!E283</f>
        <v>0</v>
      </c>
      <c r="F46" s="344">
        <f t="shared" si="8"/>
        <v>0</v>
      </c>
      <c r="G46" s="344">
        <f>+[1]ระบบการควบคุมฯ!G283+[1]ระบบการควบคุมฯ!H283</f>
        <v>0</v>
      </c>
      <c r="H46" s="344">
        <f>+[1]ระบบการควบคุมฯ!I283+[1]ระบบการควบคุมฯ!J283</f>
        <v>0</v>
      </c>
      <c r="I46" s="344">
        <f>+[1]ระบบการควบคุมฯ!K283+[1]ระบบการควบคุมฯ!L283</f>
        <v>0</v>
      </c>
      <c r="J46" s="344">
        <f t="shared" si="9"/>
        <v>0</v>
      </c>
      <c r="K46" s="446" t="s">
        <v>13</v>
      </c>
      <c r="L46" s="69"/>
      <c r="M46" s="74"/>
      <c r="N46" s="70"/>
      <c r="O46" s="71"/>
      <c r="P46" s="72"/>
      <c r="Q46" s="73"/>
      <c r="R46" s="76"/>
      <c r="S46" s="76"/>
      <c r="T46" s="77"/>
      <c r="U46" s="77"/>
      <c r="V46" s="77"/>
    </row>
    <row r="47" spans="1:22" s="78" customFormat="1" ht="37.200000000000003" hidden="1" customHeight="1" x14ac:dyDescent="0.55000000000000004">
      <c r="A47" s="444" t="s">
        <v>72</v>
      </c>
      <c r="B47" s="445" t="str">
        <f>+[1]ระบบการควบคุมฯ!B284</f>
        <v>โครงการเสริมสร้างคุณธรรม จริยธรรม และธรรมาภิบาลในสถานศึกษา</v>
      </c>
      <c r="C47" s="898" t="str">
        <f>+[1]ระบบการควบคุมฯ!C284</f>
        <v>บท.แผนลว. 22 ก.ค.65</v>
      </c>
      <c r="D47" s="344"/>
      <c r="E47" s="344">
        <f>+[1]ระบบการควบคุมฯ!E284</f>
        <v>0</v>
      </c>
      <c r="F47" s="344">
        <f t="shared" si="8"/>
        <v>0</v>
      </c>
      <c r="G47" s="344">
        <f>+[1]ระบบการควบคุมฯ!G284+[1]ระบบการควบคุมฯ!H284</f>
        <v>0</v>
      </c>
      <c r="H47" s="344">
        <f>+[1]ระบบการควบคุมฯ!I284+[1]ระบบการควบคุมฯ!J284</f>
        <v>0</v>
      </c>
      <c r="I47" s="344">
        <f>+[1]ระบบการควบคุมฯ!K284+[1]ระบบการควบคุมฯ!L284</f>
        <v>0</v>
      </c>
      <c r="J47" s="344">
        <f t="shared" si="9"/>
        <v>0</v>
      </c>
      <c r="K47" s="446" t="s">
        <v>16</v>
      </c>
      <c r="L47" s="69"/>
      <c r="M47" s="74"/>
      <c r="N47" s="70"/>
      <c r="O47" s="71"/>
      <c r="P47" s="72"/>
      <c r="Q47" s="73"/>
      <c r="R47" s="76"/>
      <c r="S47" s="76"/>
      <c r="T47" s="77"/>
      <c r="U47" s="77"/>
      <c r="V47" s="77"/>
    </row>
    <row r="48" spans="1:22" s="78" customFormat="1" ht="37.200000000000003" hidden="1" customHeight="1" x14ac:dyDescent="0.55000000000000004">
      <c r="A48" s="444" t="s">
        <v>73</v>
      </c>
      <c r="B48" s="445" t="str">
        <f>+[1]ระบบการควบคุมฯ!B285</f>
        <v>โครงการเสริมสร้างศักยภาพทรัพยากรบุคคลให้มีทักษะที่จำเป็นในศตวรรษที่ 21</v>
      </c>
      <c r="C48" s="898">
        <f>+[1]ระบบการควบคุมฯ!C285</f>
        <v>0</v>
      </c>
      <c r="D48" s="344"/>
      <c r="E48" s="344">
        <f>+[1]ระบบการควบคุมฯ!E285</f>
        <v>0</v>
      </c>
      <c r="F48" s="344">
        <f t="shared" si="8"/>
        <v>0</v>
      </c>
      <c r="G48" s="344">
        <f>+[1]ระบบการควบคุมฯ!G285+[1]ระบบการควบคุมฯ!H285</f>
        <v>0</v>
      </c>
      <c r="H48" s="344">
        <f>+[1]ระบบการควบคุมฯ!I285+[1]ระบบการควบคุมฯ!J285</f>
        <v>0</v>
      </c>
      <c r="I48" s="344">
        <f>+[1]ระบบการควบคุมฯ!K285+[1]ระบบการควบคุมฯ!L285</f>
        <v>0</v>
      </c>
      <c r="J48" s="344">
        <f t="shared" si="9"/>
        <v>0</v>
      </c>
      <c r="K48" s="446" t="s">
        <v>16</v>
      </c>
      <c r="L48" s="69"/>
      <c r="M48" s="74"/>
      <c r="N48" s="70"/>
      <c r="O48" s="71"/>
      <c r="P48" s="72"/>
      <c r="Q48" s="73"/>
      <c r="R48" s="76"/>
      <c r="S48" s="76"/>
      <c r="T48" s="77"/>
      <c r="U48" s="77"/>
      <c r="V48" s="77"/>
    </row>
    <row r="49" spans="1:22" s="78" customFormat="1" x14ac:dyDescent="0.55000000000000004">
      <c r="A49" s="447">
        <f>+[1]ระบบการควบคุมฯ!A328</f>
        <v>2</v>
      </c>
      <c r="B49" s="448" t="str">
        <f>+[1]ระบบการควบคุมฯ!B328</f>
        <v xml:space="preserve">ผลผลิตผู้จบการศึกษาภาคบังคับ  </v>
      </c>
      <c r="C49" s="886" t="str">
        <f>[6]ระบบการควบคุมฯ!C525</f>
        <v>20004 35000270 2000000</v>
      </c>
      <c r="D49" s="372">
        <f>+D50+D96</f>
        <v>2055000</v>
      </c>
      <c r="E49" s="372">
        <f>+E50+E96</f>
        <v>945000</v>
      </c>
      <c r="F49" s="372">
        <f>+D49+E49</f>
        <v>3000000</v>
      </c>
      <c r="G49" s="372">
        <f>+G50+G96</f>
        <v>0</v>
      </c>
      <c r="H49" s="372">
        <f>+H50+H96</f>
        <v>0</v>
      </c>
      <c r="I49" s="372">
        <f>+I50+I96</f>
        <v>2223368.2199999997</v>
      </c>
      <c r="J49" s="372">
        <f>+J50+J96</f>
        <v>776631.78</v>
      </c>
      <c r="K49" s="374"/>
      <c r="L49" s="69"/>
      <c r="M49" s="74"/>
      <c r="N49" s="70"/>
      <c r="O49" s="71"/>
      <c r="P49" s="72"/>
      <c r="Q49" s="73"/>
      <c r="R49" s="76"/>
      <c r="S49" s="76"/>
      <c r="T49" s="77"/>
      <c r="U49" s="77"/>
      <c r="V49" s="77"/>
    </row>
    <row r="50" spans="1:22" s="78" customFormat="1" ht="37.200000000000003" x14ac:dyDescent="0.55000000000000004">
      <c r="A50" s="375">
        <f>+[6]ระบบการควบคุมฯ!A529</f>
        <v>2.1</v>
      </c>
      <c r="B50" s="449" t="str">
        <f>+[1]ระบบการควบคุมฯ!B331</f>
        <v>กิจกรรมการจัดการศึกษาประถมศึกษาสำหรับโรงเรียนปกติ</v>
      </c>
      <c r="C50" s="887" t="str">
        <f>+[1]ระบบการควบคุมฯ!C331</f>
        <v>20004 66 05164 00000</v>
      </c>
      <c r="D50" s="377">
        <f>+D51</f>
        <v>2055000</v>
      </c>
      <c r="E50" s="377">
        <f>+E51</f>
        <v>945000</v>
      </c>
      <c r="F50" s="377">
        <f>SUM(D50:E50)</f>
        <v>3000000</v>
      </c>
      <c r="G50" s="377">
        <f>+G51</f>
        <v>0</v>
      </c>
      <c r="H50" s="377">
        <f>+H51</f>
        <v>0</v>
      </c>
      <c r="I50" s="377">
        <f>+I51</f>
        <v>2223368.2199999997</v>
      </c>
      <c r="J50" s="377">
        <f>+J51</f>
        <v>776631.78</v>
      </c>
      <c r="K50" s="378"/>
      <c r="L50" s="69"/>
      <c r="M50" s="74"/>
      <c r="N50" s="70"/>
      <c r="O50" s="71"/>
      <c r="P50" s="72"/>
      <c r="Q50" s="73"/>
      <c r="R50" s="76"/>
      <c r="S50" s="76"/>
      <c r="T50" s="77"/>
      <c r="U50" s="77"/>
      <c r="V50" s="77"/>
    </row>
    <row r="51" spans="1:22" s="78" customFormat="1" x14ac:dyDescent="0.55000000000000004">
      <c r="A51" s="379"/>
      <c r="B51" s="380" t="str">
        <f>[6]ระบบการควบคุมฯ!B525</f>
        <v xml:space="preserve"> รวมงบดำเนินงาน 67112xx</v>
      </c>
      <c r="C51" s="888">
        <f>[2]ระบบการควบคุมฯ!C152</f>
        <v>0</v>
      </c>
      <c r="D51" s="381">
        <f t="shared" ref="D51:J51" si="10">+D52+D66</f>
        <v>2055000</v>
      </c>
      <c r="E51" s="381">
        <f t="shared" si="10"/>
        <v>945000</v>
      </c>
      <c r="F51" s="381">
        <f t="shared" si="10"/>
        <v>3000000</v>
      </c>
      <c r="G51" s="381">
        <f t="shared" si="10"/>
        <v>0</v>
      </c>
      <c r="H51" s="381">
        <f t="shared" si="10"/>
        <v>0</v>
      </c>
      <c r="I51" s="381">
        <f t="shared" si="10"/>
        <v>2223368.2199999997</v>
      </c>
      <c r="J51" s="381">
        <f t="shared" si="10"/>
        <v>776631.78</v>
      </c>
      <c r="K51" s="382"/>
      <c r="L51" s="69"/>
      <c r="M51" s="74"/>
      <c r="N51" s="70"/>
      <c r="O51" s="71"/>
      <c r="P51" s="72"/>
      <c r="Q51" s="73"/>
      <c r="R51" s="76"/>
      <c r="S51" s="76"/>
      <c r="T51" s="77"/>
      <c r="U51" s="77"/>
      <c r="V51" s="77"/>
    </row>
    <row r="52" spans="1:22" s="78" customFormat="1" ht="20.399999999999999" hidden="1" customHeight="1" x14ac:dyDescent="0.55000000000000004">
      <c r="A52" s="412" t="str">
        <f>+[1]ระบบการควบคุมฯ!A333</f>
        <v>2.1.1</v>
      </c>
      <c r="B52" s="413" t="str">
        <f>+[1]ระบบการควบคุมฯ!B333</f>
        <v>งบประจำ บริหารจัดการสำนักงาน</v>
      </c>
      <c r="C52" s="896" t="str">
        <f>+[1]ระบบการควบคุมฯ!C331</f>
        <v>20004 66 05164 00000</v>
      </c>
      <c r="D52" s="414">
        <f>SUM(D53:D65)</f>
        <v>2055000</v>
      </c>
      <c r="E52" s="414">
        <f t="shared" ref="E52:J52" si="11">SUM(E53:E65)</f>
        <v>0</v>
      </c>
      <c r="F52" s="414">
        <f t="shared" si="11"/>
        <v>2055000</v>
      </c>
      <c r="G52" s="414">
        <f t="shared" si="11"/>
        <v>0</v>
      </c>
      <c r="H52" s="414">
        <f t="shared" si="11"/>
        <v>0</v>
      </c>
      <c r="I52" s="414">
        <f t="shared" si="11"/>
        <v>1595718.22</v>
      </c>
      <c r="J52" s="414">
        <f t="shared" si="11"/>
        <v>459281.77999999997</v>
      </c>
      <c r="K52" s="450" t="s">
        <v>14</v>
      </c>
      <c r="L52" s="69"/>
      <c r="M52" s="74"/>
      <c r="N52" s="70"/>
      <c r="O52" s="71"/>
      <c r="P52" s="72"/>
      <c r="Q52" s="73"/>
      <c r="R52" s="76"/>
      <c r="S52" s="76"/>
      <c r="T52" s="77"/>
      <c r="U52" s="77"/>
      <c r="V52" s="77"/>
    </row>
    <row r="53" spans="1:22" ht="20.399999999999999" hidden="1" customHeight="1" x14ac:dyDescent="0.55000000000000004">
      <c r="A53" s="684">
        <f>+[6]ระบบการควบคุมฯ!A534</f>
        <v>1</v>
      </c>
      <c r="B53" s="483" t="str">
        <f>+[1]ระบบการควบคุมฯ!B335</f>
        <v>ค่าใช้จ่ายในการบริหารสำนักงาน ค่าสาธารณูปโภค ค่าใช้จ่ายในการบริหารจัดการโรงเรียนในสังกัดตามภาระงานและการติดตามพัฒนาคุณภาพการศึกษา ครั้งที่  จำนวนเงิน บาท</v>
      </c>
      <c r="C53" s="483">
        <f>+[6]ระบบการควบคุมฯ!C548</f>
        <v>0</v>
      </c>
      <c r="D53" s="452">
        <f>[6]ระบบการควบคุมฯ!F534</f>
        <v>0</v>
      </c>
      <c r="E53" s="452"/>
      <c r="F53" s="392">
        <f>SUM(D53:E53)</f>
        <v>0</v>
      </c>
      <c r="G53" s="453">
        <f>+[6]ระบบการควบคุมฯ!G534+[6]ระบบการควบคุมฯ!H534</f>
        <v>0</v>
      </c>
      <c r="H53" s="453">
        <f>+[6]ระบบการควบคุมฯ!I534+[6]ระบบการควบคุมฯ!J534</f>
        <v>0</v>
      </c>
      <c r="I53" s="453">
        <f>+[6]ระบบการควบคุมฯ!K534+[6]ระบบการควบคุมฯ!L534</f>
        <v>0</v>
      </c>
      <c r="J53" s="453">
        <f>+F53-G53-H53-I53</f>
        <v>0</v>
      </c>
      <c r="K53" s="454"/>
    </row>
    <row r="54" spans="1:22" ht="46.8" x14ac:dyDescent="0.55000000000000004">
      <c r="A54" s="451" t="str">
        <f>+[6]ระบบการควบคุมฯ!A535</f>
        <v>1)</v>
      </c>
      <c r="B54" s="483" t="str">
        <f>+[1]ระบบการควบคุมฯ!B336</f>
        <v>ค้าจ้างเหมาบริการ ลูกจ้างสพป.ปท.2 15000x7คนx12 เดือน 1,260,000 บาท</v>
      </c>
      <c r="C54" s="484" t="str">
        <f>+[6]ระบบการควบคุมฯ!C549</f>
        <v>ศธ04002/ว4850 ลว.17 ต.ค.66 ครั้งที่ 1 โอนครั้งที่ 3  2,000,000</v>
      </c>
      <c r="D54" s="452">
        <f>[6]ระบบการควบคุมฯ!F535</f>
        <v>630000</v>
      </c>
      <c r="E54" s="452"/>
      <c r="F54" s="392">
        <f>SUM(D54:E54)</f>
        <v>630000</v>
      </c>
      <c r="G54" s="453">
        <f>+[6]ระบบการควบคุมฯ!G535+[6]ระบบการควบคุมฯ!H535</f>
        <v>0</v>
      </c>
      <c r="H54" s="453">
        <f>+[6]ระบบการควบคุมฯ!I535+[6]ระบบการควบคุมฯ!J535</f>
        <v>0</v>
      </c>
      <c r="I54" s="453">
        <f>+[6]ระบบการควบคุมฯ!K535+[6]ระบบการควบคุมฯ!L535</f>
        <v>484329.85</v>
      </c>
      <c r="J54" s="453">
        <f t="shared" ref="J54:J64" si="12">+F54-G54-H54-I54</f>
        <v>145670.15000000002</v>
      </c>
      <c r="K54" s="454"/>
    </row>
    <row r="55" spans="1:22" ht="21" x14ac:dyDescent="0.55000000000000004">
      <c r="A55" s="455"/>
      <c r="B55" s="569" t="e">
        <f>+[6]ระบบการควบคุมฯ!#REF!</f>
        <v>#REF!</v>
      </c>
      <c r="C55" s="899" t="e">
        <f>+[6]ระบบการควบคุมฯ!#REF!</f>
        <v>#REF!</v>
      </c>
      <c r="D55" s="456"/>
      <c r="E55" s="457"/>
      <c r="F55" s="396"/>
      <c r="G55" s="458"/>
      <c r="H55" s="458"/>
      <c r="I55" s="458"/>
      <c r="J55" s="458"/>
      <c r="K55" s="459"/>
    </row>
    <row r="56" spans="1:22" ht="62.4" x14ac:dyDescent="0.55000000000000004">
      <c r="A56" s="425" t="str">
        <f>+[6]ระบบการควบคุมฯ!A536</f>
        <v>2)</v>
      </c>
      <c r="B56" s="460" t="str">
        <f>+[1]ระบบการควบคุมฯ!B337</f>
        <v>ค่าใช้จ่ายในการประชุมราชการ ค่าตอบแทนบุคคล 150,000 บาท</v>
      </c>
      <c r="C56" s="900" t="str">
        <f>+[6]ระบบการควบคุมฯ!C536</f>
        <v>ศธ04002/ว4850 ลว.17 ต.ค.66 โอนครั้งที่ 3  /ศธ04002/ว817 ลว.22 กพ 67 โอนครั้งที่ 191</v>
      </c>
      <c r="D56" s="461">
        <f>+[6]ระบบการควบคุมฯ!E536</f>
        <v>240000</v>
      </c>
      <c r="E56" s="341"/>
      <c r="F56" s="343">
        <f t="shared" ref="F56:F63" si="13">SUM(D56:E56)</f>
        <v>240000</v>
      </c>
      <c r="G56" s="428">
        <f>+[6]ระบบการควบคุมฯ!G536+[6]ระบบการควบคุมฯ!H536</f>
        <v>0</v>
      </c>
      <c r="H56" s="428">
        <f>+[6]ระบบการควบคุมฯ!I536+[6]ระบบการควบคุมฯ!J536</f>
        <v>0</v>
      </c>
      <c r="I56" s="428">
        <f>+[6]ระบบการควบคุมฯ!K536+[6]ระบบการควบคุมฯ!L536</f>
        <v>143119</v>
      </c>
      <c r="J56" s="428">
        <f t="shared" si="12"/>
        <v>96881</v>
      </c>
      <c r="K56" s="338"/>
    </row>
    <row r="57" spans="1:22" ht="62.4" x14ac:dyDescent="0.55000000000000004">
      <c r="A57" s="425" t="str">
        <f>+[6]ระบบการควบคุมฯ!A537</f>
        <v>3)</v>
      </c>
      <c r="B57" s="460" t="str">
        <f>+[1]ระบบการควบคุมฯ!B338</f>
        <v>ค่าใช้จ่ายในการเดินทางไปราชการ 150,000 บาท</v>
      </c>
      <c r="C57" s="900" t="str">
        <f>+C56</f>
        <v>ศธ04002/ว4850 ลว.17 ต.ค.66 โอนครั้งที่ 3  /ศธ04002/ว817 ลว.22 กพ 67 โอนครั้งที่ 191</v>
      </c>
      <c r="D57" s="461">
        <f>+[6]ระบบการควบคุมฯ!E537</f>
        <v>80000</v>
      </c>
      <c r="E57" s="341"/>
      <c r="F57" s="343">
        <f t="shared" si="13"/>
        <v>80000</v>
      </c>
      <c r="G57" s="428">
        <f>+[6]ระบบการควบคุมฯ!G537+[6]ระบบการควบคุมฯ!H537</f>
        <v>0</v>
      </c>
      <c r="H57" s="428">
        <f>+[6]ระบบการควบคุมฯ!I537+[6]ระบบการควบคุมฯ!J537</f>
        <v>0</v>
      </c>
      <c r="I57" s="428">
        <f>+[6]ระบบการควบคุมฯ!K537+[6]ระบบการควบคุมฯ!L537</f>
        <v>50326</v>
      </c>
      <c r="J57" s="428">
        <f t="shared" si="12"/>
        <v>29674</v>
      </c>
      <c r="K57" s="338"/>
    </row>
    <row r="58" spans="1:22" ht="31.2" x14ac:dyDescent="0.55000000000000004">
      <c r="A58" s="425" t="str">
        <f>+[6]ระบบการควบคุมฯ!A538</f>
        <v>4)</v>
      </c>
      <c r="B58" s="462" t="str">
        <f>+[1]ระบบการควบคุมฯ!B338</f>
        <v>ค่าใช้จ่ายในการเดินทางไปราชการ 150,000 บาท</v>
      </c>
      <c r="C58" s="900" t="str">
        <f>+[6]ระบบการควบคุมฯ!C538</f>
        <v xml:space="preserve">ศธ04002/ว4850 ลว.17 ต.ค.66 โอนครั้งที่ 3  </v>
      </c>
      <c r="D58" s="461">
        <f>+[6]ระบบการควบคุมฯ!E538</f>
        <v>50000</v>
      </c>
      <c r="E58" s="341"/>
      <c r="F58" s="343">
        <f t="shared" si="13"/>
        <v>50000</v>
      </c>
      <c r="G58" s="428">
        <f>+[6]ระบบการควบคุมฯ!G538+[6]ระบบการควบคุมฯ!H538</f>
        <v>0</v>
      </c>
      <c r="H58" s="428">
        <f>+[6]ระบบการควบคุมฯ!I538+[6]ระบบการควบคุมฯ!J538</f>
        <v>0</v>
      </c>
      <c r="I58" s="428">
        <f>+[6]ระบบการควบคุมฯ!K538+[6]ระบบการควบคุมฯ!L538</f>
        <v>26353.37</v>
      </c>
      <c r="J58" s="428">
        <f t="shared" si="12"/>
        <v>23646.63</v>
      </c>
      <c r="K58" s="338"/>
    </row>
    <row r="59" spans="1:22" ht="37.200000000000003" customHeight="1" x14ac:dyDescent="0.55000000000000004">
      <c r="A59" s="425" t="str">
        <f>+[6]ระบบการควบคุมฯ!A539</f>
        <v>5)</v>
      </c>
      <c r="B59" s="462" t="str">
        <f>+[1]ระบบการควบคุมฯ!B339</f>
        <v>ค่าซ่อมแซมและบำรุงรักษาทรัพย์สิน 200,000 บาท</v>
      </c>
      <c r="C59" s="900" t="str">
        <f>+[6]ระบบการควบคุมฯ!C539</f>
        <v xml:space="preserve">ศธ04002/ว4850 ลว.17 ต.ค.66 โอนครั้งที่ 3  </v>
      </c>
      <c r="D59" s="461">
        <f>+[6]ระบบการควบคุมฯ!E539</f>
        <v>150000</v>
      </c>
      <c r="E59" s="427"/>
      <c r="F59" s="343">
        <f t="shared" si="13"/>
        <v>150000</v>
      </c>
      <c r="G59" s="428">
        <f>+[6]ระบบการควบคุมฯ!G539+[6]ระบบการควบคุมฯ!H539</f>
        <v>0</v>
      </c>
      <c r="H59" s="428">
        <f>+[6]ระบบการควบคุมฯ!I539+[6]ระบบการควบคุมฯ!J539</f>
        <v>0</v>
      </c>
      <c r="I59" s="428">
        <f>+[6]ระบบการควบคุมฯ!K539+[6]ระบบการควบคุมฯ!L539</f>
        <v>123543.83</v>
      </c>
      <c r="J59" s="428">
        <f t="shared" si="12"/>
        <v>26456.17</v>
      </c>
      <c r="K59" s="338"/>
    </row>
    <row r="60" spans="1:22" ht="46.95" customHeight="1" x14ac:dyDescent="0.55000000000000004">
      <c r="A60" s="425" t="str">
        <f>+[6]ระบบการควบคุมฯ!A540</f>
        <v>6)</v>
      </c>
      <c r="B60" s="462" t="str">
        <f>+[1]ระบบการควบคุมฯ!B340</f>
        <v>ค่าวัสดุสำนักงาน 400,000 บาท</v>
      </c>
      <c r="C60" s="900" t="str">
        <f>+[6]ระบบการควบคุมฯ!C540</f>
        <v xml:space="preserve">ศธ04002/ว4850 ลว.17 ต.ค.66 โอนครั้งที่ 3  </v>
      </c>
      <c r="D60" s="461">
        <f>+[6]ระบบการควบคุมฯ!E540</f>
        <v>250000</v>
      </c>
      <c r="E60" s="341"/>
      <c r="F60" s="343">
        <f t="shared" si="13"/>
        <v>250000</v>
      </c>
      <c r="G60" s="428">
        <f>+[6]ระบบการควบคุมฯ!G540+[6]ระบบการควบคุมฯ!H540</f>
        <v>0</v>
      </c>
      <c r="H60" s="428">
        <f>+[6]ระบบการควบคุมฯ!I540+[6]ระบบการควบคุมฯ!J540</f>
        <v>0</v>
      </c>
      <c r="I60" s="428">
        <f>+[6]ระบบการควบคุมฯ!K540+[6]ระบบการควบคุมฯ!L540</f>
        <v>227827.64</v>
      </c>
      <c r="J60" s="428">
        <f t="shared" si="12"/>
        <v>22172.359999999986</v>
      </c>
      <c r="K60" s="338"/>
    </row>
    <row r="61" spans="1:22" ht="46.95" customHeight="1" x14ac:dyDescent="0.55000000000000004">
      <c r="A61" s="425" t="str">
        <f>+[6]ระบบการควบคุมฯ!A541</f>
        <v>7)</v>
      </c>
      <c r="B61" s="462" t="str">
        <f>+[1]ระบบการควบคุมฯ!B341</f>
        <v>ค่าน้ำมันเชื้อเพลิงและหล่อลื่น 300,000 บาท</v>
      </c>
      <c r="C61" s="900" t="str">
        <f>+[6]ระบบการควบคุมฯ!C541</f>
        <v xml:space="preserve">ศธ04002/ว4850 ลว.17 ต.ค.66 โอนครั้งที่ 3  </v>
      </c>
      <c r="D61" s="461">
        <f>+[6]ระบบการควบคุมฯ!E541</f>
        <v>135000</v>
      </c>
      <c r="E61" s="341"/>
      <c r="F61" s="343">
        <f t="shared" si="13"/>
        <v>135000</v>
      </c>
      <c r="G61" s="428">
        <f>+[6]ระบบการควบคุมฯ!G541+[6]ระบบการควบคุมฯ!H541</f>
        <v>0</v>
      </c>
      <c r="H61" s="428">
        <f>+[6]ระบบการควบคุมฯ!I541+[6]ระบบการควบคุมฯ!J541</f>
        <v>0</v>
      </c>
      <c r="I61" s="428">
        <f>+[6]ระบบการควบคุมฯ!K541+[6]ระบบการควบคุมฯ!L541</f>
        <v>109648.1</v>
      </c>
      <c r="J61" s="428">
        <f t="shared" si="12"/>
        <v>25351.899999999994</v>
      </c>
      <c r="K61" s="463"/>
    </row>
    <row r="62" spans="1:22" ht="37.200000000000003" customHeight="1" x14ac:dyDescent="0.55000000000000004">
      <c r="A62" s="425" t="str">
        <f>+[6]ระบบการควบคุมฯ!A542</f>
        <v>8)</v>
      </c>
      <c r="B62" s="462" t="str">
        <f>+[1]ระบบการควบคุมฯ!B342</f>
        <v>ค่าสาธารณูปโภค    500,000 บาท</v>
      </c>
      <c r="C62" s="900" t="str">
        <f>+[6]ระบบการควบคุมฯ!C542</f>
        <v>ศธ04002/ว4850 ลว.17 ต.ค.66 โอนครั้งที่ 3  /ศธ04002/ว817 ลว.22 กพ 67 โอนครั้งที่ 191</v>
      </c>
      <c r="D62" s="461">
        <f>+[6]ระบบการควบคุมฯ!E542</f>
        <v>500000</v>
      </c>
      <c r="E62" s="341"/>
      <c r="F62" s="343">
        <f t="shared" si="13"/>
        <v>500000</v>
      </c>
      <c r="G62" s="428">
        <f>+[6]ระบบการควบคุมฯ!G542+[6]ระบบการควบคุมฯ!H542</f>
        <v>0</v>
      </c>
      <c r="H62" s="428">
        <f>+[6]ระบบการควบคุมฯ!I542+[6]ระบบการควบคุมฯ!J542</f>
        <v>0</v>
      </c>
      <c r="I62" s="428">
        <f>+[6]ระบบการควบคุมฯ!K542+[6]ระบบการควบคุมฯ!L542</f>
        <v>430570.43</v>
      </c>
      <c r="J62" s="428">
        <f t="shared" si="12"/>
        <v>69429.570000000007</v>
      </c>
      <c r="K62" s="463"/>
    </row>
    <row r="63" spans="1:22" ht="37.200000000000003" customHeight="1" x14ac:dyDescent="0.55000000000000004">
      <c r="A63" s="425" t="str">
        <f>+[6]ระบบการควบคุมฯ!A543</f>
        <v>9)</v>
      </c>
      <c r="B63" s="460" t="str">
        <f>+[1]ระบบการควบคุมฯ!B343</f>
        <v>อื่นๆ (รายการนอกเหนือ(1-(7 และหรือถัวจ่ายให้รายการ (1 -(7 โดยเฉพาะรายการที่ (7 ) 40000</v>
      </c>
      <c r="C63" s="900" t="str">
        <f>+[6]ระบบการควบคุมฯ!C543</f>
        <v>ที่ ศธ04002/ว2531/26 มิย 66 ครั้ง 619 180000+อบรมครูเหลือ55000</v>
      </c>
      <c r="D63" s="461">
        <f>+[6]ระบบการควบคุมฯ!E543</f>
        <v>20000</v>
      </c>
      <c r="E63" s="341"/>
      <c r="F63" s="343">
        <f t="shared" si="13"/>
        <v>20000</v>
      </c>
      <c r="G63" s="428">
        <f>+[6]ระบบการควบคุมฯ!G543+[6]ระบบการควบคุมฯ!H543</f>
        <v>0</v>
      </c>
      <c r="H63" s="428">
        <f>+[6]ระบบการควบคุมฯ!I543+[6]ระบบการควบคุมฯ!J543</f>
        <v>0</v>
      </c>
      <c r="I63" s="428">
        <f>+[6]ระบบการควบคุมฯ!K543+[6]ระบบการควบคุมฯ!L543</f>
        <v>0</v>
      </c>
      <c r="J63" s="428">
        <f t="shared" si="12"/>
        <v>20000</v>
      </c>
      <c r="K63" s="463"/>
    </row>
    <row r="64" spans="1:22" x14ac:dyDescent="0.55000000000000004">
      <c r="A64" s="425" t="str">
        <f>+[6]ระบบการควบคุมฯ!A544</f>
        <v>8.1)</v>
      </c>
      <c r="B64" s="460" t="str">
        <f>+[6]ระบบการควบคุมฯ!B544</f>
        <v xml:space="preserve">อื่นๆ (ข้อ 1)-7) ) </v>
      </c>
      <c r="C64" s="484">
        <f>+[6]ระบบการควบคุมฯ!C544</f>
        <v>0</v>
      </c>
      <c r="D64" s="461">
        <f>+[6]ระบบการควบคุมฯ!D544</f>
        <v>0</v>
      </c>
      <c r="E64" s="461">
        <f>+[6]ระบบการควบคุมฯ!E544</f>
        <v>0</v>
      </c>
      <c r="F64" s="461">
        <f>+[6]ระบบการควบคุมฯ!F544</f>
        <v>0</v>
      </c>
      <c r="G64" s="461">
        <f>+[6]ระบบการควบคุมฯ!G544+[6]ระบบการควบคุมฯ!H544</f>
        <v>0</v>
      </c>
      <c r="H64" s="461">
        <f>+[6]ระบบการควบคุมฯ!I544+[6]ระบบการควบคุมฯ!J544</f>
        <v>0</v>
      </c>
      <c r="I64" s="461">
        <f>+[6]ระบบการควบคุมฯ!K544+[6]ระบบการควบคุมฯ!L544</f>
        <v>0</v>
      </c>
      <c r="J64" s="428">
        <f t="shared" si="12"/>
        <v>0</v>
      </c>
      <c r="K64" s="463"/>
    </row>
    <row r="65" spans="1:11" ht="19.8" hidden="1" customHeight="1" x14ac:dyDescent="0.55000000000000004">
      <c r="A65" s="425" t="str">
        <f>+[6]ระบบการควบคุมฯ!A545</f>
        <v>8.1.1</v>
      </c>
      <c r="B65" s="460" t="str">
        <f>+[6]ระบบการควบคุมฯ!B545</f>
        <v xml:space="preserve">ค่าใช้จ่ายเดินทางไปราชการ  </v>
      </c>
      <c r="C65" s="484">
        <f>+[6]ระบบการควบคุมฯ!C545</f>
        <v>0</v>
      </c>
      <c r="D65" s="461">
        <f>+[6]ระบบการควบคุมฯ!D545</f>
        <v>0</v>
      </c>
      <c r="E65" s="461">
        <f>+[6]ระบบการควบคุมฯ!E545</f>
        <v>0</v>
      </c>
      <c r="F65" s="461">
        <f>+[6]ระบบการควบคุมฯ!F545</f>
        <v>0</v>
      </c>
      <c r="G65" s="461">
        <f>+[6]ระบบการควบคุมฯ!G545+[6]ระบบการควบคุมฯ!H545</f>
        <v>0</v>
      </c>
      <c r="H65" s="461">
        <f>+[6]ระบบการควบคุมฯ!I545+[6]ระบบการควบคุมฯ!J545</f>
        <v>0</v>
      </c>
      <c r="I65" s="461">
        <f>+[6]ระบบการควบคุมฯ!K545+[6]ระบบการควบคุมฯ!L545</f>
        <v>0</v>
      </c>
      <c r="J65" s="428">
        <f>+F65-G65-H65-I65</f>
        <v>0</v>
      </c>
      <c r="K65" s="463"/>
    </row>
    <row r="66" spans="1:11" ht="37.200000000000003" customHeight="1" x14ac:dyDescent="0.55000000000000004">
      <c r="A66" s="464" t="str">
        <f>+[6]ระบบการควบคุมฯ!A549</f>
        <v>2.1.3</v>
      </c>
      <c r="B66" s="465" t="str">
        <f>+[6]ระบบการควบคุมฯ!B549</f>
        <v>งบพัฒนาเพื่อพัฒนาคุณภาพการศึกษา 1,500,000 บาท</v>
      </c>
      <c r="C66" s="466" t="str">
        <f>+[6]ระบบการควบคุมฯ!C549</f>
        <v>ศธ04002/ว4850 ลว.17 ต.ค.66 ครั้งที่ 1 โอนครั้งที่ 3  2,000,000</v>
      </c>
      <c r="D66" s="467">
        <f t="shared" ref="D66:J66" si="14">+D67+D78</f>
        <v>0</v>
      </c>
      <c r="E66" s="467">
        <f t="shared" si="14"/>
        <v>945000</v>
      </c>
      <c r="F66" s="467">
        <f t="shared" si="14"/>
        <v>945000</v>
      </c>
      <c r="G66" s="467">
        <f t="shared" si="14"/>
        <v>0</v>
      </c>
      <c r="H66" s="467">
        <f t="shared" si="14"/>
        <v>0</v>
      </c>
      <c r="I66" s="467">
        <f t="shared" si="14"/>
        <v>627650</v>
      </c>
      <c r="J66" s="467">
        <f t="shared" si="14"/>
        <v>317350</v>
      </c>
      <c r="K66" s="468"/>
    </row>
    <row r="67" spans="1:11" ht="37.200000000000003" hidden="1" customHeight="1" x14ac:dyDescent="0.55000000000000004">
      <c r="A67" s="434" t="str">
        <f>+[6]ระบบการควบคุมฯ!A551</f>
        <v>2.1.3.1</v>
      </c>
      <c r="B67" s="435" t="str">
        <f>+[6]ระบบการควบคุมฯ!B551</f>
        <v>งบกลยุทธ์ ของสพป.ปท.2 500,000 บาท</v>
      </c>
      <c r="C67" s="436" t="str">
        <f>+[1]ระบบการควบคุมฯ!C347</f>
        <v>20004 35000200 2000000</v>
      </c>
      <c r="D67" s="469">
        <f t="shared" ref="D67:J67" si="15">SUM(D68:D76)</f>
        <v>0</v>
      </c>
      <c r="E67" s="469">
        <f t="shared" si="15"/>
        <v>500000</v>
      </c>
      <c r="F67" s="469">
        <f t="shared" si="15"/>
        <v>500000</v>
      </c>
      <c r="G67" s="469">
        <f t="shared" si="15"/>
        <v>0</v>
      </c>
      <c r="H67" s="469">
        <f t="shared" si="15"/>
        <v>0</v>
      </c>
      <c r="I67" s="469">
        <f t="shared" si="15"/>
        <v>183280</v>
      </c>
      <c r="J67" s="469">
        <f t="shared" si="15"/>
        <v>316720</v>
      </c>
      <c r="K67" s="470"/>
    </row>
    <row r="68" spans="1:11" ht="37.200000000000003" customHeight="1" x14ac:dyDescent="0.55000000000000004">
      <c r="A68" s="444" t="str">
        <f>+[6]ระบบการควบคุมฯ!A552</f>
        <v>1)</v>
      </c>
      <c r="B68" s="445" t="str">
        <f>+[6]ระบบการควบคุมฯ!B552</f>
        <v>โครงการพัฒนาระบบและกลไกในการดูแลความปลอดภัย 50,000</v>
      </c>
      <c r="C68" s="441">
        <f>+[2]ระบบการควบคุมฯ!C190</f>
        <v>0</v>
      </c>
      <c r="D68" s="344">
        <f>+[6]ระบบการควบคุมฯ!D552</f>
        <v>0</v>
      </c>
      <c r="E68" s="344">
        <f>+[6]ระบบการควบคุมฯ!E552</f>
        <v>50000</v>
      </c>
      <c r="F68" s="344">
        <f>+[6]ระบบการควบคุมฯ!F552</f>
        <v>50000</v>
      </c>
      <c r="G68" s="344">
        <f>+[6]ระบบการควบคุมฯ!G552+[6]ระบบการควบคุมฯ!H552</f>
        <v>0</v>
      </c>
      <c r="H68" s="344">
        <f>+[6]ระบบการควบคุมฯ!I552+[6]ระบบการควบคุมฯ!J552</f>
        <v>0</v>
      </c>
      <c r="I68" s="344">
        <f>+[6]ระบบการควบคุมฯ!K552+[6]ระบบการควบคุมฯ!L552</f>
        <v>15720</v>
      </c>
      <c r="J68" s="344">
        <f t="shared" ref="J68:J76" si="16">+F68-G68-H68-I68</f>
        <v>34280</v>
      </c>
      <c r="K68" s="443" t="s">
        <v>12</v>
      </c>
    </row>
    <row r="69" spans="1:11" ht="37.200000000000003" customHeight="1" x14ac:dyDescent="0.55000000000000004">
      <c r="A69" s="444" t="str">
        <f>+[6]ระบบการควบคุมฯ!A553</f>
        <v>2)</v>
      </c>
      <c r="B69" s="445" t="str">
        <f>+[6]ระบบการควบคุมฯ!B553</f>
        <v>โครงการเพิ่มโอกาสความเสมอภาคทางการศึกษา 50,000 บาท</v>
      </c>
      <c r="C69" s="441">
        <f>+[2]ระบบการควบคุมฯ!C191</f>
        <v>0</v>
      </c>
      <c r="D69" s="344">
        <f>+[6]ระบบการควบคุมฯ!D553</f>
        <v>0</v>
      </c>
      <c r="E69" s="344">
        <f>+[6]ระบบการควบคุมฯ!E553</f>
        <v>50000</v>
      </c>
      <c r="F69" s="344">
        <f>+[6]ระบบการควบคุมฯ!F553</f>
        <v>50000</v>
      </c>
      <c r="G69" s="344">
        <f>+[6]ระบบการควบคุมฯ!G553+[6]ระบบการควบคุมฯ!H553</f>
        <v>0</v>
      </c>
      <c r="H69" s="344">
        <f>+[6]ระบบการควบคุมฯ!I553+[6]ระบบการควบคุมฯ!J553</f>
        <v>0</v>
      </c>
      <c r="I69" s="344">
        <f>+[6]ระบบการควบคุมฯ!K553+[6]ระบบการควบคุมฯ!L553</f>
        <v>21760</v>
      </c>
      <c r="J69" s="344">
        <f t="shared" si="16"/>
        <v>28240</v>
      </c>
      <c r="K69" s="443" t="s">
        <v>12</v>
      </c>
    </row>
    <row r="70" spans="1:11" ht="56.25" customHeight="1" x14ac:dyDescent="0.55000000000000004">
      <c r="A70" s="444" t="s">
        <v>85</v>
      </c>
      <c r="B70" s="445" t="str">
        <f>+[6]ระบบการควบคุมฯ!B554</f>
        <v>โครงการจัดการศึกษาให้ผู้เรียนมีทักษะความจำเป็นในศตวรรษที่ 21  150,000 บาท</v>
      </c>
      <c r="C70" s="441">
        <f>+[2]ระบบการควบคุมฯ!C191</f>
        <v>0</v>
      </c>
      <c r="D70" s="344">
        <f>+[6]ระบบการควบคุมฯ!D554</f>
        <v>0</v>
      </c>
      <c r="E70" s="344">
        <f>+[6]ระบบการควบคุมฯ!E554</f>
        <v>150000</v>
      </c>
      <c r="F70" s="344">
        <f>+[6]ระบบการควบคุมฯ!F554</f>
        <v>150000</v>
      </c>
      <c r="G70" s="344">
        <f>+[6]ระบบการควบคุมฯ!G554+[6]ระบบการควบคุมฯ!H554</f>
        <v>0</v>
      </c>
      <c r="H70" s="344">
        <f>+[6]ระบบการควบคุมฯ!I554+[6]ระบบการควบคุมฯ!J554</f>
        <v>0</v>
      </c>
      <c r="I70" s="344">
        <f>+[6]ระบบการควบคุมฯ!K554+[6]ระบบการควบคุมฯ!L554</f>
        <v>13500</v>
      </c>
      <c r="J70" s="344">
        <f t="shared" si="16"/>
        <v>136500</v>
      </c>
      <c r="K70" s="443" t="s">
        <v>13</v>
      </c>
    </row>
    <row r="71" spans="1:11" ht="37.200000000000003" x14ac:dyDescent="0.55000000000000004">
      <c r="A71" s="444" t="s">
        <v>86</v>
      </c>
      <c r="B71" s="445" t="str">
        <f>+[6]ระบบการควบคุมฯ!B555</f>
        <v>โครงการพัฒนาครูและบุคลากรทางการศึกษาให้มีสมรรถนะ 100,000 บาท</v>
      </c>
      <c r="C71" s="441">
        <f>+[2]ระบบการควบคุมฯ!C192</f>
        <v>0</v>
      </c>
      <c r="D71" s="344">
        <f>+[6]ระบบการควบคุมฯ!D555</f>
        <v>0</v>
      </c>
      <c r="E71" s="344">
        <f>+[6]ระบบการควบคุมฯ!E555</f>
        <v>100000</v>
      </c>
      <c r="F71" s="344">
        <f>+[6]ระบบการควบคุมฯ!F555</f>
        <v>100000</v>
      </c>
      <c r="G71" s="344">
        <f>+[6]ระบบการควบคุมฯ!G555</f>
        <v>0</v>
      </c>
      <c r="H71" s="344">
        <f>+[6]ระบบการควบคุมฯ!H555</f>
        <v>0</v>
      </c>
      <c r="I71" s="344">
        <f>+[6]ระบบการควบคุมฯ!K555+[6]ระบบการควบคุมฯ!L555</f>
        <v>96600</v>
      </c>
      <c r="J71" s="344">
        <f t="shared" si="16"/>
        <v>3400</v>
      </c>
      <c r="K71" s="446" t="s">
        <v>17</v>
      </c>
    </row>
    <row r="72" spans="1:11" ht="37.200000000000003" customHeight="1" x14ac:dyDescent="0.55000000000000004">
      <c r="A72" s="444" t="str">
        <f>+[6]ระบบการควบคุมฯ!A556</f>
        <v>5)</v>
      </c>
      <c r="B72" s="445" t="str">
        <f>+[6]ระบบการควบคุมฯ!B556</f>
        <v>โครงการขับเคลื่อนโรงเรียนคุณธรรม สพฐ. 50,000 บาท</v>
      </c>
      <c r="C72" s="441">
        <f>+[2]ระบบการควบคุมฯ!C193</f>
        <v>0</v>
      </c>
      <c r="D72" s="344">
        <f>+[6]ระบบการควบคุมฯ!D556</f>
        <v>0</v>
      </c>
      <c r="E72" s="344">
        <f>+[6]ระบบการควบคุมฯ!E556</f>
        <v>50000</v>
      </c>
      <c r="F72" s="344">
        <f>+[6]ระบบการควบคุมฯ!F556</f>
        <v>50000</v>
      </c>
      <c r="G72" s="344">
        <f>+[6]ระบบการควบคุมฯ!G556</f>
        <v>0</v>
      </c>
      <c r="H72" s="344">
        <f>+[6]ระบบการควบคุมฯ!H556</f>
        <v>0</v>
      </c>
      <c r="I72" s="344">
        <f>+[6]ระบบการควบคุมฯ!K556+[6]ระบบการควบคุมฯ!L556</f>
        <v>0</v>
      </c>
      <c r="J72" s="344">
        <f t="shared" si="16"/>
        <v>50000</v>
      </c>
      <c r="K72" s="446" t="s">
        <v>17</v>
      </c>
    </row>
    <row r="73" spans="1:11" ht="37.200000000000003" customHeight="1" x14ac:dyDescent="0.55000000000000004">
      <c r="A73" s="444" t="str">
        <f>+[6]ระบบการควบคุมฯ!A557</f>
        <v>6)</v>
      </c>
      <c r="B73" s="445" t="str">
        <f>+[6]ระบบการควบคุมฯ!B557</f>
        <v>โครงการเพิ่มประสิทธิภาพในการบริหารจัดการศึกษาด้วยเทคโนโลยีดิจิทัล 50,000 บาท</v>
      </c>
      <c r="C73" s="441">
        <f>+[2]ระบบการควบคุมฯ!C195</f>
        <v>0</v>
      </c>
      <c r="D73" s="344">
        <f>+[6]ระบบการควบคุมฯ!D557</f>
        <v>0</v>
      </c>
      <c r="E73" s="344">
        <f>+[6]ระบบการควบคุมฯ!E557</f>
        <v>50000</v>
      </c>
      <c r="F73" s="344">
        <f>+[6]ระบบการควบคุมฯ!F557</f>
        <v>50000</v>
      </c>
      <c r="G73" s="344">
        <f>+[6]ระบบการควบคุมฯ!G557</f>
        <v>0</v>
      </c>
      <c r="H73" s="344">
        <f>+[6]ระบบการควบคุมฯ!H557</f>
        <v>0</v>
      </c>
      <c r="I73" s="344">
        <f>+[6]ระบบการควบคุมฯ!K557+[6]ระบบการควบคุมฯ!L557</f>
        <v>35700</v>
      </c>
      <c r="J73" s="344">
        <f t="shared" si="16"/>
        <v>14300</v>
      </c>
      <c r="K73" s="446" t="s">
        <v>82</v>
      </c>
    </row>
    <row r="74" spans="1:11" ht="19.5" hidden="1" customHeight="1" x14ac:dyDescent="0.55000000000000004">
      <c r="A74" s="444" t="str">
        <f>+[6]ระบบการควบคุมฯ!A558</f>
        <v>7)</v>
      </c>
      <c r="B74" s="445" t="str">
        <f>+[6]ระบบการควบคุมฯ!B558</f>
        <v>โครงการเพิ่มประสิทธิภาพการประกันคุณภาพภายในสถานศึกษา 50,000 บาท</v>
      </c>
      <c r="C74" s="441">
        <f>+[2]ระบบการควบคุมฯ!C196</f>
        <v>0</v>
      </c>
      <c r="D74" s="344">
        <f>+[6]ระบบการควบคุมฯ!D558</f>
        <v>0</v>
      </c>
      <c r="E74" s="344">
        <f>+[6]ระบบการควบคุมฯ!E558</f>
        <v>50000</v>
      </c>
      <c r="F74" s="344">
        <f>+[6]ระบบการควบคุมฯ!F558</f>
        <v>50000</v>
      </c>
      <c r="G74" s="344">
        <f>+[6]ระบบการควบคุมฯ!G558</f>
        <v>0</v>
      </c>
      <c r="H74" s="344">
        <f>+[6]ระบบการควบคุมฯ!H558</f>
        <v>0</v>
      </c>
      <c r="I74" s="344">
        <f>+[6]ระบบการควบคุมฯ!K558+[6]ระบบการควบคุมฯ!L558</f>
        <v>0</v>
      </c>
      <c r="J74" s="344">
        <f t="shared" si="16"/>
        <v>50000</v>
      </c>
      <c r="K74" s="446" t="s">
        <v>13</v>
      </c>
    </row>
    <row r="75" spans="1:11" ht="19.5" hidden="1" customHeight="1" x14ac:dyDescent="0.55000000000000004">
      <c r="A75" s="444">
        <f>+[6]ระบบการควบคุมฯ!A559</f>
        <v>0</v>
      </c>
      <c r="B75" s="445">
        <f>+[6]ระบบการควบคุมฯ!B559</f>
        <v>0</v>
      </c>
      <c r="C75" s="441">
        <f>+[2]ระบบการควบคุมฯ!C197</f>
        <v>0</v>
      </c>
      <c r="D75" s="344">
        <f>+[6]ระบบการควบคุมฯ!D559</f>
        <v>0</v>
      </c>
      <c r="E75" s="344">
        <f>+[6]ระบบการควบคุมฯ!E559</f>
        <v>0</v>
      </c>
      <c r="F75" s="344">
        <f>+[6]ระบบการควบคุมฯ!F559</f>
        <v>0</v>
      </c>
      <c r="G75" s="344">
        <f>+[6]ระบบการควบคุมฯ!G559</f>
        <v>0</v>
      </c>
      <c r="H75" s="344">
        <f>+[6]ระบบการควบคุมฯ!H559</f>
        <v>0</v>
      </c>
      <c r="I75" s="344">
        <f>+[6]ระบบการควบคุมฯ!K559+[6]ระบบการควบคุมฯ!L559</f>
        <v>0</v>
      </c>
      <c r="J75" s="344">
        <f t="shared" si="16"/>
        <v>0</v>
      </c>
      <c r="K75" s="446" t="s">
        <v>82</v>
      </c>
    </row>
    <row r="76" spans="1:11" ht="19.8" hidden="1" customHeight="1" x14ac:dyDescent="0.55000000000000004">
      <c r="A76" s="444">
        <f>+[6]ระบบการควบคุมฯ!A560</f>
        <v>0</v>
      </c>
      <c r="B76" s="445">
        <f>+[6]ระบบการควบคุมฯ!B560</f>
        <v>0</v>
      </c>
      <c r="C76" s="441">
        <f>+[2]ระบบการควบคุมฯ!C198</f>
        <v>0</v>
      </c>
      <c r="D76" s="344">
        <f>+[6]ระบบการควบคุมฯ!D560</f>
        <v>0</v>
      </c>
      <c r="E76" s="344">
        <f>+[6]ระบบการควบคุมฯ!E560</f>
        <v>0</v>
      </c>
      <c r="F76" s="344">
        <f>+[6]ระบบการควบคุมฯ!F560</f>
        <v>0</v>
      </c>
      <c r="G76" s="344">
        <f>+[6]ระบบการควบคุมฯ!G560</f>
        <v>0</v>
      </c>
      <c r="H76" s="344">
        <f>+[6]ระบบการควบคุมฯ!H560</f>
        <v>0</v>
      </c>
      <c r="I76" s="344">
        <f>+[6]ระบบการควบคุมฯ!K560+[6]ระบบการควบคุมฯ!L560</f>
        <v>0</v>
      </c>
      <c r="J76" s="344">
        <f t="shared" si="16"/>
        <v>0</v>
      </c>
      <c r="K76" s="446"/>
    </row>
    <row r="77" spans="1:11" x14ac:dyDescent="0.55000000000000004">
      <c r="A77" s="444"/>
      <c r="B77" s="471"/>
      <c r="C77" s="901"/>
      <c r="D77" s="472"/>
      <c r="E77" s="472"/>
      <c r="F77" s="472"/>
      <c r="G77" s="472"/>
      <c r="H77" s="472"/>
      <c r="I77" s="472"/>
      <c r="J77" s="473"/>
      <c r="K77" s="446"/>
    </row>
    <row r="78" spans="1:11" ht="46.8" x14ac:dyDescent="0.55000000000000004">
      <c r="A78" s="474" t="str">
        <f>+[1]ระบบการควบคุมฯ!A357</f>
        <v>2.1.2.2</v>
      </c>
      <c r="B78" s="475" t="str">
        <f>+[1]ระบบการควบคุมฯ!B357</f>
        <v>งบเพิ่มประสิทธิผลกลยุทธ์ของ สพฐ. 1,500,000 บาท</v>
      </c>
      <c r="C78" s="902" t="str">
        <f>+[1]ระบบการควบคุมฯ!C357</f>
        <v>ศธ04002/ว4881 ลว.27 ต.ค.65 โอนครั้งที่ 16  3,000,000</v>
      </c>
      <c r="D78" s="385">
        <f>SUM(D79:D95)</f>
        <v>0</v>
      </c>
      <c r="E78" s="385">
        <f t="shared" ref="E78:J78" si="17">SUM(E79:E95)</f>
        <v>445000</v>
      </c>
      <c r="F78" s="385">
        <f t="shared" si="17"/>
        <v>445000</v>
      </c>
      <c r="G78" s="385">
        <f t="shared" si="17"/>
        <v>0</v>
      </c>
      <c r="H78" s="385">
        <f t="shared" si="17"/>
        <v>0</v>
      </c>
      <c r="I78" s="385">
        <f t="shared" si="17"/>
        <v>444370</v>
      </c>
      <c r="J78" s="385">
        <f t="shared" si="17"/>
        <v>630</v>
      </c>
      <c r="K78" s="385">
        <f>SUM(K79:K95)</f>
        <v>0</v>
      </c>
    </row>
    <row r="79" spans="1:11" ht="62.4" x14ac:dyDescent="0.55000000000000004">
      <c r="A79" s="387" t="str">
        <f>+[6]ระบบการควบคุมฯ!A567</f>
        <v>1)</v>
      </c>
      <c r="B79" s="388" t="str">
        <f>+[6]ระบบการควบคุมฯ!B567</f>
        <v>โครงการงานศิลปหัตถกรรม 300000 บาท</v>
      </c>
      <c r="C79" s="903" t="str">
        <f>+[6]ระบบการควบคุมฯ!C567</f>
        <v>ศธ04002/ว4850 ลว.17 ต.ค.66 โอนครั้งที่ 3  /ศธ04002/ว817 ลว.22 กพ 67 โอนครั้งที่ 191</v>
      </c>
      <c r="D79" s="344">
        <f>+[6]ระบบการควบคุมฯ!D567</f>
        <v>0</v>
      </c>
      <c r="E79" s="344">
        <f>+[6]ระบบการควบคุมฯ!E567</f>
        <v>300000</v>
      </c>
      <c r="F79" s="344">
        <f>+D79+E79</f>
        <v>300000</v>
      </c>
      <c r="G79" s="344">
        <f>+[6]ระบบการควบคุมฯ!G567+[6]ระบบการควบคุมฯ!H567</f>
        <v>0</v>
      </c>
      <c r="H79" s="344">
        <f>+[6]ระบบการควบคุมฯ!I567+[6]ระบบการควบคุมฯ!J567</f>
        <v>0</v>
      </c>
      <c r="I79" s="344">
        <f>+[6]ระบบการควบคุมฯ!K567+[6]ระบบการควบคุมฯ!L567</f>
        <v>299370</v>
      </c>
      <c r="J79" s="344">
        <f t="shared" ref="J79:J95" si="18">+F79-G79-H79-I79</f>
        <v>630</v>
      </c>
      <c r="K79" s="339" t="s">
        <v>12</v>
      </c>
    </row>
    <row r="80" spans="1:11" ht="56.25" hidden="1" customHeight="1" x14ac:dyDescent="0.55000000000000004">
      <c r="A80" s="387" t="str">
        <f>+[6]ระบบการควบคุมฯ!A568</f>
        <v>2)</v>
      </c>
      <c r="B80" s="388" t="str">
        <f>+[6]ระบบการควบคุมฯ!B568</f>
        <v>โครงการอบรมครูผู้ช่วย 200000 บาท เหลือ 55000</v>
      </c>
      <c r="C80" s="890" t="str">
        <f>+[6]ระบบการควบคุมฯ!C568</f>
        <v>ศธ04002/ว4850 ลว.17 ต.ค.66 ครั้งที่ 1 โอนครั้งที่ 3</v>
      </c>
      <c r="D80" s="344"/>
      <c r="E80" s="344">
        <f>+[6]ระบบการควบคุมฯ!E568</f>
        <v>145000</v>
      </c>
      <c r="F80" s="344">
        <f t="shared" ref="F80:F95" si="19">SUM(D80:E80)</f>
        <v>145000</v>
      </c>
      <c r="G80" s="344">
        <f>+[6]ระบบการควบคุมฯ!G568+[6]ระบบการควบคุมฯ!H568</f>
        <v>0</v>
      </c>
      <c r="H80" s="344">
        <f>+[6]ระบบการควบคุมฯ!I568+[6]ระบบการควบคุมฯ!J568</f>
        <v>0</v>
      </c>
      <c r="I80" s="344">
        <f>+[6]ระบบการควบคุมฯ!K568+[6]ระบบการควบคุมฯ!L568</f>
        <v>145000</v>
      </c>
      <c r="J80" s="344">
        <f t="shared" si="18"/>
        <v>0</v>
      </c>
      <c r="K80" s="446" t="s">
        <v>17</v>
      </c>
    </row>
    <row r="81" spans="1:11" ht="93.75" hidden="1" customHeight="1" x14ac:dyDescent="0.55000000000000004">
      <c r="A81" s="387" t="str">
        <f>+[6]ระบบการควบคุมฯ!A569</f>
        <v>3)</v>
      </c>
      <c r="B81" s="388">
        <f>+[6]ระบบการควบคุมฯ!B569</f>
        <v>0</v>
      </c>
      <c r="C81" s="890">
        <f>+[6]ระบบการควบคุมฯ!C569</f>
        <v>0</v>
      </c>
      <c r="D81" s="344">
        <f>+[1]ระบบการควบคุมฯ!D420</f>
        <v>0</v>
      </c>
      <c r="E81" s="344">
        <f>+[6]ระบบการควบคุมฯ!E569</f>
        <v>0</v>
      </c>
      <c r="F81" s="344">
        <f t="shared" si="19"/>
        <v>0</v>
      </c>
      <c r="G81" s="344">
        <f>+'[6]ประถม 350002ประถม'!I767+'[6]ประถม 350002ประถม'!J767</f>
        <v>0</v>
      </c>
      <c r="H81" s="344">
        <f>+'[6]ประถม 350002ประถม'!K767+'[6]ประถม 350002ประถม'!L767</f>
        <v>0</v>
      </c>
      <c r="I81" s="344">
        <f>+[6]ระบบการควบคุมฯ!K569+[6]ระบบการควบคุมฯ!L569</f>
        <v>0</v>
      </c>
      <c r="J81" s="344">
        <f t="shared" si="18"/>
        <v>0</v>
      </c>
      <c r="K81" s="446" t="s">
        <v>82</v>
      </c>
    </row>
    <row r="82" spans="1:11" ht="19.5" hidden="1" customHeight="1" x14ac:dyDescent="0.55000000000000004">
      <c r="A82" s="387" t="str">
        <f>+[6]ระบบการควบคุมฯ!A570</f>
        <v>4)</v>
      </c>
      <c r="B82" s="388">
        <f>+[6]ระบบการควบคุมฯ!B570</f>
        <v>0</v>
      </c>
      <c r="C82" s="890">
        <f>+[6]ระบบการควบคุมฯ!C570</f>
        <v>0</v>
      </c>
      <c r="D82" s="344">
        <f>+[1]ระบบการควบคุมฯ!D421</f>
        <v>0</v>
      </c>
      <c r="E82" s="344">
        <f>+[6]ระบบการควบคุมฯ!E570</f>
        <v>0</v>
      </c>
      <c r="F82" s="344">
        <f t="shared" si="19"/>
        <v>0</v>
      </c>
      <c r="G82" s="344">
        <f>+'[6]ประถม 350002ประถม'!I797+'[6]ประถม 350002ประถม'!J797</f>
        <v>0</v>
      </c>
      <c r="H82" s="344">
        <f>+'[6]ประถม 350002ประถม'!K797+'[6]ประถม 350002ประถม'!L797</f>
        <v>0</v>
      </c>
      <c r="I82" s="344">
        <f>+'[6]ประถม 350002ประถม'!M797+'[6]ประถม 350002ประถม'!N797</f>
        <v>0</v>
      </c>
      <c r="J82" s="344">
        <f t="shared" si="18"/>
        <v>0</v>
      </c>
      <c r="K82" s="339" t="s">
        <v>12</v>
      </c>
    </row>
    <row r="83" spans="1:11" ht="93.75" hidden="1" customHeight="1" x14ac:dyDescent="0.55000000000000004">
      <c r="A83" s="406" t="str">
        <f>+[6]ระบบการควบคุมฯ!A571</f>
        <v>5)</v>
      </c>
      <c r="B83" s="476">
        <f>+[6]ระบบการควบคุมฯ!B571</f>
        <v>0</v>
      </c>
      <c r="C83" s="904">
        <f>+[6]ระบบการควบคุมฯ!C571</f>
        <v>0</v>
      </c>
      <c r="D83" s="407">
        <f>+[1]ระบบการควบคุมฯ!D422</f>
        <v>0</v>
      </c>
      <c r="E83" s="407">
        <f>+[6]ระบบการควบคุมฯ!E571</f>
        <v>0</v>
      </c>
      <c r="F83" s="407">
        <f t="shared" si="19"/>
        <v>0</v>
      </c>
      <c r="G83" s="407">
        <f>+[6]ระบบการควบคุมฯ!G571+[6]ระบบการควบคุมฯ!H571</f>
        <v>0</v>
      </c>
      <c r="H83" s="407">
        <f>+[6]ระบบการควบคุมฯ!I571+[6]ระบบการควบคุมฯ!J571</f>
        <v>0</v>
      </c>
      <c r="I83" s="407">
        <f>+[6]ระบบการควบคุมฯ!K571+[6]ระบบการควบคุมฯ!L571</f>
        <v>0</v>
      </c>
      <c r="J83" s="407">
        <f t="shared" si="18"/>
        <v>0</v>
      </c>
      <c r="K83" s="477" t="s">
        <v>50</v>
      </c>
    </row>
    <row r="84" spans="1:11" ht="93.75" hidden="1" customHeight="1" x14ac:dyDescent="0.55000000000000004">
      <c r="A84" s="478" t="str">
        <f>+[6]ระบบการควบคุมฯ!A572</f>
        <v>6)</v>
      </c>
      <c r="B84" s="479">
        <f>+[6]ระบบการควบคุมฯ!B572</f>
        <v>0</v>
      </c>
      <c r="C84" s="905">
        <f>+[6]ระบบการควบคุมฯ!C572</f>
        <v>0</v>
      </c>
      <c r="D84" s="480">
        <f>+[1]ระบบการควบคุมฯ!D424</f>
        <v>0</v>
      </c>
      <c r="E84" s="480">
        <f>+[6]ระบบการควบคุมฯ!E572</f>
        <v>0</v>
      </c>
      <c r="F84" s="480">
        <f t="shared" si="19"/>
        <v>0</v>
      </c>
      <c r="G84" s="480">
        <f>+[6]ระบบการควบคุมฯ!G572+[6]ระบบการควบคุมฯ!H572</f>
        <v>0</v>
      </c>
      <c r="H84" s="480">
        <f>+[6]ระบบการควบคุมฯ!I572+[6]ระบบการควบคุมฯ!J572</f>
        <v>0</v>
      </c>
      <c r="I84" s="480">
        <f>+[6]ระบบการควบคุมฯ!K572+[6]ระบบการควบคุมฯ!L572</f>
        <v>0</v>
      </c>
      <c r="J84" s="480">
        <f t="shared" si="18"/>
        <v>0</v>
      </c>
      <c r="K84" s="481"/>
    </row>
    <row r="85" spans="1:11" ht="93.75" hidden="1" customHeight="1" x14ac:dyDescent="0.55000000000000004">
      <c r="A85" s="387" t="str">
        <f>+[6]ระบบการควบคุมฯ!A573</f>
        <v>6)</v>
      </c>
      <c r="B85" s="388">
        <f>+[6]ระบบการควบคุมฯ!B573</f>
        <v>0</v>
      </c>
      <c r="C85" s="890">
        <f>+[6]ระบบการควบคุมฯ!C573</f>
        <v>0</v>
      </c>
      <c r="D85" s="344">
        <f>+[1]ระบบการควบคุมฯ!D425</f>
        <v>0</v>
      </c>
      <c r="E85" s="344">
        <f>+[6]ระบบการควบคุมฯ!E573</f>
        <v>0</v>
      </c>
      <c r="F85" s="344">
        <f t="shared" si="19"/>
        <v>0</v>
      </c>
      <c r="G85" s="344">
        <f>+[6]ระบบการควบคุมฯ!G573+[6]ระบบการควบคุมฯ!H573</f>
        <v>0</v>
      </c>
      <c r="H85" s="344">
        <f>+[6]ระบบการควบคุมฯ!I573+[6]ระบบการควบคุมฯ!J573</f>
        <v>0</v>
      </c>
      <c r="I85" s="344">
        <f>+[6]ระบบการควบคุมฯ!K573+[6]ระบบการควบคุมฯ!L573</f>
        <v>0</v>
      </c>
      <c r="J85" s="344">
        <f t="shared" si="18"/>
        <v>0</v>
      </c>
      <c r="K85" s="339" t="s">
        <v>50</v>
      </c>
    </row>
    <row r="86" spans="1:11" ht="93.75" hidden="1" customHeight="1" x14ac:dyDescent="0.55000000000000004">
      <c r="A86" s="387" t="str">
        <f>+[6]ระบบการควบคุมฯ!A574</f>
        <v>7)</v>
      </c>
      <c r="B86" s="388">
        <f>+[6]ระบบการควบคุมฯ!B574</f>
        <v>0</v>
      </c>
      <c r="C86" s="890">
        <f>+[6]ระบบการควบคุมฯ!C574</f>
        <v>0</v>
      </c>
      <c r="D86" s="344">
        <f>+[1]ระบบการควบคุมฯ!D426</f>
        <v>0</v>
      </c>
      <c r="E86" s="344">
        <f>+[6]ระบบการควบคุมฯ!E574</f>
        <v>0</v>
      </c>
      <c r="F86" s="344">
        <f t="shared" si="19"/>
        <v>0</v>
      </c>
      <c r="G86" s="344">
        <f>+[6]ระบบการควบคุมฯ!G574+[6]ระบบการควบคุมฯ!H574</f>
        <v>0</v>
      </c>
      <c r="H86" s="344">
        <f>+[6]ระบบการควบคุมฯ!I574+[6]ระบบการควบคุมฯ!J574</f>
        <v>0</v>
      </c>
      <c r="I86" s="344">
        <f>+[6]ระบบการควบคุมฯ!K574+[6]ระบบการควบคุมฯ!L574</f>
        <v>0</v>
      </c>
      <c r="J86" s="344">
        <f t="shared" si="18"/>
        <v>0</v>
      </c>
      <c r="K86" s="339" t="s">
        <v>50</v>
      </c>
    </row>
    <row r="87" spans="1:11" ht="93.75" hidden="1" customHeight="1" x14ac:dyDescent="0.55000000000000004">
      <c r="A87" s="387" t="str">
        <f>+[6]ระบบการควบคุมฯ!A575</f>
        <v>8)</v>
      </c>
      <c r="B87" s="388">
        <f>+[6]ระบบการควบคุมฯ!B575</f>
        <v>0</v>
      </c>
      <c r="C87" s="890">
        <f>+[6]ระบบการควบคุมฯ!C575</f>
        <v>0</v>
      </c>
      <c r="D87" s="344">
        <f>+[1]ระบบการควบคุมฯ!D427</f>
        <v>0</v>
      </c>
      <c r="E87" s="344">
        <f>+[6]ระบบการควบคุมฯ!E575</f>
        <v>0</v>
      </c>
      <c r="F87" s="344">
        <f t="shared" si="19"/>
        <v>0</v>
      </c>
      <c r="G87" s="344">
        <f>+[6]ระบบการควบคุมฯ!G575+[6]ระบบการควบคุมฯ!H575</f>
        <v>0</v>
      </c>
      <c r="H87" s="344">
        <f>+[6]ระบบการควบคุมฯ!I575+[6]ระบบการควบคุมฯ!J575</f>
        <v>0</v>
      </c>
      <c r="I87" s="344">
        <f>+[6]ระบบการควบคุมฯ!K575+[6]ระบบการควบคุมฯ!L575</f>
        <v>0</v>
      </c>
      <c r="J87" s="344">
        <f t="shared" si="18"/>
        <v>0</v>
      </c>
      <c r="K87" s="339" t="s">
        <v>50</v>
      </c>
    </row>
    <row r="88" spans="1:11" ht="93.75" hidden="1" customHeight="1" x14ac:dyDescent="0.55000000000000004">
      <c r="A88" s="387" t="str">
        <f>+[6]ระบบการควบคุมฯ!A576</f>
        <v>9)</v>
      </c>
      <c r="B88" s="388">
        <f>+[6]ระบบการควบคุมฯ!B576</f>
        <v>0</v>
      </c>
      <c r="C88" s="890">
        <f>+[6]ระบบการควบคุมฯ!C576</f>
        <v>0</v>
      </c>
      <c r="D88" s="344">
        <f>+[1]ระบบการควบคุมฯ!D428</f>
        <v>0</v>
      </c>
      <c r="E88" s="344">
        <f>+[6]ระบบการควบคุมฯ!E576</f>
        <v>0</v>
      </c>
      <c r="F88" s="344">
        <f t="shared" si="19"/>
        <v>0</v>
      </c>
      <c r="G88" s="344">
        <f>+[6]ระบบการควบคุมฯ!G576+[6]ระบบการควบคุมฯ!H576</f>
        <v>0</v>
      </c>
      <c r="H88" s="344">
        <f>+[6]ระบบการควบคุมฯ!I576+[6]ระบบการควบคุมฯ!J576</f>
        <v>0</v>
      </c>
      <c r="I88" s="344">
        <f>+[6]ระบบการควบคุมฯ!K576+[6]ระบบการควบคุมฯ!L576</f>
        <v>0</v>
      </c>
      <c r="J88" s="344">
        <f t="shared" si="18"/>
        <v>0</v>
      </c>
      <c r="K88" s="339" t="s">
        <v>50</v>
      </c>
    </row>
    <row r="89" spans="1:11" ht="93.75" hidden="1" customHeight="1" x14ac:dyDescent="0.55000000000000004">
      <c r="A89" s="387" t="str">
        <f>+[6]ระบบการควบคุมฯ!A577</f>
        <v>10)</v>
      </c>
      <c r="B89" s="388">
        <f>+[6]ระบบการควบคุมฯ!B577</f>
        <v>0</v>
      </c>
      <c r="C89" s="890">
        <f>+[6]ระบบการควบคุมฯ!C577</f>
        <v>0</v>
      </c>
      <c r="D89" s="344">
        <f>+[1]ระบบการควบคุมฯ!D429</f>
        <v>0</v>
      </c>
      <c r="E89" s="344">
        <f>+[6]ระบบการควบคุมฯ!E577</f>
        <v>0</v>
      </c>
      <c r="F89" s="344">
        <f t="shared" si="19"/>
        <v>0</v>
      </c>
      <c r="G89" s="344">
        <f>+[6]ระบบการควบคุมฯ!G577+[6]ระบบการควบคุมฯ!H577</f>
        <v>0</v>
      </c>
      <c r="H89" s="344">
        <f>+[6]ระบบการควบคุมฯ!I577+[6]ระบบการควบคุมฯ!J577</f>
        <v>0</v>
      </c>
      <c r="I89" s="344">
        <f>+[6]ระบบการควบคุมฯ!K577+[6]ระบบการควบคุมฯ!L577</f>
        <v>0</v>
      </c>
      <c r="J89" s="344">
        <f t="shared" si="18"/>
        <v>0</v>
      </c>
      <c r="K89" s="339" t="s">
        <v>50</v>
      </c>
    </row>
    <row r="90" spans="1:11" ht="93.75" hidden="1" customHeight="1" x14ac:dyDescent="0.55000000000000004">
      <c r="A90" s="387" t="str">
        <f>+[6]ระบบการควบคุมฯ!A578</f>
        <v>11)</v>
      </c>
      <c r="B90" s="388">
        <f>+[6]ระบบการควบคุมฯ!B578</f>
        <v>0</v>
      </c>
      <c r="C90" s="890">
        <f>+[6]ระบบการควบคุมฯ!C578</f>
        <v>0</v>
      </c>
      <c r="D90" s="344">
        <f>+[1]ระบบการควบคุมฯ!D430</f>
        <v>0</v>
      </c>
      <c r="E90" s="344">
        <f>+[6]ระบบการควบคุมฯ!E578</f>
        <v>0</v>
      </c>
      <c r="F90" s="344">
        <f t="shared" si="19"/>
        <v>0</v>
      </c>
      <c r="G90" s="344">
        <f>+[6]ระบบการควบคุมฯ!G578+[6]ระบบการควบคุมฯ!H578</f>
        <v>0</v>
      </c>
      <c r="H90" s="344">
        <f>+[6]ระบบการควบคุมฯ!I578+[6]ระบบการควบคุมฯ!J578</f>
        <v>0</v>
      </c>
      <c r="I90" s="344">
        <f>+[6]ระบบการควบคุมฯ!K578+[6]ระบบการควบคุมฯ!L578</f>
        <v>0</v>
      </c>
      <c r="J90" s="344">
        <f t="shared" si="18"/>
        <v>0</v>
      </c>
      <c r="K90" s="339" t="s">
        <v>50</v>
      </c>
    </row>
    <row r="91" spans="1:11" ht="75" hidden="1" customHeight="1" x14ac:dyDescent="0.55000000000000004">
      <c r="A91" s="387" t="str">
        <f>+[6]ระบบการควบคุมฯ!A579</f>
        <v>12)</v>
      </c>
      <c r="B91" s="388">
        <f>+[6]ระบบการควบคุมฯ!B579</f>
        <v>0</v>
      </c>
      <c r="C91" s="890">
        <f>+[6]ระบบการควบคุมฯ!C579</f>
        <v>0</v>
      </c>
      <c r="D91" s="344">
        <f>+[1]ระบบการควบคุมฯ!D431</f>
        <v>0</v>
      </c>
      <c r="E91" s="344">
        <f>+[6]ระบบการควบคุมฯ!E579</f>
        <v>0</v>
      </c>
      <c r="F91" s="344">
        <f t="shared" si="19"/>
        <v>0</v>
      </c>
      <c r="G91" s="344">
        <f>+[6]ระบบการควบคุมฯ!G579+[6]ระบบการควบคุมฯ!H579</f>
        <v>0</v>
      </c>
      <c r="H91" s="344">
        <f>+[6]ระบบการควบคุมฯ!I579+[6]ระบบการควบคุมฯ!J579</f>
        <v>0</v>
      </c>
      <c r="I91" s="344">
        <f>+[6]ระบบการควบคุมฯ!K579+[6]ระบบการควบคุมฯ!L579</f>
        <v>0</v>
      </c>
      <c r="J91" s="344">
        <f t="shared" si="18"/>
        <v>0</v>
      </c>
      <c r="K91" s="339" t="s">
        <v>50</v>
      </c>
    </row>
    <row r="92" spans="1:11" ht="93.75" hidden="1" customHeight="1" x14ac:dyDescent="0.55000000000000004">
      <c r="A92" s="387" t="str">
        <f>+[6]ระบบการควบคุมฯ!A580</f>
        <v>13)</v>
      </c>
      <c r="B92" s="388">
        <f>+[6]ระบบการควบคุมฯ!B580</f>
        <v>0</v>
      </c>
      <c r="C92" s="890">
        <f>+[6]ระบบการควบคุมฯ!C580</f>
        <v>0</v>
      </c>
      <c r="D92" s="344">
        <f>+[1]ระบบการควบคุมฯ!D432</f>
        <v>0</v>
      </c>
      <c r="E92" s="344">
        <f>+[6]ระบบการควบคุมฯ!E580</f>
        <v>0</v>
      </c>
      <c r="F92" s="344">
        <f t="shared" si="19"/>
        <v>0</v>
      </c>
      <c r="G92" s="344">
        <f>+[6]ระบบการควบคุมฯ!G580+[6]ระบบการควบคุมฯ!H580</f>
        <v>0</v>
      </c>
      <c r="H92" s="344">
        <f>+[6]ระบบการควบคุมฯ!I580+[6]ระบบการควบคุมฯ!J580</f>
        <v>0</v>
      </c>
      <c r="I92" s="344">
        <f>+[6]ระบบการควบคุมฯ!K580+[6]ระบบการควบคุมฯ!L580</f>
        <v>0</v>
      </c>
      <c r="J92" s="344">
        <f t="shared" si="18"/>
        <v>0</v>
      </c>
      <c r="K92" s="339" t="s">
        <v>50</v>
      </c>
    </row>
    <row r="93" spans="1:11" ht="93.75" hidden="1" customHeight="1" x14ac:dyDescent="0.55000000000000004">
      <c r="A93" s="387" t="str">
        <f>+[6]ระบบการควบคุมฯ!A581</f>
        <v>14)</v>
      </c>
      <c r="B93" s="388">
        <f>+[6]ระบบการควบคุมฯ!B581</f>
        <v>0</v>
      </c>
      <c r="C93" s="890">
        <f>+[6]ระบบการควบคุมฯ!C581</f>
        <v>0</v>
      </c>
      <c r="D93" s="344">
        <f>+[1]ระบบการควบคุมฯ!D433</f>
        <v>0</v>
      </c>
      <c r="E93" s="344">
        <f>+[6]ระบบการควบคุมฯ!E581</f>
        <v>0</v>
      </c>
      <c r="F93" s="344">
        <f t="shared" si="19"/>
        <v>0</v>
      </c>
      <c r="G93" s="344">
        <f>+[6]ระบบการควบคุมฯ!G581+[6]ระบบการควบคุมฯ!H581</f>
        <v>0</v>
      </c>
      <c r="H93" s="344">
        <f>+[6]ระบบการควบคุมฯ!I581+[6]ระบบการควบคุมฯ!J581</f>
        <v>0</v>
      </c>
      <c r="I93" s="344">
        <f>+[6]ระบบการควบคุมฯ!K581+[6]ระบบการควบคุมฯ!L581</f>
        <v>0</v>
      </c>
      <c r="J93" s="344">
        <f t="shared" si="18"/>
        <v>0</v>
      </c>
      <c r="K93" s="339" t="s">
        <v>14</v>
      </c>
    </row>
    <row r="94" spans="1:11" ht="19.5" hidden="1" customHeight="1" x14ac:dyDescent="0.55000000000000004">
      <c r="A94" s="387" t="str">
        <f>+[6]ระบบการควบคุมฯ!A582</f>
        <v>15)</v>
      </c>
      <c r="B94" s="388">
        <f>+[6]ระบบการควบคุมฯ!B582</f>
        <v>0</v>
      </c>
      <c r="C94" s="890">
        <f>+[6]ระบบการควบคุมฯ!C582</f>
        <v>0</v>
      </c>
      <c r="D94" s="344">
        <f>+[1]ระบบการควบคุมฯ!D434</f>
        <v>0</v>
      </c>
      <c r="E94" s="344">
        <f>+[6]ระบบการควบคุมฯ!E582</f>
        <v>0</v>
      </c>
      <c r="F94" s="344">
        <f t="shared" si="19"/>
        <v>0</v>
      </c>
      <c r="G94" s="344">
        <f>+[6]ระบบการควบคุมฯ!G582+[6]ระบบการควบคุมฯ!H582</f>
        <v>0</v>
      </c>
      <c r="H94" s="344">
        <f>+[6]ระบบการควบคุมฯ!I582+[6]ระบบการควบคุมฯ!J582</f>
        <v>0</v>
      </c>
      <c r="I94" s="344">
        <f>+[6]ระบบการควบคุมฯ!K582+[6]ระบบการควบคุมฯ!L582</f>
        <v>0</v>
      </c>
      <c r="J94" s="344">
        <f t="shared" si="18"/>
        <v>0</v>
      </c>
      <c r="K94" s="339" t="s">
        <v>50</v>
      </c>
    </row>
    <row r="95" spans="1:11" ht="19.5" hidden="1" customHeight="1" x14ac:dyDescent="0.55000000000000004">
      <c r="A95" s="387" t="str">
        <f>+[6]ระบบการควบคุมฯ!A583</f>
        <v>16)</v>
      </c>
      <c r="B95" s="388">
        <f>+[6]ระบบการควบคุมฯ!B583</f>
        <v>0</v>
      </c>
      <c r="C95" s="890">
        <f>+[6]ระบบการควบคุมฯ!C583</f>
        <v>0</v>
      </c>
      <c r="D95" s="344">
        <f>+[1]ระบบการควบคุมฯ!D435</f>
        <v>0</v>
      </c>
      <c r="E95" s="344">
        <f>+[6]ระบบการควบคุมฯ!E583</f>
        <v>0</v>
      </c>
      <c r="F95" s="344">
        <f t="shared" si="19"/>
        <v>0</v>
      </c>
      <c r="G95" s="344">
        <f>+[6]ระบบการควบคุมฯ!G583+[6]ระบบการควบคุมฯ!H583</f>
        <v>0</v>
      </c>
      <c r="H95" s="344">
        <f>+[6]ระบบการควบคุมฯ!I583+[6]ระบบการควบคุมฯ!J583</f>
        <v>0</v>
      </c>
      <c r="I95" s="344">
        <f>+[6]ระบบการควบคุมฯ!K583+[6]ระบบการควบคุมฯ!L583</f>
        <v>0</v>
      </c>
      <c r="J95" s="344">
        <f t="shared" si="18"/>
        <v>0</v>
      </c>
      <c r="K95" s="339" t="s">
        <v>50</v>
      </c>
    </row>
    <row r="96" spans="1:11" ht="19.5" hidden="1" customHeight="1" x14ac:dyDescent="0.55000000000000004">
      <c r="A96" s="375" t="str">
        <f>+[6]ระบบการควบคุมฯ!A770</f>
        <v>2.1.2</v>
      </c>
      <c r="B96" s="449" t="str">
        <f>+[6]ระบบการควบคุมฯ!B770</f>
        <v xml:space="preserve">กิจกรรมรองการสนับสนุนการศึกษาภาคบังคับ  </v>
      </c>
      <c r="C96" s="887" t="str">
        <f>+[6]ระบบการควบคุมฯ!C770</f>
        <v>20004 66 05164 05272</v>
      </c>
      <c r="D96" s="377">
        <f t="shared" ref="D96:J96" si="20">+D97</f>
        <v>0</v>
      </c>
      <c r="E96" s="377">
        <f t="shared" si="20"/>
        <v>0</v>
      </c>
      <c r="F96" s="377">
        <f t="shared" si="20"/>
        <v>0</v>
      </c>
      <c r="G96" s="377">
        <f t="shared" si="20"/>
        <v>0</v>
      </c>
      <c r="H96" s="377">
        <f t="shared" si="20"/>
        <v>0</v>
      </c>
      <c r="I96" s="377">
        <f t="shared" si="20"/>
        <v>0</v>
      </c>
      <c r="J96" s="377">
        <f t="shared" si="20"/>
        <v>0</v>
      </c>
      <c r="K96" s="378"/>
    </row>
    <row r="97" spans="1:11" ht="37.5" hidden="1" customHeight="1" x14ac:dyDescent="0.55000000000000004">
      <c r="A97" s="379"/>
      <c r="B97" s="482" t="str">
        <f>+[6]ระบบการควบคุมฯ!B771</f>
        <v xml:space="preserve"> งบดำเนินงาน 67112xx </v>
      </c>
      <c r="C97" s="906" t="str">
        <f>+[6]ระบบการควบคุมฯ!C771</f>
        <v>20004 35000270 2000000</v>
      </c>
      <c r="D97" s="381">
        <f t="shared" ref="D97:J97" si="21">+D98+D107</f>
        <v>0</v>
      </c>
      <c r="E97" s="381">
        <f t="shared" si="21"/>
        <v>0</v>
      </c>
      <c r="F97" s="381">
        <f t="shared" si="21"/>
        <v>0</v>
      </c>
      <c r="G97" s="381">
        <f t="shared" si="21"/>
        <v>0</v>
      </c>
      <c r="H97" s="381">
        <f t="shared" si="21"/>
        <v>0</v>
      </c>
      <c r="I97" s="381">
        <f t="shared" si="21"/>
        <v>0</v>
      </c>
      <c r="J97" s="381">
        <f t="shared" si="21"/>
        <v>0</v>
      </c>
      <c r="K97" s="382"/>
    </row>
    <row r="98" spans="1:11" ht="19.5" hidden="1" customHeight="1" x14ac:dyDescent="0.55000000000000004">
      <c r="A98" s="412" t="str">
        <f>+[6]ระบบการควบคุมฯ!A778</f>
        <v>2.1.3.3</v>
      </c>
      <c r="B98" s="413" t="str">
        <f>+[6]ระบบการควบคุมฯ!B778</f>
        <v>งบประจำ บริหารจัดการสำนักงาน</v>
      </c>
      <c r="C98" s="896" t="str">
        <f>+[6]ระบบการควบคุมฯ!C778</f>
        <v>20004 35000200 200000</v>
      </c>
      <c r="D98" s="414">
        <f t="shared" ref="D98:J98" si="22">SUM(D99:D106)</f>
        <v>0</v>
      </c>
      <c r="E98" s="414">
        <f t="shared" si="22"/>
        <v>0</v>
      </c>
      <c r="F98" s="414">
        <f t="shared" si="22"/>
        <v>0</v>
      </c>
      <c r="G98" s="414">
        <f t="shared" si="22"/>
        <v>0</v>
      </c>
      <c r="H98" s="414">
        <f t="shared" si="22"/>
        <v>0</v>
      </c>
      <c r="I98" s="414">
        <f t="shared" si="22"/>
        <v>0</v>
      </c>
      <c r="J98" s="414">
        <f t="shared" si="22"/>
        <v>0</v>
      </c>
      <c r="K98" s="414"/>
    </row>
    <row r="99" spans="1:11" ht="19.5" hidden="1" customHeight="1" x14ac:dyDescent="0.55000000000000004">
      <c r="A99" s="420" t="str">
        <f>+[6]ระบบการควบคุมฯ!A780</f>
        <v>(1</v>
      </c>
      <c r="B99" s="483" t="str">
        <f>+[6]ระบบการควบคุมฯ!B780</f>
        <v>ค้าจ้างเหมาบริการ ลูกจ้างสพป.ปท.2 15000x7คนx4 เม.ย. 66 เดือน 1,260,000 บาท</v>
      </c>
      <c r="C99" s="484" t="str">
        <f>+[6]ระบบการควบคุมฯ!C779</f>
        <v>ที่ ศธ 04002/ว824/1 มีค 66  ครั้งที่ 352</v>
      </c>
      <c r="D99" s="485">
        <f>+[6]ระบบการควบคุมฯ!F780</f>
        <v>0</v>
      </c>
      <c r="E99" s="486"/>
      <c r="F99" s="399">
        <f t="shared" ref="F99:F106" si="23">SUM(D99:E99)</f>
        <v>0</v>
      </c>
      <c r="G99" s="422">
        <f>+[6]ระบบการควบคุมฯ!G780+[6]ระบบการควบคุมฯ!H780</f>
        <v>0</v>
      </c>
      <c r="H99" s="422">
        <f>+[6]ระบบการควบคุมฯ!I780+[6]ระบบการควบคุมฯ!J780</f>
        <v>0</v>
      </c>
      <c r="I99" s="422">
        <f>+[6]ระบบการควบคุมฯ!K780+[6]ระบบการควบคุมฯ!L780</f>
        <v>0</v>
      </c>
      <c r="J99" s="422">
        <f t="shared" ref="J99:J104" si="24">+F99-G99-H99-I99</f>
        <v>0</v>
      </c>
      <c r="K99" s="423"/>
    </row>
    <row r="100" spans="1:11" ht="19.5" hidden="1" customHeight="1" x14ac:dyDescent="0.55000000000000004">
      <c r="A100" s="420" t="str">
        <f>+[6]ระบบการควบคุมฯ!A781</f>
        <v>(2</v>
      </c>
      <c r="B100" s="483" t="str">
        <f>+[6]ระบบการควบคุมฯ!B781</f>
        <v xml:space="preserve">ค่าใช้จ่ายในการประชุมราชการ ค่าตอบแทนบุคคล </v>
      </c>
      <c r="C100" s="484">
        <f>+[6]ระบบการควบคุมฯ!C780</f>
        <v>0</v>
      </c>
      <c r="D100" s="485">
        <f>+[6]ระบบการควบคุมฯ!F781</f>
        <v>0</v>
      </c>
      <c r="E100" s="486"/>
      <c r="F100" s="399">
        <f t="shared" si="23"/>
        <v>0</v>
      </c>
      <c r="G100" s="422">
        <f>+[6]ระบบการควบคุมฯ!G781+[6]ระบบการควบคุมฯ!H781</f>
        <v>0</v>
      </c>
      <c r="H100" s="422">
        <f>+[6]ระบบการควบคุมฯ!I781+[6]ระบบการควบคุมฯ!J781</f>
        <v>0</v>
      </c>
      <c r="I100" s="422">
        <f>+[6]ระบบการควบคุมฯ!K781+[6]ระบบการควบคุมฯ!L781</f>
        <v>0</v>
      </c>
      <c r="J100" s="422">
        <f t="shared" si="24"/>
        <v>0</v>
      </c>
      <c r="K100" s="423"/>
    </row>
    <row r="101" spans="1:11" ht="19.5" hidden="1" customHeight="1" x14ac:dyDescent="0.55000000000000004">
      <c r="A101" s="420" t="str">
        <f>+[6]ระบบการควบคุมฯ!A782</f>
        <v>(3</v>
      </c>
      <c r="B101" s="483" t="str">
        <f>+[6]ระบบการควบคุมฯ!B782</f>
        <v>ค่าใช้จ่ายในการเดินทางไปราชการ 150,000 บาท</v>
      </c>
      <c r="C101" s="484">
        <f>+[6]ระบบการควบคุมฯ!C781</f>
        <v>0</v>
      </c>
      <c r="D101" s="485">
        <f>+[6]ระบบการควบคุมฯ!F782</f>
        <v>0</v>
      </c>
      <c r="E101" s="486"/>
      <c r="F101" s="399">
        <f t="shared" si="23"/>
        <v>0</v>
      </c>
      <c r="G101" s="422">
        <f>+[6]ระบบการควบคุมฯ!G782+[6]ระบบการควบคุมฯ!H782</f>
        <v>0</v>
      </c>
      <c r="H101" s="422">
        <f>+[6]ระบบการควบคุมฯ!I782+[6]ระบบการควบคุมฯ!J782</f>
        <v>0</v>
      </c>
      <c r="I101" s="422">
        <f>+[6]ระบบการควบคุมฯ!K782+[6]ระบบการควบคุมฯ!L782</f>
        <v>0</v>
      </c>
      <c r="J101" s="422">
        <f t="shared" si="24"/>
        <v>0</v>
      </c>
      <c r="K101" s="423"/>
    </row>
    <row r="102" spans="1:11" ht="19.5" hidden="1" customHeight="1" x14ac:dyDescent="0.55000000000000004">
      <c r="A102" s="420" t="str">
        <f>+[6]ระบบการควบคุมฯ!A783</f>
        <v>(4</v>
      </c>
      <c r="B102" s="483" t="str">
        <f>+[6]ระบบการควบคุมฯ!B783</f>
        <v>ค่าซ่อมแซมและบำรุงรักษาทรัพย์สิน 200,000 บาท</v>
      </c>
      <c r="C102" s="484">
        <f>+[6]ระบบการควบคุมฯ!C782</f>
        <v>0</v>
      </c>
      <c r="D102" s="485">
        <f>+[6]ระบบการควบคุมฯ!F783</f>
        <v>0</v>
      </c>
      <c r="E102" s="341"/>
      <c r="F102" s="399">
        <f t="shared" si="23"/>
        <v>0</v>
      </c>
      <c r="G102" s="422">
        <f>+[6]ระบบการควบคุมฯ!G783+[6]ระบบการควบคุมฯ!H783</f>
        <v>0</v>
      </c>
      <c r="H102" s="422">
        <f>+[6]ระบบการควบคุมฯ!I783+[6]ระบบการควบคุมฯ!J783</f>
        <v>0</v>
      </c>
      <c r="I102" s="422">
        <f>+[6]ระบบการควบคุมฯ!K783+[6]ระบบการควบคุมฯ!L783</f>
        <v>0</v>
      </c>
      <c r="J102" s="428">
        <f t="shared" si="24"/>
        <v>0</v>
      </c>
      <c r="K102" s="338"/>
    </row>
    <row r="103" spans="1:11" ht="19.5" hidden="1" customHeight="1" x14ac:dyDescent="0.55000000000000004">
      <c r="A103" s="420" t="str">
        <f>+[6]ระบบการควบคุมฯ!A784</f>
        <v>(5</v>
      </c>
      <c r="B103" s="483" t="str">
        <f>+[6]ระบบการควบคุมฯ!B784</f>
        <v>ค่าวัสดุสำนักงาน 300,000 บาท</v>
      </c>
      <c r="C103" s="484">
        <f>+[6]ระบบการควบคุมฯ!C783</f>
        <v>0</v>
      </c>
      <c r="D103" s="485">
        <f>+[6]ระบบการควบคุมฯ!F784</f>
        <v>0</v>
      </c>
      <c r="E103" s="487"/>
      <c r="F103" s="399">
        <f t="shared" si="23"/>
        <v>0</v>
      </c>
      <c r="G103" s="422">
        <f>+[6]ระบบการควบคุมฯ!G784+[6]ระบบการควบคุมฯ!H784</f>
        <v>0</v>
      </c>
      <c r="H103" s="422">
        <f>+[6]ระบบการควบคุมฯ!I784+[6]ระบบการควบคุมฯ!J784</f>
        <v>0</v>
      </c>
      <c r="I103" s="422">
        <f>+[6]ระบบการควบคุมฯ!K784+[6]ระบบการควบคุมฯ!L784</f>
        <v>0</v>
      </c>
      <c r="J103" s="422">
        <f t="shared" si="24"/>
        <v>0</v>
      </c>
      <c r="K103" s="423"/>
    </row>
    <row r="104" spans="1:11" ht="37.5" hidden="1" customHeight="1" x14ac:dyDescent="0.55000000000000004">
      <c r="A104" s="420" t="str">
        <f>+[6]ระบบการควบคุมฯ!A785</f>
        <v>(6</v>
      </c>
      <c r="B104" s="483" t="str">
        <f>+[6]ระบบการควบคุมฯ!B785</f>
        <v>ค่าน้ำมันเชื้อเพลิงและหล่อลื่น 300,000 บาท</v>
      </c>
      <c r="C104" s="484">
        <f>+[6]ระบบการควบคุมฯ!C784</f>
        <v>0</v>
      </c>
      <c r="D104" s="485">
        <f>+[6]ระบบการควบคุมฯ!F785</f>
        <v>0</v>
      </c>
      <c r="E104" s="486"/>
      <c r="F104" s="399">
        <f t="shared" si="23"/>
        <v>0</v>
      </c>
      <c r="G104" s="422">
        <f>+[6]ระบบการควบคุมฯ!G785+[6]ระบบการควบคุมฯ!H785</f>
        <v>0</v>
      </c>
      <c r="H104" s="422">
        <f>+[6]ระบบการควบคุมฯ!I785+[6]ระบบการควบคุมฯ!J785</f>
        <v>0</v>
      </c>
      <c r="I104" s="422">
        <f>+[6]ระบบการควบคุมฯ!K785+[6]ระบบการควบคุมฯ!L785</f>
        <v>0</v>
      </c>
      <c r="J104" s="422">
        <f t="shared" si="24"/>
        <v>0</v>
      </c>
      <c r="K104" s="431"/>
    </row>
    <row r="105" spans="1:11" ht="37.5" hidden="1" customHeight="1" x14ac:dyDescent="0.55000000000000004">
      <c r="A105" s="420" t="str">
        <f>+[6]ระบบการควบคุมฯ!A786</f>
        <v>(7</v>
      </c>
      <c r="B105" s="483" t="str">
        <f>+[6]ระบบการควบคุมฯ!B786</f>
        <v>ค่าสาธารณูปโภค    500,000 บาท</v>
      </c>
      <c r="C105" s="484">
        <f>+[6]ระบบการควบคุมฯ!C785</f>
        <v>0</v>
      </c>
      <c r="D105" s="485">
        <f>+[6]ระบบการควบคุมฯ!F786</f>
        <v>0</v>
      </c>
      <c r="E105" s="486"/>
      <c r="F105" s="399">
        <f t="shared" si="23"/>
        <v>0</v>
      </c>
      <c r="G105" s="422">
        <f>+[6]ระบบการควบคุมฯ!G786+[6]ระบบการควบคุมฯ!H786</f>
        <v>0</v>
      </c>
      <c r="H105" s="422">
        <f>+[6]ระบบการควบคุมฯ!I786+[6]ระบบการควบคุมฯ!J786</f>
        <v>0</v>
      </c>
      <c r="I105" s="422">
        <f>+[6]ระบบการควบคุมฯ!K786+[6]ระบบการควบคุมฯ!L786</f>
        <v>0</v>
      </c>
      <c r="J105" s="422">
        <f>+F105-G105-H105-I105</f>
        <v>0</v>
      </c>
      <c r="K105" s="431"/>
    </row>
    <row r="106" spans="1:11" ht="37.5" hidden="1" customHeight="1" x14ac:dyDescent="0.55000000000000004">
      <c r="A106" s="420" t="str">
        <f>+[6]ระบบการควบคุมฯ!A787</f>
        <v>(8</v>
      </c>
      <c r="B106" s="483" t="str">
        <f>+[6]ระบบการควบคุมฯ!B787</f>
        <v xml:space="preserve">อื่นๆ (รายการนอกเหนือ(1-(7 และหรือถัวจ่ายให้รายการ (1 -(7 โดยเฉพาะรายการที่ (7 ) </v>
      </c>
      <c r="C106" s="484">
        <f>+[6]ระบบการควบคุมฯ!C786</f>
        <v>0</v>
      </c>
      <c r="D106" s="485">
        <f>+[6]ระบบการควบคุมฯ!F787</f>
        <v>0</v>
      </c>
      <c r="E106" s="486"/>
      <c r="F106" s="399">
        <f t="shared" si="23"/>
        <v>0</v>
      </c>
      <c r="G106" s="422">
        <f>+[6]ระบบการควบคุมฯ!G787+[6]ระบบการควบคุมฯ!H787</f>
        <v>0</v>
      </c>
      <c r="H106" s="422">
        <f>+[6]ระบบการควบคุมฯ!I787+[6]ระบบการควบคุมฯ!J787</f>
        <v>0</v>
      </c>
      <c r="I106" s="422">
        <f>+[6]ระบบการควบคุมฯ!K787+[6]ระบบการควบคุมฯ!L787</f>
        <v>0</v>
      </c>
      <c r="J106" s="422">
        <f>+F106-G106-H106-I106</f>
        <v>0</v>
      </c>
      <c r="K106" s="463"/>
    </row>
    <row r="107" spans="1:11" ht="93.75" hidden="1" customHeight="1" x14ac:dyDescent="0.55000000000000004">
      <c r="A107" s="488" t="str">
        <f>+[6]ระบบการควบคุมฯ!A790</f>
        <v>2.1.3.4</v>
      </c>
      <c r="B107" s="489" t="str">
        <f>+[6]ระบบการควบคุมฯ!B790</f>
        <v>งบพัฒนาเพื่อพัฒนาคุณภาพการศึกษา 1,000,000 บาท</v>
      </c>
      <c r="C107" s="489" t="str">
        <f>+[6]ระบบการควบคุมฯ!C779</f>
        <v>ที่ ศธ 04002/ว824/1 มีค 66  ครั้งที่ 352</v>
      </c>
      <c r="D107" s="490">
        <f t="shared" ref="D107:J107" si="25">+D108+D117</f>
        <v>0</v>
      </c>
      <c r="E107" s="490">
        <f t="shared" si="25"/>
        <v>0</v>
      </c>
      <c r="F107" s="490">
        <f t="shared" si="25"/>
        <v>0</v>
      </c>
      <c r="G107" s="490">
        <f t="shared" si="25"/>
        <v>0</v>
      </c>
      <c r="H107" s="490">
        <f t="shared" si="25"/>
        <v>0</v>
      </c>
      <c r="I107" s="490">
        <f t="shared" si="25"/>
        <v>0</v>
      </c>
      <c r="J107" s="490">
        <f t="shared" si="25"/>
        <v>0</v>
      </c>
      <c r="K107" s="491"/>
    </row>
    <row r="108" spans="1:11" ht="93.75" hidden="1" customHeight="1" x14ac:dyDescent="0.55000000000000004">
      <c r="A108" s="434" t="str">
        <f>+[6]ระบบการควบคุมฯ!A791</f>
        <v>2.1.3.4.1</v>
      </c>
      <c r="B108" s="492" t="str">
        <f>+[6]ระบบการควบคุมฯ!B791</f>
        <v>งบกลยุทธ์ ของสพป.ปท.2 500,000 บาท (ประถม 449450) (20004 66 05164 05272)</v>
      </c>
      <c r="C108" s="436" t="str">
        <f>+[6]ระบบการควบคุมฯ!C778</f>
        <v>20004 35000200 200000</v>
      </c>
      <c r="D108" s="469">
        <f t="shared" ref="D108:J108" si="26">SUM(D109:D115)</f>
        <v>0</v>
      </c>
      <c r="E108" s="469">
        <f t="shared" si="26"/>
        <v>0</v>
      </c>
      <c r="F108" s="469">
        <f t="shared" si="26"/>
        <v>0</v>
      </c>
      <c r="G108" s="469">
        <f t="shared" si="26"/>
        <v>0</v>
      </c>
      <c r="H108" s="469">
        <f t="shared" si="26"/>
        <v>0</v>
      </c>
      <c r="I108" s="469">
        <f t="shared" si="26"/>
        <v>0</v>
      </c>
      <c r="J108" s="469">
        <f t="shared" si="26"/>
        <v>0</v>
      </c>
      <c r="K108" s="470"/>
    </row>
    <row r="109" spans="1:11" ht="19.5" hidden="1" customHeight="1" x14ac:dyDescent="0.55000000000000004">
      <c r="A109" s="444" t="str">
        <f>+[6]ระบบการควบคุมฯ!A792</f>
        <v>1)</v>
      </c>
      <c r="B109" s="445" t="str">
        <f>+[6]ระบบการควบคุมฯ!B792</f>
        <v>โครงการปฏิรูปกระบวนการเรียนรู้ที่ตอบสนองต่อการเปลี่ยนแปลงในศตวรรษที่ 21 150000</v>
      </c>
      <c r="C109" s="441" t="str">
        <f>+[6]ระบบการควบคุมฯ!C792</f>
        <v>บันทึกกลุ่มนโยบายและแผน ลว.27 มค 66 ดอกลักษณ์ อยู่ 2 รหัส</v>
      </c>
      <c r="D109" s="344"/>
      <c r="E109" s="344">
        <f>+[6]ระบบการควบคุมฯ!F792</f>
        <v>0</v>
      </c>
      <c r="F109" s="344">
        <f>SUM(D109:E109)</f>
        <v>0</v>
      </c>
      <c r="G109" s="344">
        <f>+[6]ระบบการควบคุมฯ!G792+[6]ระบบการควบคุมฯ!H792</f>
        <v>0</v>
      </c>
      <c r="H109" s="344">
        <f>+[6]ระบบการควบคุมฯ!I792+[6]ระบบการควบคุมฯ!J792</f>
        <v>0</v>
      </c>
      <c r="I109" s="344">
        <f>+[6]ระบบการควบคุมฯ!K792+[6]ระบบการควบคุมฯ!L792</f>
        <v>0</v>
      </c>
      <c r="J109" s="344">
        <f>+F109-G109-H109-I109</f>
        <v>0</v>
      </c>
      <c r="K109" s="443" t="s">
        <v>50</v>
      </c>
    </row>
    <row r="110" spans="1:11" ht="19.5" hidden="1" customHeight="1" x14ac:dyDescent="0.55000000000000004">
      <c r="A110" s="444" t="str">
        <f>+[6]ระบบการควบคุมฯ!A793</f>
        <v>2)</v>
      </c>
      <c r="B110" s="445" t="str">
        <f>+[6]ระบบการควบคุมฯ!B793</f>
        <v>ค่าสื่อการเรียนการสอนเงินเหลือจ่าย</v>
      </c>
      <c r="C110" s="441" t="str">
        <f>+[6]ระบบการควบคุมฯ!C793</f>
        <v>เหลือจ่าย กย 66</v>
      </c>
      <c r="D110" s="344"/>
      <c r="E110" s="344">
        <f>+[6]ระบบการควบคุมฯ!F793</f>
        <v>0</v>
      </c>
      <c r="F110" s="344">
        <f>SUM(D110:E110)</f>
        <v>0</v>
      </c>
      <c r="G110" s="344">
        <f>+[6]ระบบการควบคุมฯ!G793+[6]ระบบการควบคุมฯ!H793</f>
        <v>0</v>
      </c>
      <c r="H110" s="344">
        <f>+[6]ระบบการควบคุมฯ!I793+[6]ระบบการควบคุมฯ!J793</f>
        <v>0</v>
      </c>
      <c r="I110" s="344">
        <f>+[6]ระบบการควบคุมฯ!K793+[6]ระบบการควบคุมฯ!L793</f>
        <v>0</v>
      </c>
      <c r="J110" s="344">
        <f>+F110-G110-H110-I110</f>
        <v>0</v>
      </c>
      <c r="K110" s="443" t="s">
        <v>50</v>
      </c>
    </row>
    <row r="111" spans="1:11" ht="19.5" hidden="1" customHeight="1" x14ac:dyDescent="0.55000000000000004">
      <c r="A111" s="444"/>
      <c r="B111" s="445"/>
      <c r="C111" s="441"/>
      <c r="D111" s="344"/>
      <c r="E111" s="344"/>
      <c r="F111" s="344"/>
      <c r="G111" s="344"/>
      <c r="H111" s="344"/>
      <c r="I111" s="344"/>
      <c r="J111" s="344"/>
      <c r="K111" s="446"/>
    </row>
    <row r="112" spans="1:11" ht="19.5" hidden="1" customHeight="1" x14ac:dyDescent="0.55000000000000004">
      <c r="A112" s="444"/>
      <c r="B112" s="445"/>
      <c r="C112" s="441"/>
      <c r="D112" s="344"/>
      <c r="E112" s="344"/>
      <c r="F112" s="344"/>
      <c r="G112" s="344"/>
      <c r="H112" s="344"/>
      <c r="I112" s="344"/>
      <c r="J112" s="344"/>
      <c r="K112" s="446"/>
    </row>
    <row r="113" spans="1:11" ht="19.5" hidden="1" customHeight="1" x14ac:dyDescent="0.55000000000000004">
      <c r="A113" s="444"/>
      <c r="B113" s="445"/>
      <c r="C113" s="441"/>
      <c r="D113" s="344"/>
      <c r="E113" s="344"/>
      <c r="F113" s="344"/>
      <c r="G113" s="344"/>
      <c r="H113" s="344"/>
      <c r="I113" s="344"/>
      <c r="J113" s="344"/>
      <c r="K113" s="446"/>
    </row>
    <row r="114" spans="1:11" ht="19.5" hidden="1" customHeight="1" x14ac:dyDescent="0.55000000000000004">
      <c r="A114" s="444"/>
      <c r="B114" s="445"/>
      <c r="C114" s="441"/>
      <c r="D114" s="344"/>
      <c r="E114" s="344"/>
      <c r="F114" s="344"/>
      <c r="G114" s="344"/>
      <c r="H114" s="344"/>
      <c r="I114" s="344"/>
      <c r="J114" s="344"/>
      <c r="K114" s="446"/>
    </row>
    <row r="115" spans="1:11" ht="37.5" hidden="1" customHeight="1" x14ac:dyDescent="0.55000000000000004">
      <c r="A115" s="444"/>
      <c r="B115" s="445"/>
      <c r="C115" s="441"/>
      <c r="D115" s="344"/>
      <c r="E115" s="344"/>
      <c r="F115" s="344"/>
      <c r="G115" s="344"/>
      <c r="H115" s="344"/>
      <c r="I115" s="344"/>
      <c r="J115" s="344"/>
      <c r="K115" s="446"/>
    </row>
    <row r="116" spans="1:11" ht="93.75" hidden="1" customHeight="1" x14ac:dyDescent="0.55000000000000004">
      <c r="A116" s="444"/>
      <c r="B116" s="471"/>
      <c r="C116" s="901"/>
      <c r="D116" s="472"/>
      <c r="E116" s="472"/>
      <c r="F116" s="472"/>
      <c r="G116" s="472"/>
      <c r="H116" s="472"/>
      <c r="I116" s="472"/>
      <c r="J116" s="473"/>
      <c r="K116" s="446"/>
    </row>
    <row r="117" spans="1:11" ht="56.25" hidden="1" customHeight="1" x14ac:dyDescent="0.55000000000000004">
      <c r="A117" s="474" t="str">
        <f>+[6]ระบบการควบคุมฯ!A794</f>
        <v>2.1.3.4.2</v>
      </c>
      <c r="B117" s="475" t="str">
        <f>+[6]ระบบการควบคุมฯ!B794</f>
        <v>งบเพิ่มประสิทธิผลกลยุทธ์ของ สพฐ. 1,500,000 บาท (20004 66 05164 05272)</v>
      </c>
      <c r="C117" s="902" t="str">
        <f>+[6]ระบบการควบคุมฯ!C794</f>
        <v>ที่ ศธ 04002/ว824/1 มีค 66  ครั้งที่ 352</v>
      </c>
      <c r="D117" s="385">
        <f t="shared" ref="D117:J117" si="27">SUM(D118:D123)</f>
        <v>0</v>
      </c>
      <c r="E117" s="385">
        <f t="shared" si="27"/>
        <v>0</v>
      </c>
      <c r="F117" s="385">
        <f t="shared" si="27"/>
        <v>0</v>
      </c>
      <c r="G117" s="385">
        <f t="shared" si="27"/>
        <v>0</v>
      </c>
      <c r="H117" s="385">
        <f t="shared" si="27"/>
        <v>0</v>
      </c>
      <c r="I117" s="385">
        <f t="shared" si="27"/>
        <v>0</v>
      </c>
      <c r="J117" s="385">
        <f t="shared" si="27"/>
        <v>0</v>
      </c>
      <c r="K117" s="493" t="s">
        <v>15</v>
      </c>
    </row>
    <row r="118" spans="1:11" ht="93.75" hidden="1" customHeight="1" x14ac:dyDescent="0.55000000000000004">
      <c r="A118" s="387" t="str">
        <f>+[6]ระบบการควบคุมฯ!A797</f>
        <v>1)</v>
      </c>
      <c r="B118" s="388" t="str">
        <f>+[6]ระบบการควบคุมฯ!B797</f>
        <v>โครงการพัฒนาศักยภาพการบริหารจัดการ 100,000 บาท</v>
      </c>
      <c r="C118" s="903" t="str">
        <f>+[6]ระบบการควบคุมฯ!C797</f>
        <v>บันทึกกลุ่มนโยบายและแผน ลว.27 มค 66 ดอกลักษณ์</v>
      </c>
      <c r="D118" s="344"/>
      <c r="E118" s="344">
        <f>+[6]ระบบการควบคุมฯ!E797</f>
        <v>0</v>
      </c>
      <c r="F118" s="344">
        <f>+D118+E118</f>
        <v>0</v>
      </c>
      <c r="G118" s="344">
        <f>+[6]ระบบการควบคุมฯ!G797+[6]ระบบการควบคุมฯ!H797</f>
        <v>0</v>
      </c>
      <c r="H118" s="344">
        <f>+[6]ระบบการควบคุมฯ!I797+[6]ระบบการควบคุมฯ!J797</f>
        <v>0</v>
      </c>
      <c r="I118" s="344">
        <f>+[6]ระบบการควบคุมฯ!K797+[6]ระบบการควบคุมฯ!L797</f>
        <v>0</v>
      </c>
      <c r="J118" s="344">
        <f>+F118-G118-H118-I118</f>
        <v>0</v>
      </c>
      <c r="K118" s="446" t="s">
        <v>50</v>
      </c>
    </row>
    <row r="119" spans="1:11" ht="93.75" hidden="1" customHeight="1" x14ac:dyDescent="0.55000000000000004">
      <c r="A119" s="387" t="str">
        <f>+[6]ระบบการควบคุมฯ!A798</f>
        <v>2)</v>
      </c>
      <c r="B119" s="388" t="str">
        <f>+[6]ระบบการควบคุมฯ!B798</f>
        <v>โครงการเสริมสร้างความรู้ความเข้าใจระบบการประเมินวิทยฐานดิจิทัล(DPA) 30,000 บาท</v>
      </c>
      <c r="C119" s="903" t="str">
        <f>+[6]ระบบการควบคุมฯ!C798</f>
        <v>บันทึกกลุ่มนโยบายและแผน ลว.26 มค 66 น้ำผึ้ง</v>
      </c>
      <c r="D119" s="344"/>
      <c r="E119" s="344">
        <f>+[6]ระบบการควบคุมฯ!E798</f>
        <v>0</v>
      </c>
      <c r="F119" s="344">
        <f>+D119+E119</f>
        <v>0</v>
      </c>
      <c r="G119" s="344">
        <f>+[6]ระบบการควบคุมฯ!G798+[6]ระบบการควบคุมฯ!H798</f>
        <v>0</v>
      </c>
      <c r="H119" s="344">
        <f>+[6]ระบบการควบคุมฯ!I798+[6]ระบบการควบคุมฯ!J798</f>
        <v>0</v>
      </c>
      <c r="I119" s="344">
        <f>+[6]ระบบการควบคุมฯ!K798+[6]ระบบการควบคุมฯ!L798</f>
        <v>0</v>
      </c>
      <c r="J119" s="344">
        <f>+F119-G119-H119-I119</f>
        <v>0</v>
      </c>
      <c r="K119" s="494" t="s">
        <v>113</v>
      </c>
    </row>
    <row r="120" spans="1:11" ht="93.75" hidden="1" customHeight="1" x14ac:dyDescent="0.55000000000000004">
      <c r="A120" s="387" t="str">
        <f>+[6]ระบบการควบคุมฯ!A799</f>
        <v>3)</v>
      </c>
      <c r="B120" s="388" t="str">
        <f>+[6]ระบบการควบคุมฯ!B799</f>
        <v>โครงการเครือข่ายความร่วมมือเพื่อพัฒนาการเรียนรู้และการมีส่วนร่วมในทุกภาคส่วน 85000 บาท</v>
      </c>
      <c r="C120" s="903" t="s">
        <v>153</v>
      </c>
      <c r="D120" s="344"/>
      <c r="E120" s="344">
        <f>+[6]ระบบการควบคุมฯ!E799</f>
        <v>0</v>
      </c>
      <c r="F120" s="344">
        <f>+D120+E120</f>
        <v>0</v>
      </c>
      <c r="G120" s="344">
        <f>+[6]ระบบการควบคุมฯ!G799+[6]ระบบการควบคุมฯ!H799</f>
        <v>0</v>
      </c>
      <c r="H120" s="344">
        <f>+[6]ระบบการควบคุมฯ!I799+[6]ระบบการควบคุมฯ!J799</f>
        <v>0</v>
      </c>
      <c r="I120" s="344">
        <f>+[6]ระบบการควบคุมฯ!K799+[6]ระบบการควบคุมฯ!L799</f>
        <v>0</v>
      </c>
      <c r="J120" s="344">
        <f>+F120-G120-H120-I120</f>
        <v>0</v>
      </c>
      <c r="K120" s="446" t="s">
        <v>50</v>
      </c>
    </row>
    <row r="121" spans="1:11" ht="19.5" hidden="1" customHeight="1" x14ac:dyDescent="0.55000000000000004">
      <c r="A121" s="387" t="str">
        <f>+[6]ระบบการควบคุมฯ!A800</f>
        <v>4)</v>
      </c>
      <c r="B121" s="388" t="str">
        <f>+[6]ระบบการควบคุมฯ!B800</f>
        <v>โครงการส่งเสริมศักยภาพตามการเรียนรู้ที่หลากหลาย 150,000 บาท</v>
      </c>
      <c r="C121" s="903" t="str">
        <f>+[6]ระบบการควบคุมฯ!C800</f>
        <v xml:space="preserve">บท.แผนลว. 31 มี.ค. 66 </v>
      </c>
      <c r="D121" s="344"/>
      <c r="E121" s="344">
        <f>+[6]ระบบการควบคุมฯ!E800</f>
        <v>0</v>
      </c>
      <c r="F121" s="344">
        <f>+D121+E121</f>
        <v>0</v>
      </c>
      <c r="G121" s="344">
        <f>+[6]ระบบการควบคุมฯ!G800+[6]ระบบการควบคุมฯ!H800</f>
        <v>0</v>
      </c>
      <c r="H121" s="344">
        <f>+[6]ระบบการควบคุมฯ!I800+[6]ระบบการควบคุมฯ!J800</f>
        <v>0</v>
      </c>
      <c r="I121" s="344">
        <f>+[6]ระบบการควบคุมฯ!K800+[6]ระบบการควบคุมฯ!L800</f>
        <v>0</v>
      </c>
      <c r="J121" s="344">
        <f>+F121-G121-H121-I121</f>
        <v>0</v>
      </c>
      <c r="K121" s="446" t="s">
        <v>50</v>
      </c>
    </row>
    <row r="122" spans="1:11" ht="19.8" hidden="1" customHeight="1" x14ac:dyDescent="0.55000000000000004">
      <c r="A122" s="444" t="str">
        <f>+[6]ระบบการควบคุมฯ!A801</f>
        <v>6)</v>
      </c>
      <c r="B122" s="445" t="str">
        <f>+[6]ระบบการควบคุมฯ!B801</f>
        <v>สำนักงานเขตพื้นที่การศึกษาประถมศึกษาปทุมธานี เขต 2 : องค์กรคุณธรรมต้นแบบสู่ความยั่งยืน</v>
      </c>
      <c r="C122" s="441" t="str">
        <f>+[6]ระบบการควบคุมฯ!C801</f>
        <v>บันทึกกลุ่มนโยบายและแผน ลว.27 มีค 66 ศน จิราภรณ์</v>
      </c>
      <c r="D122" s="344"/>
      <c r="E122" s="344">
        <f>+[6]ระบบการควบคุมฯ!F801</f>
        <v>0</v>
      </c>
      <c r="F122" s="344">
        <f>SUM(D122:E122)</f>
        <v>0</v>
      </c>
      <c r="G122" s="344">
        <f>+[6]ระบบการควบคุมฯ!G801+[6]ระบบการควบคุมฯ!H801</f>
        <v>0</v>
      </c>
      <c r="H122" s="344">
        <f>+[6]ระบบการควบคุมฯ!I801+[6]ระบบการควบคุมฯ!J801</f>
        <v>0</v>
      </c>
      <c r="I122" s="344">
        <f>+[6]ระบบการควบคุมฯ!K801+[6]ระบบการควบคุมฯ!L801</f>
        <v>0</v>
      </c>
      <c r="J122" s="344">
        <f>+F122-G122-H122-I122</f>
        <v>0</v>
      </c>
      <c r="K122" s="446" t="s">
        <v>50</v>
      </c>
    </row>
    <row r="123" spans="1:11" x14ac:dyDescent="0.55000000000000004">
      <c r="A123" s="495"/>
      <c r="B123" s="426"/>
      <c r="C123" s="907"/>
      <c r="D123" s="343"/>
      <c r="E123" s="343"/>
      <c r="F123" s="343"/>
      <c r="G123" s="343"/>
      <c r="H123" s="343"/>
      <c r="I123" s="343"/>
      <c r="J123" s="343"/>
      <c r="K123" s="339"/>
    </row>
    <row r="124" spans="1:11" x14ac:dyDescent="0.55000000000000004">
      <c r="A124" s="420"/>
      <c r="B124" s="496" t="s">
        <v>18</v>
      </c>
      <c r="C124" s="433"/>
      <c r="D124" s="422">
        <f>+D8</f>
        <v>2055000</v>
      </c>
      <c r="E124" s="422">
        <f t="shared" ref="E124:J124" si="28">+E8</f>
        <v>945000</v>
      </c>
      <c r="F124" s="422">
        <f t="shared" si="28"/>
        <v>3000000</v>
      </c>
      <c r="G124" s="422">
        <f t="shared" si="28"/>
        <v>0</v>
      </c>
      <c r="H124" s="422">
        <f t="shared" si="28"/>
        <v>0</v>
      </c>
      <c r="I124" s="422">
        <f t="shared" si="28"/>
        <v>2223368.2199999997</v>
      </c>
      <c r="J124" s="422">
        <f t="shared" si="28"/>
        <v>776631.78</v>
      </c>
      <c r="K124" s="431"/>
    </row>
    <row r="125" spans="1:11" x14ac:dyDescent="0.55000000000000004">
      <c r="A125" s="497"/>
      <c r="B125" s="498" t="s">
        <v>19</v>
      </c>
      <c r="C125" s="908"/>
      <c r="D125" s="348">
        <f>+D124*100/F124</f>
        <v>68.5</v>
      </c>
      <c r="E125" s="570">
        <f>+E124*100/F124</f>
        <v>31.5</v>
      </c>
      <c r="F125" s="345">
        <f>SUM(D125:E125)</f>
        <v>100</v>
      </c>
      <c r="G125" s="571">
        <f>+G124*100/F124</f>
        <v>0</v>
      </c>
      <c r="H125" s="347">
        <v>0</v>
      </c>
      <c r="I125" s="348">
        <f>+I124*100/F124</f>
        <v>74.112273999999985</v>
      </c>
      <c r="J125" s="346">
        <f>+J124*100/F124</f>
        <v>25.887726000000001</v>
      </c>
      <c r="K125" s="499"/>
    </row>
    <row r="126" spans="1:11" x14ac:dyDescent="0.55000000000000004">
      <c r="A126" s="500"/>
      <c r="B126" s="501"/>
      <c r="C126" s="909"/>
      <c r="D126" s="502"/>
      <c r="E126" s="502"/>
      <c r="F126" s="740" t="s">
        <v>176</v>
      </c>
      <c r="G126" s="740"/>
      <c r="H126" s="740"/>
      <c r="I126" s="740"/>
      <c r="J126" s="503"/>
      <c r="K126" s="504"/>
    </row>
    <row r="127" spans="1:11" x14ac:dyDescent="0.55000000000000004">
      <c r="A127" s="500"/>
      <c r="B127" s="501"/>
      <c r="C127" s="909"/>
      <c r="D127" s="502"/>
      <c r="E127" s="502"/>
      <c r="F127" s="502"/>
      <c r="G127" s="505"/>
      <c r="H127" s="505"/>
      <c r="I127" s="505"/>
      <c r="J127" s="505"/>
      <c r="K127" s="504"/>
    </row>
    <row r="128" spans="1:11" x14ac:dyDescent="0.55000000000000004">
      <c r="A128" s="572" t="s">
        <v>114</v>
      </c>
      <c r="B128" s="506"/>
      <c r="C128" s="910"/>
      <c r="D128" s="502"/>
      <c r="E128" s="505"/>
      <c r="F128" s="505"/>
      <c r="G128" s="505"/>
      <c r="H128" s="505"/>
      <c r="I128" s="573"/>
      <c r="J128" s="505"/>
      <c r="K128" s="504"/>
    </row>
    <row r="129" spans="1:11" x14ac:dyDescent="0.55000000000000004">
      <c r="A129" s="719" t="s">
        <v>21</v>
      </c>
      <c r="B129" s="719"/>
      <c r="C129" s="911"/>
      <c r="D129" s="574"/>
      <c r="E129" s="575"/>
      <c r="F129" s="577" t="s">
        <v>20</v>
      </c>
      <c r="G129" s="578" t="s">
        <v>155</v>
      </c>
      <c r="H129" s="505" t="s">
        <v>161</v>
      </c>
      <c r="I129" s="575"/>
      <c r="J129" s="505"/>
      <c r="K129" s="504"/>
    </row>
    <row r="130" spans="1:11" x14ac:dyDescent="0.55000000000000004">
      <c r="A130" s="572" t="s">
        <v>55</v>
      </c>
      <c r="B130" s="507"/>
      <c r="C130" s="910"/>
      <c r="D130" s="576" t="s">
        <v>154</v>
      </c>
      <c r="E130" s="505"/>
      <c r="F130" s="505"/>
      <c r="G130" s="505"/>
      <c r="H130" s="505"/>
      <c r="I130" s="505"/>
      <c r="J130" s="505"/>
      <c r="K130" s="504"/>
    </row>
    <row r="131" spans="1:11" x14ac:dyDescent="0.55000000000000004">
      <c r="A131" s="507"/>
      <c r="B131" s="506"/>
      <c r="C131" s="508"/>
      <c r="D131" s="720" t="s">
        <v>154</v>
      </c>
      <c r="E131" s="720"/>
      <c r="F131" s="720"/>
      <c r="G131" s="720"/>
      <c r="H131" s="720"/>
      <c r="I131" s="720"/>
      <c r="J131" s="505"/>
      <c r="K131" s="504"/>
    </row>
    <row r="132" spans="1:11" ht="24.6" x14ac:dyDescent="0.7">
      <c r="A132" s="593"/>
      <c r="B132" s="594"/>
      <c r="C132" s="595"/>
      <c r="D132" s="502"/>
      <c r="E132" s="721" t="s">
        <v>160</v>
      </c>
      <c r="F132" s="721"/>
      <c r="G132" s="721"/>
      <c r="H132" s="721"/>
      <c r="I132" s="721"/>
      <c r="J132" s="721"/>
      <c r="K132" s="596"/>
    </row>
    <row r="133" spans="1:11" ht="24.6" x14ac:dyDescent="0.7">
      <c r="A133" s="593"/>
      <c r="B133" s="594"/>
      <c r="C133" s="595"/>
      <c r="D133" s="502"/>
      <c r="E133" s="721" t="s">
        <v>52</v>
      </c>
      <c r="F133" s="721"/>
      <c r="G133" s="721"/>
      <c r="H133" s="721"/>
      <c r="I133" s="721"/>
      <c r="J133" s="721"/>
      <c r="K133" s="596"/>
    </row>
    <row r="134" spans="1:11" ht="24.6" x14ac:dyDescent="0.7">
      <c r="A134" s="593"/>
      <c r="B134" s="594"/>
      <c r="C134" s="595"/>
      <c r="D134" s="502"/>
      <c r="E134" s="721" t="s">
        <v>44</v>
      </c>
      <c r="F134" s="721"/>
      <c r="G134" s="721"/>
      <c r="H134" s="721"/>
      <c r="I134" s="721"/>
      <c r="J134" s="721"/>
      <c r="K134" s="597"/>
    </row>
    <row r="135" spans="1:11" x14ac:dyDescent="0.55000000000000004">
      <c r="D135" s="69"/>
      <c r="E135" s="69"/>
      <c r="F135" s="69"/>
      <c r="G135" s="69"/>
      <c r="H135" s="69"/>
      <c r="I135" s="69"/>
    </row>
    <row r="136" spans="1:11" x14ac:dyDescent="0.55000000000000004">
      <c r="D136" s="69"/>
      <c r="E136" s="69"/>
      <c r="F136" s="69"/>
      <c r="G136" s="69"/>
      <c r="H136" s="69"/>
      <c r="I136" s="69"/>
    </row>
    <row r="137" spans="1:11" x14ac:dyDescent="0.55000000000000004">
      <c r="D137" s="69"/>
      <c r="E137" s="69"/>
      <c r="F137" s="69"/>
      <c r="G137" s="69"/>
      <c r="H137" s="69"/>
      <c r="I137" s="69"/>
    </row>
    <row r="138" spans="1:11" x14ac:dyDescent="0.55000000000000004">
      <c r="D138" s="69"/>
      <c r="E138" s="69"/>
      <c r="F138" s="69"/>
      <c r="G138" s="69"/>
      <c r="H138" s="69"/>
      <c r="I138" s="69"/>
    </row>
    <row r="139" spans="1:11" x14ac:dyDescent="0.55000000000000004">
      <c r="D139" s="69"/>
      <c r="E139" s="69"/>
      <c r="F139" s="69"/>
      <c r="G139" s="69"/>
      <c r="H139" s="69"/>
      <c r="I139" s="69"/>
    </row>
    <row r="140" spans="1:11" x14ac:dyDescent="0.55000000000000004">
      <c r="D140" s="69"/>
      <c r="E140" s="69"/>
      <c r="F140" s="69"/>
      <c r="G140" s="69"/>
      <c r="H140" s="69"/>
      <c r="I140" s="69"/>
    </row>
    <row r="141" spans="1:11" x14ac:dyDescent="0.55000000000000004">
      <c r="D141" s="69"/>
      <c r="E141" s="69"/>
      <c r="F141" s="69"/>
      <c r="G141" s="69"/>
      <c r="H141" s="69"/>
      <c r="I141" s="69"/>
    </row>
    <row r="142" spans="1:11" x14ac:dyDescent="0.55000000000000004">
      <c r="D142" s="69"/>
      <c r="E142" s="69"/>
      <c r="F142" s="69"/>
      <c r="G142" s="69"/>
      <c r="H142" s="69"/>
      <c r="I142" s="69"/>
    </row>
    <row r="143" spans="1:11" x14ac:dyDescent="0.55000000000000004">
      <c r="D143" s="69"/>
      <c r="E143" s="69"/>
      <c r="F143" s="69"/>
      <c r="G143" s="69"/>
      <c r="H143" s="69"/>
      <c r="I143" s="69"/>
    </row>
    <row r="144" spans="1:11" x14ac:dyDescent="0.55000000000000004">
      <c r="D144" s="69"/>
      <c r="E144" s="69"/>
      <c r="F144" s="69"/>
      <c r="G144" s="69"/>
      <c r="H144" s="69"/>
      <c r="I144" s="69"/>
    </row>
    <row r="145" spans="4:9" x14ac:dyDescent="0.55000000000000004">
      <c r="D145" s="69"/>
      <c r="E145" s="69"/>
      <c r="F145" s="69"/>
      <c r="G145" s="69"/>
      <c r="H145" s="69"/>
      <c r="I145" s="69"/>
    </row>
    <row r="146" spans="4:9" x14ac:dyDescent="0.55000000000000004">
      <c r="D146" s="69"/>
      <c r="E146" s="69"/>
      <c r="F146" s="69"/>
      <c r="G146" s="69"/>
      <c r="H146" s="69"/>
      <c r="I146" s="69"/>
    </row>
    <row r="147" spans="4:9" x14ac:dyDescent="0.55000000000000004">
      <c r="D147" s="69"/>
      <c r="E147" s="69"/>
      <c r="F147" s="69"/>
      <c r="G147" s="69"/>
      <c r="H147" s="69"/>
      <c r="I147" s="69"/>
    </row>
    <row r="148" spans="4:9" x14ac:dyDescent="0.55000000000000004">
      <c r="D148" s="69"/>
      <c r="E148" s="69"/>
      <c r="F148" s="69"/>
      <c r="G148" s="69"/>
      <c r="H148" s="69"/>
      <c r="I148" s="69"/>
    </row>
    <row r="149" spans="4:9" x14ac:dyDescent="0.55000000000000004">
      <c r="D149" s="69"/>
      <c r="E149" s="69"/>
      <c r="F149" s="69"/>
      <c r="G149" s="69"/>
      <c r="H149" s="69"/>
      <c r="I149" s="69"/>
    </row>
    <row r="150" spans="4:9" x14ac:dyDescent="0.55000000000000004">
      <c r="D150" s="69"/>
      <c r="E150" s="69"/>
      <c r="F150" s="69"/>
      <c r="G150" s="69"/>
      <c r="H150" s="69"/>
      <c r="I150" s="69"/>
    </row>
    <row r="151" spans="4:9" x14ac:dyDescent="0.55000000000000004">
      <c r="D151" s="69"/>
      <c r="E151" s="69"/>
      <c r="F151" s="69"/>
      <c r="G151" s="69"/>
      <c r="H151" s="69"/>
      <c r="I151" s="69"/>
    </row>
    <row r="152" spans="4:9" x14ac:dyDescent="0.55000000000000004">
      <c r="D152" s="69"/>
      <c r="E152" s="69"/>
      <c r="F152" s="69"/>
      <c r="G152" s="69"/>
      <c r="H152" s="69"/>
      <c r="I152" s="69"/>
    </row>
    <row r="153" spans="4:9" x14ac:dyDescent="0.55000000000000004">
      <c r="D153" s="69"/>
      <c r="E153" s="69"/>
      <c r="F153" s="69"/>
      <c r="G153" s="69"/>
      <c r="H153" s="69"/>
      <c r="I153" s="69"/>
    </row>
    <row r="154" spans="4:9" x14ac:dyDescent="0.55000000000000004">
      <c r="D154" s="69"/>
      <c r="E154" s="69"/>
      <c r="F154" s="69"/>
      <c r="G154" s="69"/>
      <c r="H154" s="69"/>
      <c r="I154" s="69"/>
    </row>
    <row r="155" spans="4:9" x14ac:dyDescent="0.55000000000000004">
      <c r="D155" s="69"/>
      <c r="E155" s="69"/>
      <c r="F155" s="69"/>
      <c r="G155" s="69"/>
      <c r="H155" s="69"/>
      <c r="I155" s="69"/>
    </row>
    <row r="156" spans="4:9" x14ac:dyDescent="0.55000000000000004">
      <c r="D156" s="69"/>
      <c r="E156" s="69"/>
      <c r="F156" s="69"/>
      <c r="G156" s="69"/>
      <c r="H156" s="69"/>
      <c r="I156" s="69"/>
    </row>
    <row r="157" spans="4:9" x14ac:dyDescent="0.55000000000000004">
      <c r="D157" s="69"/>
      <c r="E157" s="69"/>
      <c r="F157" s="69"/>
      <c r="G157" s="69"/>
      <c r="H157" s="69"/>
      <c r="I157" s="69"/>
    </row>
    <row r="158" spans="4:9" x14ac:dyDescent="0.55000000000000004">
      <c r="D158" s="69"/>
      <c r="E158" s="69"/>
      <c r="F158" s="69"/>
      <c r="G158" s="69"/>
      <c r="H158" s="69"/>
      <c r="I158" s="69"/>
    </row>
    <row r="159" spans="4:9" x14ac:dyDescent="0.55000000000000004">
      <c r="D159" s="69"/>
      <c r="E159" s="69"/>
      <c r="F159" s="69"/>
      <c r="G159" s="69"/>
      <c r="H159" s="69"/>
      <c r="I159" s="69"/>
    </row>
    <row r="160" spans="4:9" x14ac:dyDescent="0.55000000000000004">
      <c r="D160" s="69"/>
      <c r="E160" s="69"/>
      <c r="F160" s="69"/>
      <c r="G160" s="69"/>
      <c r="H160" s="69"/>
      <c r="I160" s="69"/>
    </row>
    <row r="161" spans="4:9" x14ac:dyDescent="0.55000000000000004">
      <c r="D161" s="69"/>
      <c r="E161" s="69"/>
      <c r="F161" s="69"/>
      <c r="G161" s="69"/>
      <c r="H161" s="69"/>
      <c r="I161" s="69"/>
    </row>
    <row r="162" spans="4:9" x14ac:dyDescent="0.55000000000000004">
      <c r="D162" s="69"/>
      <c r="E162" s="69"/>
      <c r="F162" s="69"/>
      <c r="G162" s="69"/>
      <c r="H162" s="69"/>
      <c r="I162" s="69"/>
    </row>
    <row r="163" spans="4:9" x14ac:dyDescent="0.55000000000000004">
      <c r="D163" s="69"/>
      <c r="E163" s="69"/>
      <c r="F163" s="69"/>
      <c r="G163" s="69"/>
      <c r="H163" s="69"/>
      <c r="I163" s="69"/>
    </row>
    <row r="164" spans="4:9" x14ac:dyDescent="0.55000000000000004">
      <c r="D164" s="69"/>
      <c r="E164" s="69"/>
      <c r="F164" s="69"/>
      <c r="G164" s="69"/>
      <c r="H164" s="69"/>
      <c r="I164" s="69"/>
    </row>
    <row r="165" spans="4:9" x14ac:dyDescent="0.55000000000000004">
      <c r="D165" s="69"/>
      <c r="E165" s="69"/>
      <c r="F165" s="69"/>
      <c r="G165" s="69"/>
      <c r="H165" s="69"/>
      <c r="I165" s="69"/>
    </row>
    <row r="166" spans="4:9" x14ac:dyDescent="0.55000000000000004">
      <c r="D166" s="69"/>
      <c r="E166" s="69"/>
      <c r="F166" s="69"/>
      <c r="G166" s="69"/>
      <c r="H166" s="69"/>
      <c r="I166" s="69"/>
    </row>
    <row r="167" spans="4:9" x14ac:dyDescent="0.55000000000000004">
      <c r="D167" s="69"/>
      <c r="E167" s="69"/>
      <c r="F167" s="69"/>
      <c r="G167" s="69"/>
      <c r="H167" s="69"/>
      <c r="I167" s="69"/>
    </row>
    <row r="168" spans="4:9" x14ac:dyDescent="0.55000000000000004">
      <c r="D168" s="69"/>
      <c r="E168" s="69"/>
      <c r="F168" s="69"/>
      <c r="G168" s="69"/>
      <c r="H168" s="69"/>
      <c r="I168" s="69"/>
    </row>
    <row r="169" spans="4:9" x14ac:dyDescent="0.55000000000000004">
      <c r="D169" s="69"/>
      <c r="E169" s="69"/>
      <c r="F169" s="69"/>
      <c r="G169" s="69"/>
      <c r="H169" s="69"/>
      <c r="I169" s="69"/>
    </row>
    <row r="170" spans="4:9" x14ac:dyDescent="0.55000000000000004">
      <c r="D170" s="69"/>
      <c r="E170" s="69"/>
      <c r="F170" s="69"/>
      <c r="G170" s="69"/>
      <c r="H170" s="69"/>
      <c r="I170" s="69"/>
    </row>
    <row r="171" spans="4:9" x14ac:dyDescent="0.55000000000000004">
      <c r="D171" s="69"/>
      <c r="E171" s="69"/>
      <c r="F171" s="69"/>
      <c r="G171" s="69"/>
      <c r="H171" s="69"/>
      <c r="I171" s="69"/>
    </row>
    <row r="172" spans="4:9" x14ac:dyDescent="0.55000000000000004">
      <c r="D172" s="69"/>
      <c r="E172" s="69"/>
      <c r="F172" s="69"/>
      <c r="G172" s="69"/>
      <c r="H172" s="69"/>
      <c r="I172" s="69"/>
    </row>
    <row r="173" spans="4:9" x14ac:dyDescent="0.55000000000000004">
      <c r="D173" s="69"/>
      <c r="E173" s="69"/>
      <c r="F173" s="69"/>
      <c r="G173" s="69"/>
      <c r="H173" s="69"/>
      <c r="I173" s="69"/>
    </row>
    <row r="174" spans="4:9" x14ac:dyDescent="0.55000000000000004">
      <c r="D174" s="69"/>
      <c r="E174" s="69"/>
      <c r="F174" s="69"/>
      <c r="G174" s="69"/>
      <c r="H174" s="69"/>
      <c r="I174" s="69"/>
    </row>
    <row r="175" spans="4:9" x14ac:dyDescent="0.55000000000000004">
      <c r="D175" s="69"/>
      <c r="E175" s="69"/>
      <c r="F175" s="69"/>
      <c r="G175" s="69"/>
      <c r="H175" s="69"/>
      <c r="I175" s="69"/>
    </row>
    <row r="176" spans="4:9" x14ac:dyDescent="0.55000000000000004">
      <c r="D176" s="69"/>
      <c r="E176" s="69"/>
      <c r="F176" s="69"/>
      <c r="G176" s="69"/>
      <c r="H176" s="69"/>
      <c r="I176" s="69"/>
    </row>
    <row r="177" spans="4:9" x14ac:dyDescent="0.55000000000000004">
      <c r="D177" s="69"/>
      <c r="E177" s="69"/>
      <c r="F177" s="69"/>
      <c r="G177" s="69"/>
      <c r="H177" s="69"/>
      <c r="I177" s="69"/>
    </row>
    <row r="178" spans="4:9" x14ac:dyDescent="0.55000000000000004">
      <c r="D178" s="69"/>
      <c r="E178" s="69"/>
      <c r="F178" s="69"/>
      <c r="G178" s="69"/>
      <c r="H178" s="69"/>
      <c r="I178" s="69"/>
    </row>
    <row r="179" spans="4:9" x14ac:dyDescent="0.55000000000000004">
      <c r="D179" s="69"/>
      <c r="E179" s="69"/>
      <c r="F179" s="69"/>
      <c r="G179" s="69"/>
      <c r="H179" s="69"/>
      <c r="I179" s="69"/>
    </row>
    <row r="180" spans="4:9" x14ac:dyDescent="0.55000000000000004">
      <c r="D180" s="69"/>
      <c r="E180" s="69"/>
      <c r="F180" s="69"/>
      <c r="G180" s="69"/>
      <c r="H180" s="69"/>
      <c r="I180" s="69"/>
    </row>
    <row r="181" spans="4:9" x14ac:dyDescent="0.55000000000000004">
      <c r="D181" s="69"/>
      <c r="E181" s="69"/>
      <c r="F181" s="69"/>
      <c r="G181" s="69"/>
      <c r="H181" s="69"/>
      <c r="I181" s="69"/>
    </row>
    <row r="182" spans="4:9" x14ac:dyDescent="0.55000000000000004">
      <c r="D182" s="69"/>
      <c r="E182" s="69"/>
      <c r="F182" s="69"/>
      <c r="G182" s="69"/>
      <c r="H182" s="69"/>
      <c r="I182" s="69"/>
    </row>
    <row r="183" spans="4:9" x14ac:dyDescent="0.55000000000000004">
      <c r="D183" s="69"/>
      <c r="E183" s="69"/>
      <c r="F183" s="69"/>
      <c r="G183" s="69"/>
      <c r="H183" s="69"/>
      <c r="I183" s="69"/>
    </row>
    <row r="184" spans="4:9" x14ac:dyDescent="0.55000000000000004">
      <c r="D184" s="69"/>
      <c r="E184" s="69"/>
      <c r="F184" s="69"/>
      <c r="G184" s="69"/>
      <c r="H184" s="69"/>
      <c r="I184" s="69"/>
    </row>
    <row r="185" spans="4:9" x14ac:dyDescent="0.55000000000000004">
      <c r="D185" s="69"/>
      <c r="E185" s="69"/>
      <c r="F185" s="69"/>
      <c r="G185" s="69"/>
      <c r="H185" s="69"/>
      <c r="I185" s="69"/>
    </row>
    <row r="186" spans="4:9" x14ac:dyDescent="0.55000000000000004">
      <c r="D186" s="69"/>
      <c r="E186" s="69"/>
      <c r="F186" s="69"/>
      <c r="G186" s="69"/>
      <c r="H186" s="69"/>
      <c r="I186" s="69"/>
    </row>
    <row r="187" spans="4:9" x14ac:dyDescent="0.55000000000000004">
      <c r="D187" s="69"/>
      <c r="E187" s="69"/>
      <c r="F187" s="69"/>
      <c r="G187" s="69"/>
      <c r="H187" s="69"/>
      <c r="I187" s="69"/>
    </row>
    <row r="188" spans="4:9" x14ac:dyDescent="0.55000000000000004">
      <c r="D188" s="69"/>
      <c r="E188" s="69"/>
      <c r="F188" s="69"/>
      <c r="G188" s="69"/>
      <c r="H188" s="69"/>
      <c r="I188" s="69"/>
    </row>
    <row r="189" spans="4:9" x14ac:dyDescent="0.55000000000000004">
      <c r="D189" s="69"/>
      <c r="E189" s="69"/>
      <c r="F189" s="69"/>
      <c r="G189" s="69"/>
      <c r="H189" s="69"/>
      <c r="I189" s="69"/>
    </row>
    <row r="190" spans="4:9" x14ac:dyDescent="0.55000000000000004">
      <c r="D190" s="69"/>
      <c r="E190" s="69"/>
      <c r="F190" s="69"/>
      <c r="G190" s="69"/>
      <c r="H190" s="69"/>
      <c r="I190" s="69"/>
    </row>
    <row r="191" spans="4:9" x14ac:dyDescent="0.55000000000000004">
      <c r="D191" s="69"/>
      <c r="E191" s="69"/>
      <c r="F191" s="69"/>
      <c r="G191" s="69"/>
      <c r="H191" s="69"/>
      <c r="I191" s="69"/>
    </row>
    <row r="192" spans="4:9" x14ac:dyDescent="0.55000000000000004">
      <c r="D192" s="69"/>
      <c r="E192" s="69"/>
      <c r="F192" s="69"/>
      <c r="G192" s="69"/>
      <c r="H192" s="69"/>
      <c r="I192" s="69"/>
    </row>
    <row r="193" spans="4:9" x14ac:dyDescent="0.55000000000000004">
      <c r="D193" s="69"/>
      <c r="E193" s="69"/>
      <c r="F193" s="69"/>
      <c r="G193" s="69"/>
      <c r="H193" s="69"/>
      <c r="I193" s="69"/>
    </row>
    <row r="194" spans="4:9" x14ac:dyDescent="0.55000000000000004">
      <c r="D194" s="69"/>
      <c r="E194" s="69"/>
      <c r="F194" s="69"/>
      <c r="G194" s="69"/>
      <c r="H194" s="69"/>
      <c r="I194" s="69"/>
    </row>
    <row r="195" spans="4:9" x14ac:dyDescent="0.55000000000000004">
      <c r="D195" s="69"/>
      <c r="E195" s="69"/>
      <c r="F195" s="69"/>
      <c r="G195" s="69"/>
      <c r="H195" s="69"/>
      <c r="I195" s="69"/>
    </row>
    <row r="196" spans="4:9" x14ac:dyDescent="0.55000000000000004">
      <c r="D196" s="69"/>
      <c r="E196" s="69"/>
      <c r="F196" s="69"/>
      <c r="G196" s="69"/>
      <c r="H196" s="69"/>
      <c r="I196" s="69"/>
    </row>
    <row r="197" spans="4:9" x14ac:dyDescent="0.55000000000000004">
      <c r="D197" s="69"/>
      <c r="E197" s="69"/>
      <c r="F197" s="69"/>
      <c r="G197" s="69"/>
      <c r="H197" s="69"/>
      <c r="I197" s="69"/>
    </row>
    <row r="198" spans="4:9" x14ac:dyDescent="0.55000000000000004">
      <c r="D198" s="69"/>
      <c r="E198" s="69"/>
      <c r="F198" s="69"/>
      <c r="G198" s="69"/>
      <c r="H198" s="69"/>
      <c r="I198" s="69"/>
    </row>
    <row r="199" spans="4:9" x14ac:dyDescent="0.55000000000000004">
      <c r="D199" s="69"/>
      <c r="E199" s="69"/>
      <c r="F199" s="69"/>
      <c r="G199" s="69"/>
      <c r="H199" s="69"/>
      <c r="I199" s="69"/>
    </row>
    <row r="200" spans="4:9" x14ac:dyDescent="0.55000000000000004">
      <c r="D200" s="69"/>
      <c r="E200" s="69"/>
      <c r="F200" s="69"/>
      <c r="G200" s="69"/>
      <c r="H200" s="69"/>
      <c r="I200" s="69"/>
    </row>
    <row r="201" spans="4:9" x14ac:dyDescent="0.55000000000000004">
      <c r="D201" s="69"/>
      <c r="E201" s="69"/>
      <c r="F201" s="69"/>
      <c r="G201" s="69"/>
      <c r="H201" s="69"/>
      <c r="I201" s="69"/>
    </row>
    <row r="202" spans="4:9" x14ac:dyDescent="0.55000000000000004">
      <c r="D202" s="69"/>
      <c r="E202" s="69"/>
      <c r="F202" s="69"/>
      <c r="G202" s="69"/>
      <c r="H202" s="69"/>
      <c r="I202" s="69"/>
    </row>
    <row r="203" spans="4:9" x14ac:dyDescent="0.55000000000000004">
      <c r="D203" s="69"/>
      <c r="E203" s="69"/>
      <c r="F203" s="69"/>
      <c r="G203" s="69"/>
      <c r="H203" s="69"/>
      <c r="I203" s="69"/>
    </row>
    <row r="204" spans="4:9" x14ac:dyDescent="0.55000000000000004">
      <c r="D204" s="69"/>
      <c r="E204" s="69"/>
      <c r="F204" s="69"/>
      <c r="G204" s="69"/>
      <c r="H204" s="69"/>
      <c r="I204" s="69"/>
    </row>
    <row r="205" spans="4:9" x14ac:dyDescent="0.55000000000000004">
      <c r="D205" s="69"/>
      <c r="E205" s="69"/>
      <c r="F205" s="69"/>
      <c r="G205" s="69"/>
      <c r="H205" s="69"/>
      <c r="I205" s="69"/>
    </row>
    <row r="206" spans="4:9" x14ac:dyDescent="0.55000000000000004">
      <c r="D206" s="69"/>
      <c r="E206" s="69"/>
      <c r="F206" s="69"/>
      <c r="G206" s="69"/>
      <c r="H206" s="69"/>
      <c r="I206" s="69"/>
    </row>
    <row r="207" spans="4:9" x14ac:dyDescent="0.55000000000000004">
      <c r="D207" s="69"/>
      <c r="E207" s="69"/>
      <c r="F207" s="69"/>
      <c r="G207" s="69"/>
      <c r="H207" s="69"/>
      <c r="I207" s="69"/>
    </row>
    <row r="208" spans="4:9" x14ac:dyDescent="0.55000000000000004">
      <c r="D208" s="69"/>
      <c r="E208" s="69"/>
      <c r="F208" s="69"/>
      <c r="G208" s="69"/>
      <c r="H208" s="69"/>
      <c r="I208" s="69"/>
    </row>
    <row r="209" spans="4:9" x14ac:dyDescent="0.55000000000000004">
      <c r="D209" s="69"/>
      <c r="E209" s="69"/>
      <c r="F209" s="69"/>
      <c r="G209" s="69"/>
      <c r="H209" s="69"/>
      <c r="I209" s="69"/>
    </row>
    <row r="210" spans="4:9" x14ac:dyDescent="0.55000000000000004">
      <c r="D210" s="69"/>
      <c r="E210" s="69"/>
      <c r="F210" s="69"/>
      <c r="G210" s="69"/>
      <c r="H210" s="69"/>
      <c r="I210" s="69"/>
    </row>
    <row r="211" spans="4:9" x14ac:dyDescent="0.55000000000000004">
      <c r="D211" s="69"/>
      <c r="E211" s="69"/>
      <c r="F211" s="69"/>
      <c r="G211" s="69"/>
      <c r="H211" s="69"/>
      <c r="I211" s="69"/>
    </row>
    <row r="212" spans="4:9" x14ac:dyDescent="0.55000000000000004">
      <c r="D212" s="69"/>
      <c r="E212" s="69"/>
      <c r="F212" s="69"/>
      <c r="G212" s="69"/>
      <c r="H212" s="69"/>
      <c r="I212" s="69"/>
    </row>
    <row r="213" spans="4:9" x14ac:dyDescent="0.55000000000000004">
      <c r="D213" s="69"/>
      <c r="E213" s="69"/>
      <c r="F213" s="69"/>
      <c r="G213" s="69"/>
      <c r="H213" s="69"/>
      <c r="I213" s="69"/>
    </row>
    <row r="214" spans="4:9" x14ac:dyDescent="0.55000000000000004">
      <c r="D214" s="69"/>
      <c r="E214" s="69"/>
      <c r="F214" s="69"/>
      <c r="G214" s="69"/>
      <c r="H214" s="69"/>
      <c r="I214" s="69"/>
    </row>
    <row r="215" spans="4:9" x14ac:dyDescent="0.55000000000000004">
      <c r="D215" s="69"/>
      <c r="E215" s="69"/>
      <c r="F215" s="69"/>
      <c r="G215" s="69"/>
      <c r="H215" s="69"/>
      <c r="I215" s="69"/>
    </row>
    <row r="216" spans="4:9" x14ac:dyDescent="0.55000000000000004">
      <c r="D216" s="69"/>
      <c r="E216" s="69"/>
      <c r="F216" s="69"/>
      <c r="G216" s="69"/>
      <c r="H216" s="69"/>
      <c r="I216" s="69"/>
    </row>
    <row r="217" spans="4:9" x14ac:dyDescent="0.55000000000000004">
      <c r="D217" s="69"/>
      <c r="E217" s="69"/>
      <c r="F217" s="69"/>
      <c r="G217" s="69"/>
      <c r="H217" s="69"/>
      <c r="I217" s="69"/>
    </row>
    <row r="218" spans="4:9" x14ac:dyDescent="0.55000000000000004">
      <c r="D218" s="69"/>
      <c r="E218" s="69"/>
      <c r="F218" s="69"/>
      <c r="G218" s="69"/>
      <c r="H218" s="69"/>
      <c r="I218" s="69"/>
    </row>
    <row r="219" spans="4:9" x14ac:dyDescent="0.55000000000000004">
      <c r="D219" s="69"/>
      <c r="E219" s="69"/>
      <c r="F219" s="69"/>
      <c r="G219" s="69"/>
      <c r="H219" s="69"/>
      <c r="I219" s="69"/>
    </row>
    <row r="220" spans="4:9" x14ac:dyDescent="0.55000000000000004">
      <c r="D220" s="69"/>
      <c r="E220" s="69"/>
      <c r="F220" s="69"/>
      <c r="G220" s="69"/>
      <c r="H220" s="69"/>
      <c r="I220" s="69"/>
    </row>
    <row r="221" spans="4:9" x14ac:dyDescent="0.55000000000000004">
      <c r="D221" s="69"/>
      <c r="E221" s="69"/>
      <c r="F221" s="69"/>
      <c r="G221" s="69"/>
      <c r="H221" s="69"/>
      <c r="I221" s="69"/>
    </row>
    <row r="222" spans="4:9" x14ac:dyDescent="0.55000000000000004">
      <c r="D222" s="69"/>
      <c r="E222" s="69"/>
      <c r="F222" s="69"/>
      <c r="G222" s="69"/>
      <c r="H222" s="69"/>
      <c r="I222" s="69"/>
    </row>
    <row r="223" spans="4:9" x14ac:dyDescent="0.55000000000000004">
      <c r="D223" s="69"/>
      <c r="E223" s="69"/>
      <c r="F223" s="69"/>
      <c r="G223" s="69"/>
      <c r="H223" s="69"/>
      <c r="I223" s="69"/>
    </row>
    <row r="224" spans="4:9" x14ac:dyDescent="0.55000000000000004">
      <c r="D224" s="69"/>
      <c r="E224" s="69"/>
      <c r="F224" s="69"/>
      <c r="G224" s="69"/>
      <c r="H224" s="69"/>
      <c r="I224" s="69"/>
    </row>
    <row r="225" spans="4:9" x14ac:dyDescent="0.55000000000000004">
      <c r="D225" s="69"/>
      <c r="E225" s="69"/>
      <c r="F225" s="69"/>
      <c r="G225" s="69"/>
      <c r="H225" s="69"/>
      <c r="I225" s="69"/>
    </row>
    <row r="226" spans="4:9" x14ac:dyDescent="0.55000000000000004">
      <c r="D226" s="69"/>
      <c r="E226" s="69"/>
      <c r="F226" s="69"/>
      <c r="G226" s="69"/>
      <c r="H226" s="69"/>
      <c r="I226" s="69"/>
    </row>
    <row r="227" spans="4:9" x14ac:dyDescent="0.55000000000000004">
      <c r="D227" s="69"/>
      <c r="E227" s="69"/>
      <c r="F227" s="69"/>
      <c r="G227" s="69"/>
      <c r="H227" s="69"/>
      <c r="I227" s="69"/>
    </row>
    <row r="228" spans="4:9" x14ac:dyDescent="0.55000000000000004">
      <c r="D228" s="69"/>
      <c r="E228" s="69"/>
      <c r="F228" s="69"/>
      <c r="G228" s="69"/>
      <c r="H228" s="69"/>
      <c r="I228" s="69"/>
    </row>
    <row r="229" spans="4:9" x14ac:dyDescent="0.55000000000000004">
      <c r="D229" s="69"/>
      <c r="E229" s="69"/>
      <c r="F229" s="69"/>
      <c r="G229" s="69"/>
      <c r="H229" s="69"/>
      <c r="I229" s="69"/>
    </row>
    <row r="230" spans="4:9" x14ac:dyDescent="0.55000000000000004">
      <c r="D230" s="69"/>
      <c r="E230" s="69"/>
      <c r="F230" s="69"/>
      <c r="G230" s="69"/>
      <c r="H230" s="69"/>
      <c r="I230" s="69"/>
    </row>
    <row r="231" spans="4:9" x14ac:dyDescent="0.55000000000000004">
      <c r="D231" s="69"/>
      <c r="E231" s="69"/>
      <c r="F231" s="69"/>
      <c r="G231" s="69"/>
      <c r="H231" s="69"/>
      <c r="I231" s="69"/>
    </row>
    <row r="232" spans="4:9" x14ac:dyDescent="0.55000000000000004">
      <c r="D232" s="69"/>
      <c r="E232" s="69"/>
      <c r="F232" s="69"/>
      <c r="G232" s="69"/>
      <c r="H232" s="69"/>
      <c r="I232" s="69"/>
    </row>
    <row r="233" spans="4:9" x14ac:dyDescent="0.55000000000000004">
      <c r="D233" s="69"/>
      <c r="E233" s="69"/>
      <c r="F233" s="69"/>
      <c r="G233" s="69"/>
      <c r="H233" s="69"/>
      <c r="I233" s="69"/>
    </row>
    <row r="234" spans="4:9" x14ac:dyDescent="0.55000000000000004">
      <c r="D234" s="69"/>
      <c r="E234" s="69"/>
      <c r="F234" s="69"/>
      <c r="G234" s="69"/>
      <c r="H234" s="69"/>
      <c r="I234" s="69"/>
    </row>
    <row r="235" spans="4:9" x14ac:dyDescent="0.55000000000000004">
      <c r="D235" s="69"/>
      <c r="E235" s="69"/>
      <c r="F235" s="69"/>
      <c r="G235" s="69"/>
      <c r="H235" s="69"/>
      <c r="I235" s="69"/>
    </row>
    <row r="236" spans="4:9" x14ac:dyDescent="0.55000000000000004">
      <c r="D236" s="69"/>
      <c r="E236" s="69"/>
      <c r="F236" s="69"/>
      <c r="G236" s="69"/>
      <c r="H236" s="69"/>
      <c r="I236" s="69"/>
    </row>
    <row r="237" spans="4:9" x14ac:dyDescent="0.55000000000000004">
      <c r="D237" s="69"/>
      <c r="E237" s="69"/>
      <c r="F237" s="69"/>
      <c r="G237" s="69"/>
      <c r="H237" s="69"/>
      <c r="I237" s="69"/>
    </row>
    <row r="238" spans="4:9" x14ac:dyDescent="0.55000000000000004">
      <c r="D238" s="69"/>
      <c r="E238" s="69"/>
      <c r="F238" s="69"/>
      <c r="G238" s="69"/>
      <c r="H238" s="69"/>
      <c r="I238" s="69"/>
    </row>
    <row r="239" spans="4:9" x14ac:dyDescent="0.55000000000000004">
      <c r="D239" s="69"/>
      <c r="E239" s="69"/>
      <c r="F239" s="69"/>
      <c r="G239" s="69"/>
      <c r="H239" s="69"/>
      <c r="I239" s="69"/>
    </row>
    <row r="240" spans="4:9" x14ac:dyDescent="0.55000000000000004">
      <c r="D240" s="69"/>
      <c r="E240" s="69"/>
      <c r="F240" s="69"/>
      <c r="G240" s="69"/>
      <c r="H240" s="69"/>
      <c r="I240" s="69"/>
    </row>
    <row r="241" spans="4:9" x14ac:dyDescent="0.55000000000000004">
      <c r="D241" s="69"/>
      <c r="E241" s="69"/>
      <c r="F241" s="69"/>
      <c r="G241" s="69"/>
      <c r="H241" s="69"/>
      <c r="I241" s="69"/>
    </row>
    <row r="242" spans="4:9" x14ac:dyDescent="0.55000000000000004">
      <c r="D242" s="69"/>
      <c r="E242" s="69"/>
      <c r="F242" s="69"/>
      <c r="G242" s="69"/>
      <c r="H242" s="69"/>
      <c r="I242" s="69"/>
    </row>
    <row r="243" spans="4:9" x14ac:dyDescent="0.55000000000000004">
      <c r="D243" s="69"/>
      <c r="E243" s="69"/>
      <c r="F243" s="69"/>
      <c r="G243" s="69"/>
      <c r="H243" s="69"/>
      <c r="I243" s="69"/>
    </row>
    <row r="244" spans="4:9" x14ac:dyDescent="0.55000000000000004">
      <c r="D244" s="69"/>
      <c r="E244" s="69"/>
      <c r="F244" s="69"/>
      <c r="G244" s="69"/>
      <c r="H244" s="69"/>
      <c r="I244" s="69"/>
    </row>
    <row r="245" spans="4:9" x14ac:dyDescent="0.55000000000000004">
      <c r="D245" s="69"/>
      <c r="E245" s="69"/>
      <c r="F245" s="69"/>
      <c r="G245" s="69"/>
      <c r="H245" s="69"/>
      <c r="I245" s="69"/>
    </row>
    <row r="246" spans="4:9" x14ac:dyDescent="0.55000000000000004">
      <c r="D246" s="69"/>
      <c r="E246" s="69"/>
      <c r="F246" s="69"/>
      <c r="G246" s="69"/>
      <c r="H246" s="69"/>
      <c r="I246" s="69"/>
    </row>
    <row r="247" spans="4:9" x14ac:dyDescent="0.55000000000000004">
      <c r="D247" s="69"/>
      <c r="E247" s="69"/>
      <c r="F247" s="69"/>
      <c r="G247" s="69"/>
      <c r="H247" s="69"/>
      <c r="I247" s="69"/>
    </row>
    <row r="248" spans="4:9" x14ac:dyDescent="0.55000000000000004">
      <c r="D248" s="69"/>
      <c r="E248" s="69"/>
      <c r="F248" s="69"/>
      <c r="G248" s="69"/>
      <c r="H248" s="69"/>
      <c r="I248" s="69"/>
    </row>
    <row r="249" spans="4:9" x14ac:dyDescent="0.55000000000000004">
      <c r="D249" s="69"/>
      <c r="E249" s="69"/>
      <c r="F249" s="69"/>
      <c r="G249" s="69"/>
      <c r="H249" s="69"/>
      <c r="I249" s="69"/>
    </row>
    <row r="250" spans="4:9" x14ac:dyDescent="0.55000000000000004">
      <c r="D250" s="69"/>
      <c r="E250" s="69"/>
      <c r="F250" s="69"/>
      <c r="G250" s="69"/>
      <c r="H250" s="69"/>
      <c r="I250" s="69"/>
    </row>
    <row r="251" spans="4:9" x14ac:dyDescent="0.55000000000000004">
      <c r="D251" s="69"/>
      <c r="E251" s="69"/>
      <c r="F251" s="69"/>
      <c r="G251" s="69"/>
      <c r="H251" s="69"/>
      <c r="I251" s="69"/>
    </row>
    <row r="252" spans="4:9" x14ac:dyDescent="0.55000000000000004">
      <c r="D252" s="69"/>
      <c r="E252" s="69"/>
      <c r="F252" s="69"/>
      <c r="G252" s="69"/>
      <c r="H252" s="69"/>
      <c r="I252" s="69"/>
    </row>
    <row r="253" spans="4:9" x14ac:dyDescent="0.55000000000000004">
      <c r="D253" s="69"/>
      <c r="E253" s="69"/>
      <c r="F253" s="69"/>
      <c r="G253" s="69"/>
      <c r="H253" s="69"/>
      <c r="I253" s="69"/>
    </row>
    <row r="254" spans="4:9" x14ac:dyDescent="0.55000000000000004">
      <c r="D254" s="69"/>
      <c r="E254" s="69"/>
      <c r="F254" s="69"/>
      <c r="G254" s="69"/>
      <c r="H254" s="69"/>
      <c r="I254" s="69"/>
    </row>
    <row r="255" spans="4:9" x14ac:dyDescent="0.55000000000000004">
      <c r="D255" s="69"/>
      <c r="E255" s="69"/>
      <c r="F255" s="69"/>
      <c r="G255" s="69"/>
      <c r="H255" s="69"/>
      <c r="I255" s="69"/>
    </row>
    <row r="256" spans="4:9" x14ac:dyDescent="0.55000000000000004">
      <c r="D256" s="69"/>
      <c r="E256" s="69"/>
      <c r="F256" s="69"/>
      <c r="G256" s="69"/>
      <c r="H256" s="69"/>
      <c r="I256" s="69"/>
    </row>
    <row r="257" spans="4:9" x14ac:dyDescent="0.55000000000000004">
      <c r="D257" s="69"/>
      <c r="E257" s="69"/>
      <c r="F257" s="69"/>
      <c r="G257" s="69"/>
      <c r="H257" s="69"/>
      <c r="I257" s="69"/>
    </row>
    <row r="258" spans="4:9" x14ac:dyDescent="0.55000000000000004">
      <c r="D258" s="69"/>
      <c r="E258" s="69"/>
      <c r="F258" s="69"/>
      <c r="G258" s="69"/>
      <c r="H258" s="69"/>
      <c r="I258" s="69"/>
    </row>
    <row r="259" spans="4:9" x14ac:dyDescent="0.55000000000000004">
      <c r="D259" s="69"/>
      <c r="E259" s="69"/>
      <c r="F259" s="69"/>
      <c r="G259" s="69"/>
      <c r="H259" s="69"/>
      <c r="I259" s="69"/>
    </row>
    <row r="260" spans="4:9" x14ac:dyDescent="0.55000000000000004">
      <c r="D260" s="69"/>
      <c r="E260" s="69"/>
      <c r="F260" s="69"/>
      <c r="G260" s="69"/>
      <c r="H260" s="69"/>
      <c r="I260" s="69"/>
    </row>
    <row r="261" spans="4:9" x14ac:dyDescent="0.55000000000000004">
      <c r="D261" s="69"/>
      <c r="E261" s="69"/>
      <c r="F261" s="69"/>
      <c r="G261" s="69"/>
      <c r="H261" s="69"/>
      <c r="I261" s="69"/>
    </row>
    <row r="262" spans="4:9" x14ac:dyDescent="0.55000000000000004">
      <c r="D262" s="69"/>
      <c r="E262" s="69"/>
      <c r="F262" s="69"/>
      <c r="G262" s="69"/>
      <c r="H262" s="69"/>
      <c r="I262" s="69"/>
    </row>
    <row r="263" spans="4:9" x14ac:dyDescent="0.55000000000000004">
      <c r="D263" s="69"/>
      <c r="E263" s="69"/>
      <c r="F263" s="69"/>
      <c r="G263" s="69"/>
      <c r="H263" s="69"/>
      <c r="I263" s="69"/>
    </row>
    <row r="264" spans="4:9" x14ac:dyDescent="0.55000000000000004">
      <c r="D264" s="69"/>
      <c r="E264" s="69"/>
      <c r="F264" s="69"/>
      <c r="G264" s="69"/>
      <c r="H264" s="69"/>
      <c r="I264" s="69"/>
    </row>
    <row r="265" spans="4:9" x14ac:dyDescent="0.55000000000000004">
      <c r="D265" s="69"/>
      <c r="E265" s="69"/>
      <c r="F265" s="69"/>
      <c r="G265" s="69"/>
      <c r="H265" s="69"/>
      <c r="I265" s="69"/>
    </row>
    <row r="266" spans="4:9" x14ac:dyDescent="0.55000000000000004">
      <c r="D266" s="69"/>
      <c r="E266" s="69"/>
      <c r="F266" s="69"/>
      <c r="G266" s="69"/>
      <c r="H266" s="69"/>
      <c r="I266" s="69"/>
    </row>
    <row r="267" spans="4:9" x14ac:dyDescent="0.55000000000000004">
      <c r="D267" s="69"/>
      <c r="E267" s="69"/>
      <c r="F267" s="69"/>
      <c r="G267" s="69"/>
      <c r="H267" s="69"/>
      <c r="I267" s="69"/>
    </row>
    <row r="268" spans="4:9" x14ac:dyDescent="0.55000000000000004">
      <c r="D268" s="69"/>
      <c r="E268" s="69"/>
      <c r="F268" s="69"/>
      <c r="G268" s="69"/>
      <c r="H268" s="69"/>
      <c r="I268" s="69"/>
    </row>
    <row r="269" spans="4:9" x14ac:dyDescent="0.55000000000000004">
      <c r="D269" s="69"/>
      <c r="E269" s="69"/>
      <c r="F269" s="69"/>
      <c r="G269" s="69"/>
      <c r="H269" s="69"/>
      <c r="I269" s="69"/>
    </row>
    <row r="270" spans="4:9" x14ac:dyDescent="0.55000000000000004">
      <c r="D270" s="69"/>
      <c r="E270" s="69"/>
      <c r="F270" s="69"/>
      <c r="G270" s="69"/>
      <c r="H270" s="69"/>
      <c r="I270" s="69"/>
    </row>
    <row r="271" spans="4:9" x14ac:dyDescent="0.55000000000000004">
      <c r="D271" s="69"/>
      <c r="E271" s="69"/>
      <c r="F271" s="69"/>
      <c r="G271" s="69"/>
      <c r="H271" s="69"/>
      <c r="I271" s="69"/>
    </row>
    <row r="272" spans="4:9" x14ac:dyDescent="0.55000000000000004">
      <c r="D272" s="69"/>
      <c r="E272" s="69"/>
      <c r="F272" s="69"/>
      <c r="G272" s="69"/>
      <c r="H272" s="69"/>
      <c r="I272" s="69"/>
    </row>
    <row r="273" spans="4:9" x14ac:dyDescent="0.55000000000000004">
      <c r="D273" s="69"/>
      <c r="E273" s="69"/>
      <c r="F273" s="69"/>
      <c r="G273" s="69"/>
      <c r="H273" s="69"/>
      <c r="I273" s="69"/>
    </row>
    <row r="274" spans="4:9" x14ac:dyDescent="0.55000000000000004">
      <c r="D274" s="69"/>
      <c r="E274" s="69"/>
      <c r="F274" s="69"/>
      <c r="G274" s="69"/>
      <c r="H274" s="69"/>
      <c r="I274" s="69"/>
    </row>
    <row r="275" spans="4:9" x14ac:dyDescent="0.55000000000000004">
      <c r="D275" s="69"/>
      <c r="E275" s="69"/>
      <c r="F275" s="69"/>
      <c r="G275" s="69"/>
      <c r="H275" s="69"/>
      <c r="I275" s="69"/>
    </row>
    <row r="276" spans="4:9" x14ac:dyDescent="0.55000000000000004">
      <c r="D276" s="69"/>
      <c r="E276" s="69"/>
      <c r="F276" s="69"/>
      <c r="G276" s="69"/>
      <c r="H276" s="69"/>
      <c r="I276" s="69"/>
    </row>
    <row r="277" spans="4:9" x14ac:dyDescent="0.55000000000000004">
      <c r="D277" s="69"/>
      <c r="E277" s="69"/>
      <c r="F277" s="69"/>
      <c r="G277" s="69"/>
      <c r="H277" s="69"/>
      <c r="I277" s="69"/>
    </row>
    <row r="278" spans="4:9" x14ac:dyDescent="0.55000000000000004">
      <c r="D278" s="69"/>
      <c r="E278" s="69"/>
      <c r="F278" s="69"/>
      <c r="G278" s="69"/>
      <c r="H278" s="69"/>
      <c r="I278" s="69"/>
    </row>
    <row r="279" spans="4:9" x14ac:dyDescent="0.55000000000000004">
      <c r="D279" s="69"/>
      <c r="E279" s="69"/>
      <c r="F279" s="69"/>
      <c r="G279" s="69"/>
      <c r="H279" s="69"/>
      <c r="I279" s="69"/>
    </row>
    <row r="280" spans="4:9" x14ac:dyDescent="0.55000000000000004">
      <c r="D280" s="69"/>
      <c r="E280" s="69"/>
      <c r="F280" s="69"/>
      <c r="G280" s="69"/>
      <c r="H280" s="69"/>
      <c r="I280" s="69"/>
    </row>
    <row r="281" spans="4:9" x14ac:dyDescent="0.55000000000000004">
      <c r="D281" s="69"/>
      <c r="E281" s="69"/>
      <c r="F281" s="69"/>
      <c r="G281" s="69"/>
      <c r="H281" s="69"/>
      <c r="I281" s="69"/>
    </row>
    <row r="282" spans="4:9" x14ac:dyDescent="0.55000000000000004">
      <c r="D282" s="69"/>
      <c r="E282" s="69"/>
      <c r="F282" s="69"/>
      <c r="G282" s="69"/>
      <c r="H282" s="69"/>
      <c r="I282" s="69"/>
    </row>
    <row r="283" spans="4:9" x14ac:dyDescent="0.55000000000000004">
      <c r="D283" s="69"/>
      <c r="E283" s="69"/>
      <c r="F283" s="69"/>
      <c r="G283" s="69"/>
      <c r="H283" s="69"/>
      <c r="I283" s="69"/>
    </row>
    <row r="284" spans="4:9" x14ac:dyDescent="0.55000000000000004">
      <c r="D284" s="69"/>
      <c r="E284" s="69"/>
      <c r="F284" s="69"/>
      <c r="G284" s="69"/>
      <c r="H284" s="69"/>
      <c r="I284" s="69"/>
    </row>
    <row r="285" spans="4:9" x14ac:dyDescent="0.55000000000000004">
      <c r="D285" s="69"/>
      <c r="E285" s="69"/>
      <c r="F285" s="69"/>
      <c r="G285" s="69"/>
      <c r="H285" s="69"/>
      <c r="I285" s="69"/>
    </row>
    <row r="286" spans="4:9" x14ac:dyDescent="0.55000000000000004">
      <c r="D286" s="69"/>
      <c r="E286" s="69"/>
      <c r="F286" s="69"/>
      <c r="G286" s="69"/>
      <c r="H286" s="69"/>
      <c r="I286" s="69"/>
    </row>
    <row r="287" spans="4:9" x14ac:dyDescent="0.55000000000000004">
      <c r="D287" s="69"/>
      <c r="E287" s="69"/>
      <c r="F287" s="69"/>
      <c r="G287" s="69"/>
      <c r="H287" s="69"/>
      <c r="I287" s="69"/>
    </row>
    <row r="288" spans="4:9" x14ac:dyDescent="0.55000000000000004">
      <c r="D288" s="69"/>
      <c r="E288" s="69"/>
      <c r="F288" s="69"/>
      <c r="G288" s="69"/>
      <c r="H288" s="69"/>
      <c r="I288" s="69"/>
    </row>
    <row r="289" spans="4:9" x14ac:dyDescent="0.55000000000000004">
      <c r="D289" s="69"/>
      <c r="E289" s="69"/>
      <c r="F289" s="69"/>
      <c r="G289" s="69"/>
      <c r="H289" s="69"/>
      <c r="I289" s="69"/>
    </row>
    <row r="290" spans="4:9" x14ac:dyDescent="0.55000000000000004">
      <c r="D290" s="69"/>
      <c r="E290" s="69"/>
      <c r="F290" s="69"/>
      <c r="G290" s="69"/>
      <c r="H290" s="69"/>
      <c r="I290" s="69"/>
    </row>
    <row r="291" spans="4:9" x14ac:dyDescent="0.55000000000000004">
      <c r="D291" s="69"/>
      <c r="E291" s="69"/>
      <c r="F291" s="69"/>
      <c r="G291" s="69"/>
      <c r="H291" s="69"/>
      <c r="I291" s="69"/>
    </row>
    <row r="292" spans="4:9" x14ac:dyDescent="0.55000000000000004">
      <c r="D292" s="69"/>
      <c r="E292" s="69"/>
      <c r="F292" s="69"/>
      <c r="G292" s="69"/>
      <c r="H292" s="69"/>
      <c r="I292" s="69"/>
    </row>
    <row r="293" spans="4:9" x14ac:dyDescent="0.55000000000000004">
      <c r="D293" s="69"/>
      <c r="E293" s="69"/>
      <c r="F293" s="69"/>
      <c r="G293" s="69"/>
      <c r="H293" s="69"/>
      <c r="I293" s="69"/>
    </row>
    <row r="294" spans="4:9" x14ac:dyDescent="0.55000000000000004">
      <c r="D294" s="69"/>
      <c r="E294" s="69"/>
      <c r="F294" s="69"/>
      <c r="G294" s="69"/>
      <c r="H294" s="69"/>
      <c r="I294" s="69"/>
    </row>
    <row r="295" spans="4:9" x14ac:dyDescent="0.55000000000000004">
      <c r="D295" s="69"/>
      <c r="E295" s="69"/>
      <c r="F295" s="69"/>
      <c r="G295" s="69"/>
      <c r="H295" s="69"/>
      <c r="I295" s="69"/>
    </row>
    <row r="296" spans="4:9" x14ac:dyDescent="0.55000000000000004">
      <c r="D296" s="69"/>
      <c r="E296" s="69"/>
      <c r="F296" s="69"/>
      <c r="G296" s="69"/>
      <c r="H296" s="69"/>
      <c r="I296" s="69"/>
    </row>
    <row r="297" spans="4:9" x14ac:dyDescent="0.55000000000000004">
      <c r="D297" s="69"/>
      <c r="E297" s="69"/>
      <c r="F297" s="69"/>
      <c r="G297" s="69"/>
      <c r="H297" s="69"/>
      <c r="I297" s="69"/>
    </row>
    <row r="298" spans="4:9" x14ac:dyDescent="0.55000000000000004">
      <c r="D298" s="69"/>
      <c r="E298" s="69"/>
      <c r="F298" s="69"/>
      <c r="G298" s="69"/>
      <c r="H298" s="69"/>
      <c r="I298" s="69"/>
    </row>
    <row r="299" spans="4:9" x14ac:dyDescent="0.55000000000000004">
      <c r="D299" s="69"/>
      <c r="E299" s="69"/>
      <c r="F299" s="69"/>
      <c r="G299" s="69"/>
      <c r="H299" s="69"/>
      <c r="I299" s="69"/>
    </row>
    <row r="300" spans="4:9" x14ac:dyDescent="0.55000000000000004">
      <c r="D300" s="69"/>
      <c r="E300" s="69"/>
      <c r="F300" s="69"/>
      <c r="G300" s="69"/>
      <c r="H300" s="69"/>
      <c r="I300" s="69"/>
    </row>
    <row r="301" spans="4:9" x14ac:dyDescent="0.55000000000000004">
      <c r="D301" s="69"/>
      <c r="E301" s="69"/>
      <c r="F301" s="69"/>
      <c r="G301" s="69"/>
      <c r="H301" s="69"/>
      <c r="I301" s="69"/>
    </row>
    <row r="302" spans="4:9" x14ac:dyDescent="0.55000000000000004">
      <c r="D302" s="69"/>
      <c r="E302" s="69"/>
      <c r="F302" s="69"/>
      <c r="G302" s="69"/>
      <c r="H302" s="69"/>
      <c r="I302" s="69"/>
    </row>
    <row r="303" spans="4:9" x14ac:dyDescent="0.55000000000000004">
      <c r="D303" s="69"/>
      <c r="E303" s="69"/>
      <c r="F303" s="69"/>
      <c r="G303" s="69"/>
      <c r="H303" s="69"/>
      <c r="I303" s="69"/>
    </row>
    <row r="304" spans="4:9" x14ac:dyDescent="0.55000000000000004">
      <c r="D304" s="69"/>
      <c r="E304" s="69"/>
      <c r="F304" s="69"/>
      <c r="G304" s="69"/>
      <c r="H304" s="69"/>
      <c r="I304" s="69"/>
    </row>
    <row r="305" spans="4:9" x14ac:dyDescent="0.55000000000000004">
      <c r="D305" s="69"/>
      <c r="E305" s="69"/>
      <c r="F305" s="69"/>
      <c r="G305" s="69"/>
      <c r="H305" s="69"/>
      <c r="I305" s="69"/>
    </row>
    <row r="306" spans="4:9" x14ac:dyDescent="0.55000000000000004">
      <c r="D306" s="69"/>
      <c r="E306" s="69"/>
      <c r="F306" s="69"/>
      <c r="G306" s="69"/>
      <c r="H306" s="69"/>
      <c r="I306" s="69"/>
    </row>
    <row r="307" spans="4:9" x14ac:dyDescent="0.55000000000000004">
      <c r="D307" s="69"/>
      <c r="E307" s="69"/>
      <c r="F307" s="69"/>
      <c r="G307" s="69"/>
      <c r="H307" s="69"/>
      <c r="I307" s="69"/>
    </row>
    <row r="308" spans="4:9" x14ac:dyDescent="0.55000000000000004">
      <c r="D308" s="69"/>
      <c r="E308" s="69"/>
      <c r="F308" s="69"/>
      <c r="G308" s="69"/>
      <c r="H308" s="69"/>
      <c r="I308" s="69"/>
    </row>
    <row r="309" spans="4:9" x14ac:dyDescent="0.55000000000000004">
      <c r="D309" s="69"/>
      <c r="E309" s="69"/>
      <c r="F309" s="69"/>
      <c r="G309" s="69"/>
      <c r="H309" s="69"/>
      <c r="I309" s="69"/>
    </row>
    <row r="310" spans="4:9" x14ac:dyDescent="0.55000000000000004">
      <c r="D310" s="69"/>
      <c r="E310" s="69"/>
      <c r="F310" s="69"/>
      <c r="G310" s="69"/>
      <c r="H310" s="69"/>
      <c r="I310" s="69"/>
    </row>
    <row r="311" spans="4:9" x14ac:dyDescent="0.55000000000000004">
      <c r="D311" s="69"/>
      <c r="E311" s="69"/>
      <c r="F311" s="69"/>
      <c r="G311" s="69"/>
      <c r="H311" s="69"/>
      <c r="I311" s="69"/>
    </row>
    <row r="312" spans="4:9" x14ac:dyDescent="0.55000000000000004">
      <c r="D312" s="69"/>
      <c r="E312" s="69"/>
      <c r="F312" s="69"/>
      <c r="G312" s="69"/>
      <c r="H312" s="69"/>
      <c r="I312" s="69"/>
    </row>
    <row r="313" spans="4:9" x14ac:dyDescent="0.55000000000000004">
      <c r="D313" s="69"/>
      <c r="E313" s="69"/>
      <c r="F313" s="69"/>
      <c r="G313" s="69"/>
      <c r="H313" s="69"/>
      <c r="I313" s="69"/>
    </row>
    <row r="314" spans="4:9" x14ac:dyDescent="0.55000000000000004">
      <c r="D314" s="69"/>
      <c r="E314" s="69"/>
      <c r="F314" s="69"/>
      <c r="G314" s="69"/>
      <c r="H314" s="69"/>
      <c r="I314" s="69"/>
    </row>
    <row r="315" spans="4:9" x14ac:dyDescent="0.55000000000000004">
      <c r="D315" s="69"/>
      <c r="E315" s="69"/>
      <c r="F315" s="69"/>
      <c r="G315" s="69"/>
      <c r="H315" s="69"/>
      <c r="I315" s="69"/>
    </row>
    <row r="316" spans="4:9" x14ac:dyDescent="0.55000000000000004">
      <c r="D316" s="69"/>
      <c r="E316" s="69"/>
      <c r="F316" s="69"/>
      <c r="G316" s="69"/>
      <c r="H316" s="69"/>
      <c r="I316" s="69"/>
    </row>
    <row r="317" spans="4:9" x14ac:dyDescent="0.55000000000000004">
      <c r="D317" s="69"/>
      <c r="E317" s="69"/>
      <c r="F317" s="69"/>
      <c r="G317" s="69"/>
      <c r="H317" s="69"/>
      <c r="I317" s="69"/>
    </row>
    <row r="318" spans="4:9" x14ac:dyDescent="0.55000000000000004">
      <c r="D318" s="69"/>
      <c r="E318" s="69"/>
      <c r="F318" s="69"/>
      <c r="G318" s="69"/>
      <c r="H318" s="69"/>
      <c r="I318" s="69"/>
    </row>
    <row r="319" spans="4:9" x14ac:dyDescent="0.55000000000000004">
      <c r="D319" s="69"/>
      <c r="E319" s="69"/>
      <c r="F319" s="69"/>
      <c r="G319" s="69"/>
      <c r="H319" s="69"/>
      <c r="I319" s="69"/>
    </row>
    <row r="320" spans="4:9" x14ac:dyDescent="0.55000000000000004">
      <c r="D320" s="69"/>
      <c r="E320" s="69"/>
      <c r="F320" s="69"/>
      <c r="G320" s="69"/>
      <c r="H320" s="69"/>
      <c r="I320" s="69"/>
    </row>
    <row r="321" spans="4:9" x14ac:dyDescent="0.55000000000000004">
      <c r="D321" s="69"/>
      <c r="E321" s="69"/>
      <c r="F321" s="69"/>
      <c r="G321" s="69"/>
      <c r="H321" s="69"/>
      <c r="I321" s="69"/>
    </row>
    <row r="322" spans="4:9" x14ac:dyDescent="0.55000000000000004">
      <c r="D322" s="69"/>
      <c r="E322" s="69"/>
      <c r="F322" s="69"/>
      <c r="G322" s="69"/>
      <c r="H322" s="69"/>
      <c r="I322" s="69"/>
    </row>
    <row r="323" spans="4:9" x14ac:dyDescent="0.55000000000000004">
      <c r="D323" s="69"/>
      <c r="E323" s="69"/>
      <c r="F323" s="69"/>
      <c r="G323" s="69"/>
      <c r="H323" s="69"/>
      <c r="I323" s="69"/>
    </row>
    <row r="324" spans="4:9" x14ac:dyDescent="0.55000000000000004">
      <c r="D324" s="69"/>
      <c r="E324" s="69"/>
      <c r="F324" s="69"/>
      <c r="G324" s="69"/>
      <c r="H324" s="69"/>
      <c r="I324" s="69"/>
    </row>
    <row r="325" spans="4:9" x14ac:dyDescent="0.55000000000000004">
      <c r="D325" s="69"/>
      <c r="E325" s="69"/>
      <c r="F325" s="69"/>
      <c r="G325" s="69"/>
      <c r="H325" s="69"/>
      <c r="I325" s="69"/>
    </row>
    <row r="326" spans="4:9" x14ac:dyDescent="0.55000000000000004">
      <c r="D326" s="69"/>
      <c r="E326" s="69"/>
      <c r="F326" s="69"/>
      <c r="G326" s="69"/>
      <c r="H326" s="69"/>
      <c r="I326" s="69"/>
    </row>
    <row r="327" spans="4:9" x14ac:dyDescent="0.55000000000000004">
      <c r="D327" s="69"/>
      <c r="E327" s="69"/>
      <c r="F327" s="69"/>
      <c r="G327" s="69"/>
      <c r="H327" s="69"/>
      <c r="I327" s="69"/>
    </row>
    <row r="328" spans="4:9" x14ac:dyDescent="0.55000000000000004">
      <c r="D328" s="69"/>
      <c r="E328" s="69"/>
      <c r="F328" s="69"/>
      <c r="G328" s="69"/>
      <c r="H328" s="69"/>
      <c r="I328" s="69"/>
    </row>
    <row r="329" spans="4:9" x14ac:dyDescent="0.55000000000000004">
      <c r="D329" s="69"/>
      <c r="E329" s="69"/>
      <c r="F329" s="69"/>
      <c r="G329" s="69"/>
      <c r="H329" s="69"/>
      <c r="I329" s="69"/>
    </row>
    <row r="330" spans="4:9" x14ac:dyDescent="0.55000000000000004">
      <c r="D330" s="69"/>
      <c r="E330" s="69"/>
      <c r="F330" s="69"/>
      <c r="G330" s="69"/>
      <c r="H330" s="69"/>
      <c r="I330" s="69"/>
    </row>
    <row r="331" spans="4:9" x14ac:dyDescent="0.55000000000000004">
      <c r="D331" s="69"/>
      <c r="E331" s="69"/>
      <c r="F331" s="69"/>
      <c r="G331" s="69"/>
      <c r="H331" s="69"/>
      <c r="I331" s="69"/>
    </row>
    <row r="332" spans="4:9" x14ac:dyDescent="0.55000000000000004">
      <c r="D332" s="69"/>
      <c r="E332" s="69"/>
      <c r="F332" s="69"/>
      <c r="G332" s="69"/>
      <c r="H332" s="69"/>
      <c r="I332" s="69"/>
    </row>
    <row r="333" spans="4:9" x14ac:dyDescent="0.55000000000000004">
      <c r="D333" s="69"/>
      <c r="E333" s="69"/>
      <c r="F333" s="69"/>
      <c r="G333" s="69"/>
      <c r="H333" s="69"/>
      <c r="I333" s="69"/>
    </row>
    <row r="334" spans="4:9" x14ac:dyDescent="0.55000000000000004">
      <c r="D334" s="69"/>
      <c r="E334" s="69"/>
      <c r="F334" s="69"/>
      <c r="G334" s="69"/>
      <c r="H334" s="69"/>
      <c r="I334" s="69"/>
    </row>
    <row r="335" spans="4:9" x14ac:dyDescent="0.55000000000000004">
      <c r="D335" s="69"/>
      <c r="E335" s="69"/>
      <c r="F335" s="69"/>
      <c r="G335" s="69"/>
      <c r="H335" s="69"/>
      <c r="I335" s="69"/>
    </row>
    <row r="336" spans="4:9" x14ac:dyDescent="0.55000000000000004">
      <c r="D336" s="69"/>
      <c r="E336" s="69"/>
      <c r="F336" s="69"/>
      <c r="G336" s="69"/>
      <c r="H336" s="69"/>
      <c r="I336" s="69"/>
    </row>
    <row r="337" spans="4:9" x14ac:dyDescent="0.55000000000000004">
      <c r="D337" s="69"/>
      <c r="E337" s="69"/>
      <c r="F337" s="69"/>
      <c r="G337" s="69"/>
      <c r="H337" s="69"/>
      <c r="I337" s="69"/>
    </row>
    <row r="338" spans="4:9" x14ac:dyDescent="0.55000000000000004">
      <c r="D338" s="69"/>
      <c r="E338" s="69"/>
      <c r="F338" s="69"/>
      <c r="G338" s="69"/>
      <c r="H338" s="69"/>
      <c r="I338" s="69"/>
    </row>
    <row r="339" spans="4:9" x14ac:dyDescent="0.55000000000000004">
      <c r="D339" s="69"/>
      <c r="E339" s="69"/>
      <c r="F339" s="69"/>
      <c r="G339" s="69"/>
      <c r="H339" s="69"/>
      <c r="I339" s="69"/>
    </row>
    <row r="340" spans="4:9" x14ac:dyDescent="0.55000000000000004">
      <c r="D340" s="69"/>
      <c r="E340" s="69"/>
      <c r="F340" s="69"/>
      <c r="G340" s="69"/>
      <c r="H340" s="69"/>
      <c r="I340" s="69"/>
    </row>
    <row r="341" spans="4:9" x14ac:dyDescent="0.55000000000000004">
      <c r="D341" s="69"/>
      <c r="E341" s="69"/>
      <c r="F341" s="69"/>
      <c r="G341" s="69"/>
      <c r="H341" s="69"/>
      <c r="I341" s="69"/>
    </row>
    <row r="342" spans="4:9" x14ac:dyDescent="0.55000000000000004">
      <c r="D342" s="69"/>
      <c r="E342" s="69"/>
      <c r="F342" s="69"/>
      <c r="G342" s="69"/>
      <c r="H342" s="69"/>
      <c r="I342" s="69"/>
    </row>
    <row r="343" spans="4:9" x14ac:dyDescent="0.55000000000000004">
      <c r="D343" s="69"/>
      <c r="E343" s="69"/>
      <c r="F343" s="69"/>
      <c r="G343" s="69"/>
      <c r="H343" s="69"/>
      <c r="I343" s="69"/>
    </row>
    <row r="344" spans="4:9" x14ac:dyDescent="0.55000000000000004">
      <c r="D344" s="69"/>
      <c r="E344" s="69"/>
      <c r="F344" s="69"/>
      <c r="G344" s="69"/>
      <c r="H344" s="69"/>
      <c r="I344" s="69"/>
    </row>
    <row r="345" spans="4:9" x14ac:dyDescent="0.55000000000000004">
      <c r="D345" s="69"/>
      <c r="E345" s="69"/>
      <c r="F345" s="69"/>
      <c r="G345" s="69"/>
      <c r="H345" s="69"/>
      <c r="I345" s="69"/>
    </row>
    <row r="346" spans="4:9" x14ac:dyDescent="0.55000000000000004">
      <c r="D346" s="69"/>
      <c r="E346" s="69"/>
      <c r="F346" s="69"/>
      <c r="G346" s="69"/>
      <c r="H346" s="69"/>
      <c r="I346" s="69"/>
    </row>
    <row r="347" spans="4:9" x14ac:dyDescent="0.55000000000000004">
      <c r="D347" s="69"/>
      <c r="E347" s="69"/>
      <c r="F347" s="69"/>
      <c r="G347" s="69"/>
      <c r="H347" s="69"/>
      <c r="I347" s="69"/>
    </row>
    <row r="348" spans="4:9" x14ac:dyDescent="0.55000000000000004">
      <c r="D348" s="69"/>
      <c r="E348" s="69"/>
      <c r="F348" s="69"/>
      <c r="G348" s="69"/>
      <c r="H348" s="69"/>
      <c r="I348" s="69"/>
    </row>
    <row r="349" spans="4:9" x14ac:dyDescent="0.55000000000000004">
      <c r="D349" s="69"/>
      <c r="E349" s="69"/>
      <c r="F349" s="69"/>
      <c r="G349" s="69"/>
      <c r="H349" s="69"/>
      <c r="I349" s="69"/>
    </row>
    <row r="350" spans="4:9" x14ac:dyDescent="0.55000000000000004">
      <c r="D350" s="69"/>
      <c r="E350" s="69"/>
      <c r="F350" s="69"/>
      <c r="G350" s="69"/>
      <c r="H350" s="69"/>
      <c r="I350" s="69"/>
    </row>
    <row r="351" spans="4:9" x14ac:dyDescent="0.55000000000000004">
      <c r="D351" s="69"/>
      <c r="E351" s="69"/>
      <c r="F351" s="69"/>
      <c r="G351" s="69"/>
      <c r="H351" s="69"/>
      <c r="I351" s="69"/>
    </row>
    <row r="352" spans="4:9" x14ac:dyDescent="0.55000000000000004">
      <c r="D352" s="69"/>
      <c r="E352" s="69"/>
      <c r="F352" s="69"/>
      <c r="G352" s="69"/>
      <c r="H352" s="69"/>
      <c r="I352" s="69"/>
    </row>
    <row r="353" spans="4:9" x14ac:dyDescent="0.55000000000000004">
      <c r="D353" s="69"/>
      <c r="E353" s="69"/>
      <c r="F353" s="69"/>
      <c r="G353" s="69"/>
      <c r="H353" s="69"/>
      <c r="I353" s="69"/>
    </row>
    <row r="354" spans="4:9" x14ac:dyDescent="0.55000000000000004">
      <c r="D354" s="69"/>
      <c r="E354" s="69"/>
      <c r="F354" s="69"/>
      <c r="G354" s="69"/>
      <c r="H354" s="69"/>
      <c r="I354" s="69"/>
    </row>
    <row r="355" spans="4:9" x14ac:dyDescent="0.55000000000000004">
      <c r="D355" s="69"/>
      <c r="E355" s="69"/>
      <c r="F355" s="69"/>
      <c r="G355" s="69"/>
      <c r="H355" s="69"/>
      <c r="I355" s="69"/>
    </row>
    <row r="356" spans="4:9" x14ac:dyDescent="0.55000000000000004">
      <c r="D356" s="69"/>
      <c r="E356" s="69"/>
      <c r="F356" s="69"/>
      <c r="G356" s="69"/>
      <c r="H356" s="69"/>
      <c r="I356" s="69"/>
    </row>
    <row r="357" spans="4:9" x14ac:dyDescent="0.55000000000000004">
      <c r="D357" s="69"/>
      <c r="E357" s="69"/>
      <c r="F357" s="69"/>
      <c r="G357" s="69"/>
      <c r="H357" s="69"/>
      <c r="I357" s="69"/>
    </row>
    <row r="358" spans="4:9" x14ac:dyDescent="0.55000000000000004">
      <c r="D358" s="69"/>
      <c r="E358" s="69"/>
      <c r="F358" s="69"/>
      <c r="G358" s="69"/>
      <c r="H358" s="69"/>
      <c r="I358" s="69"/>
    </row>
    <row r="359" spans="4:9" x14ac:dyDescent="0.55000000000000004">
      <c r="D359" s="69"/>
      <c r="E359" s="69"/>
      <c r="F359" s="69"/>
      <c r="G359" s="69"/>
      <c r="H359" s="69"/>
      <c r="I359" s="69"/>
    </row>
    <row r="360" spans="4:9" x14ac:dyDescent="0.55000000000000004">
      <c r="D360" s="69"/>
      <c r="E360" s="69"/>
      <c r="F360" s="69"/>
      <c r="G360" s="69"/>
      <c r="H360" s="69"/>
      <c r="I360" s="69"/>
    </row>
    <row r="361" spans="4:9" x14ac:dyDescent="0.55000000000000004">
      <c r="D361" s="69"/>
      <c r="E361" s="69"/>
      <c r="F361" s="69"/>
      <c r="G361" s="69"/>
      <c r="H361" s="69"/>
      <c r="I361" s="69"/>
    </row>
    <row r="362" spans="4:9" x14ac:dyDescent="0.55000000000000004">
      <c r="D362" s="69"/>
      <c r="E362" s="69"/>
      <c r="F362" s="69"/>
      <c r="G362" s="69"/>
      <c r="H362" s="69"/>
      <c r="I362" s="69"/>
    </row>
    <row r="363" spans="4:9" x14ac:dyDescent="0.55000000000000004">
      <c r="D363" s="69"/>
      <c r="E363" s="69"/>
      <c r="F363" s="69"/>
      <c r="G363" s="69"/>
      <c r="H363" s="69"/>
      <c r="I363" s="69"/>
    </row>
    <row r="364" spans="4:9" x14ac:dyDescent="0.55000000000000004">
      <c r="D364" s="69"/>
      <c r="E364" s="69"/>
      <c r="F364" s="69"/>
      <c r="G364" s="69"/>
      <c r="H364" s="69"/>
      <c r="I364" s="69"/>
    </row>
    <row r="365" spans="4:9" x14ac:dyDescent="0.55000000000000004">
      <c r="D365" s="69"/>
      <c r="E365" s="69"/>
      <c r="F365" s="69"/>
      <c r="G365" s="69"/>
      <c r="H365" s="69"/>
      <c r="I365" s="69"/>
    </row>
    <row r="366" spans="4:9" x14ac:dyDescent="0.55000000000000004">
      <c r="D366" s="69"/>
      <c r="E366" s="69"/>
      <c r="F366" s="69"/>
      <c r="G366" s="69"/>
      <c r="H366" s="69"/>
      <c r="I366" s="69"/>
    </row>
    <row r="367" spans="4:9" x14ac:dyDescent="0.55000000000000004">
      <c r="D367" s="69"/>
      <c r="E367" s="69"/>
      <c r="F367" s="69"/>
      <c r="G367" s="69"/>
      <c r="H367" s="69"/>
      <c r="I367" s="69"/>
    </row>
    <row r="368" spans="4:9" x14ac:dyDescent="0.55000000000000004">
      <c r="D368" s="69"/>
      <c r="E368" s="69"/>
      <c r="F368" s="69"/>
      <c r="G368" s="69"/>
      <c r="H368" s="69"/>
      <c r="I368" s="69"/>
    </row>
    <row r="369" spans="4:9" x14ac:dyDescent="0.55000000000000004">
      <c r="D369" s="69"/>
      <c r="E369" s="69"/>
      <c r="F369" s="69"/>
      <c r="G369" s="69"/>
      <c r="H369" s="69"/>
      <c r="I369" s="69"/>
    </row>
    <row r="370" spans="4:9" x14ac:dyDescent="0.55000000000000004">
      <c r="D370" s="69"/>
      <c r="E370" s="69"/>
      <c r="F370" s="69"/>
      <c r="G370" s="69"/>
      <c r="H370" s="69"/>
      <c r="I370" s="69"/>
    </row>
    <row r="371" spans="4:9" x14ac:dyDescent="0.55000000000000004">
      <c r="D371" s="69"/>
      <c r="E371" s="69"/>
      <c r="F371" s="69"/>
      <c r="G371" s="69"/>
      <c r="H371" s="69"/>
      <c r="I371" s="69"/>
    </row>
    <row r="372" spans="4:9" x14ac:dyDescent="0.55000000000000004">
      <c r="D372" s="69"/>
      <c r="E372" s="69"/>
      <c r="F372" s="69"/>
      <c r="G372" s="69"/>
      <c r="H372" s="69"/>
      <c r="I372" s="69"/>
    </row>
    <row r="373" spans="4:9" x14ac:dyDescent="0.55000000000000004">
      <c r="D373" s="69"/>
      <c r="E373" s="69"/>
      <c r="F373" s="69"/>
      <c r="G373" s="69"/>
      <c r="H373" s="69"/>
      <c r="I373" s="69"/>
    </row>
    <row r="374" spans="4:9" x14ac:dyDescent="0.55000000000000004">
      <c r="D374" s="69"/>
      <c r="E374" s="69"/>
      <c r="F374" s="69"/>
      <c r="G374" s="69"/>
      <c r="H374" s="69"/>
      <c r="I374" s="69"/>
    </row>
    <row r="375" spans="4:9" x14ac:dyDescent="0.55000000000000004">
      <c r="D375" s="69"/>
      <c r="E375" s="69"/>
      <c r="F375" s="69"/>
      <c r="G375" s="69"/>
      <c r="H375" s="69"/>
      <c r="I375" s="69"/>
    </row>
    <row r="376" spans="4:9" x14ac:dyDescent="0.55000000000000004">
      <c r="D376" s="69"/>
      <c r="E376" s="69"/>
      <c r="F376" s="69"/>
      <c r="G376" s="69"/>
      <c r="H376" s="69"/>
      <c r="I376" s="69"/>
    </row>
    <row r="377" spans="4:9" x14ac:dyDescent="0.55000000000000004">
      <c r="D377" s="69"/>
      <c r="E377" s="69"/>
      <c r="F377" s="69"/>
      <c r="G377" s="69"/>
      <c r="H377" s="69"/>
      <c r="I377" s="69"/>
    </row>
    <row r="378" spans="4:9" x14ac:dyDescent="0.55000000000000004">
      <c r="D378" s="69"/>
      <c r="E378" s="69"/>
      <c r="F378" s="69"/>
      <c r="G378" s="69"/>
      <c r="H378" s="69"/>
      <c r="I378" s="69"/>
    </row>
    <row r="379" spans="4:9" x14ac:dyDescent="0.55000000000000004">
      <c r="D379" s="69"/>
      <c r="E379" s="69"/>
      <c r="F379" s="69"/>
      <c r="G379" s="69"/>
      <c r="H379" s="69"/>
      <c r="I379" s="69"/>
    </row>
    <row r="380" spans="4:9" x14ac:dyDescent="0.55000000000000004">
      <c r="D380" s="69"/>
      <c r="E380" s="69"/>
      <c r="F380" s="69"/>
      <c r="G380" s="69"/>
      <c r="H380" s="69"/>
      <c r="I380" s="69"/>
    </row>
    <row r="381" spans="4:9" x14ac:dyDescent="0.55000000000000004">
      <c r="D381" s="69"/>
      <c r="E381" s="69"/>
      <c r="F381" s="69"/>
      <c r="G381" s="69"/>
      <c r="H381" s="69"/>
      <c r="I381" s="69"/>
    </row>
    <row r="382" spans="4:9" x14ac:dyDescent="0.55000000000000004">
      <c r="D382" s="69"/>
      <c r="E382" s="69"/>
      <c r="F382" s="69"/>
      <c r="G382" s="69"/>
      <c r="H382" s="69"/>
      <c r="I382" s="69"/>
    </row>
    <row r="383" spans="4:9" x14ac:dyDescent="0.55000000000000004">
      <c r="D383" s="69"/>
      <c r="E383" s="69"/>
      <c r="F383" s="69"/>
      <c r="G383" s="69"/>
      <c r="H383" s="69"/>
      <c r="I383" s="69"/>
    </row>
    <row r="384" spans="4:9" x14ac:dyDescent="0.55000000000000004">
      <c r="D384" s="69"/>
      <c r="E384" s="69"/>
      <c r="F384" s="69"/>
      <c r="G384" s="69"/>
      <c r="H384" s="69"/>
      <c r="I384" s="69"/>
    </row>
    <row r="385" spans="4:9" x14ac:dyDescent="0.55000000000000004">
      <c r="D385" s="69"/>
      <c r="E385" s="69"/>
      <c r="F385" s="69"/>
      <c r="G385" s="69"/>
      <c r="H385" s="69"/>
      <c r="I385" s="69"/>
    </row>
    <row r="386" spans="4:9" x14ac:dyDescent="0.55000000000000004">
      <c r="D386" s="69"/>
      <c r="E386" s="69"/>
      <c r="F386" s="69"/>
      <c r="G386" s="69"/>
      <c r="H386" s="69"/>
      <c r="I386" s="69"/>
    </row>
    <row r="387" spans="4:9" x14ac:dyDescent="0.55000000000000004">
      <c r="D387" s="69"/>
      <c r="E387" s="69"/>
      <c r="F387" s="69"/>
      <c r="G387" s="69"/>
      <c r="H387" s="69"/>
      <c r="I387" s="69"/>
    </row>
    <row r="388" spans="4:9" x14ac:dyDescent="0.55000000000000004">
      <c r="D388" s="69"/>
      <c r="E388" s="69"/>
      <c r="F388" s="69"/>
      <c r="G388" s="69"/>
      <c r="H388" s="69"/>
      <c r="I388" s="69"/>
    </row>
    <row r="389" spans="4:9" x14ac:dyDescent="0.55000000000000004">
      <c r="D389" s="69"/>
      <c r="E389" s="69"/>
      <c r="F389" s="69"/>
      <c r="G389" s="69"/>
      <c r="H389" s="69"/>
      <c r="I389" s="69"/>
    </row>
    <row r="390" spans="4:9" x14ac:dyDescent="0.55000000000000004">
      <c r="D390" s="69"/>
      <c r="E390" s="69"/>
      <c r="F390" s="69"/>
      <c r="G390" s="69"/>
      <c r="H390" s="69"/>
      <c r="I390" s="69"/>
    </row>
    <row r="391" spans="4:9" x14ac:dyDescent="0.55000000000000004">
      <c r="D391" s="69"/>
      <c r="E391" s="69"/>
      <c r="F391" s="69"/>
      <c r="G391" s="69"/>
      <c r="H391" s="69"/>
      <c r="I391" s="69"/>
    </row>
    <row r="392" spans="4:9" x14ac:dyDescent="0.55000000000000004">
      <c r="D392" s="69"/>
      <c r="E392" s="69"/>
      <c r="F392" s="69"/>
      <c r="G392" s="69"/>
      <c r="H392" s="69"/>
      <c r="I392" s="69"/>
    </row>
    <row r="393" spans="4:9" x14ac:dyDescent="0.55000000000000004">
      <c r="D393" s="69"/>
      <c r="E393" s="69"/>
      <c r="F393" s="69"/>
      <c r="G393" s="69"/>
      <c r="H393" s="69"/>
      <c r="I393" s="69"/>
    </row>
    <row r="394" spans="4:9" x14ac:dyDescent="0.55000000000000004">
      <c r="D394" s="69"/>
      <c r="E394" s="69"/>
      <c r="F394" s="69"/>
      <c r="G394" s="69"/>
      <c r="H394" s="69"/>
      <c r="I394" s="69"/>
    </row>
    <row r="395" spans="4:9" x14ac:dyDescent="0.55000000000000004">
      <c r="D395" s="69"/>
      <c r="E395" s="69"/>
      <c r="F395" s="69"/>
      <c r="G395" s="69"/>
      <c r="H395" s="69"/>
      <c r="I395" s="69"/>
    </row>
    <row r="396" spans="4:9" x14ac:dyDescent="0.55000000000000004">
      <c r="D396" s="69"/>
      <c r="E396" s="69"/>
      <c r="F396" s="69"/>
      <c r="G396" s="69"/>
      <c r="H396" s="69"/>
      <c r="I396" s="69"/>
    </row>
    <row r="397" spans="4:9" x14ac:dyDescent="0.55000000000000004">
      <c r="D397" s="69"/>
      <c r="E397" s="69"/>
      <c r="F397" s="69"/>
      <c r="G397" s="69"/>
      <c r="H397" s="69"/>
      <c r="I397" s="69"/>
    </row>
    <row r="398" spans="4:9" x14ac:dyDescent="0.55000000000000004">
      <c r="D398" s="69"/>
      <c r="E398" s="69"/>
      <c r="F398" s="69"/>
      <c r="G398" s="69"/>
      <c r="H398" s="69"/>
      <c r="I398" s="69"/>
    </row>
    <row r="399" spans="4:9" x14ac:dyDescent="0.55000000000000004">
      <c r="D399" s="69"/>
      <c r="E399" s="69"/>
      <c r="F399" s="69"/>
      <c r="G399" s="69"/>
      <c r="H399" s="69"/>
      <c r="I399" s="69"/>
    </row>
    <row r="400" spans="4:9" x14ac:dyDescent="0.55000000000000004">
      <c r="D400" s="69"/>
      <c r="E400" s="69"/>
      <c r="F400" s="69"/>
      <c r="G400" s="69"/>
      <c r="H400" s="69"/>
      <c r="I400" s="69"/>
    </row>
    <row r="401" spans="4:9" x14ac:dyDescent="0.55000000000000004">
      <c r="D401" s="69"/>
      <c r="E401" s="69"/>
      <c r="F401" s="69"/>
      <c r="G401" s="69"/>
      <c r="H401" s="69"/>
      <c r="I401" s="69"/>
    </row>
    <row r="402" spans="4:9" x14ac:dyDescent="0.55000000000000004">
      <c r="D402" s="69"/>
      <c r="E402" s="69"/>
      <c r="F402" s="69"/>
      <c r="G402" s="69"/>
      <c r="H402" s="69"/>
      <c r="I402" s="69"/>
    </row>
    <row r="403" spans="4:9" x14ac:dyDescent="0.55000000000000004">
      <c r="D403" s="69"/>
      <c r="E403" s="69"/>
      <c r="F403" s="69"/>
      <c r="G403" s="69"/>
      <c r="H403" s="69"/>
      <c r="I403" s="69"/>
    </row>
    <row r="404" spans="4:9" x14ac:dyDescent="0.55000000000000004">
      <c r="D404" s="69"/>
      <c r="E404" s="69"/>
      <c r="F404" s="69"/>
      <c r="G404" s="69"/>
      <c r="H404" s="69"/>
      <c r="I404" s="69"/>
    </row>
    <row r="405" spans="4:9" x14ac:dyDescent="0.55000000000000004">
      <c r="D405" s="69"/>
      <c r="E405" s="69"/>
      <c r="F405" s="69"/>
      <c r="G405" s="69"/>
      <c r="H405" s="69"/>
      <c r="I405" s="69"/>
    </row>
    <row r="406" spans="4:9" x14ac:dyDescent="0.55000000000000004">
      <c r="D406" s="69"/>
      <c r="E406" s="69"/>
      <c r="F406" s="69"/>
      <c r="G406" s="69"/>
      <c r="H406" s="69"/>
      <c r="I406" s="69"/>
    </row>
    <row r="407" spans="4:9" x14ac:dyDescent="0.55000000000000004">
      <c r="D407" s="69"/>
      <c r="E407" s="69"/>
      <c r="F407" s="69"/>
      <c r="G407" s="69"/>
      <c r="H407" s="69"/>
      <c r="I407" s="69"/>
    </row>
    <row r="408" spans="4:9" x14ac:dyDescent="0.55000000000000004">
      <c r="D408" s="69"/>
      <c r="E408" s="69"/>
      <c r="F408" s="69"/>
      <c r="G408" s="69"/>
      <c r="H408" s="69"/>
      <c r="I408" s="69"/>
    </row>
    <row r="409" spans="4:9" x14ac:dyDescent="0.55000000000000004">
      <c r="D409" s="69"/>
      <c r="E409" s="69"/>
      <c r="F409" s="69"/>
      <c r="G409" s="69"/>
      <c r="H409" s="69"/>
      <c r="I409" s="69"/>
    </row>
    <row r="410" spans="4:9" x14ac:dyDescent="0.55000000000000004">
      <c r="D410" s="69"/>
      <c r="E410" s="69"/>
      <c r="F410" s="69"/>
      <c r="G410" s="69"/>
      <c r="H410" s="69"/>
      <c r="I410" s="69"/>
    </row>
    <row r="411" spans="4:9" x14ac:dyDescent="0.55000000000000004">
      <c r="D411" s="69"/>
      <c r="E411" s="69"/>
      <c r="F411" s="69"/>
      <c r="G411" s="69"/>
      <c r="H411" s="69"/>
      <c r="I411" s="69"/>
    </row>
    <row r="412" spans="4:9" x14ac:dyDescent="0.55000000000000004">
      <c r="D412" s="69"/>
      <c r="E412" s="69"/>
      <c r="F412" s="69"/>
      <c r="G412" s="69"/>
      <c r="H412" s="69"/>
      <c r="I412" s="69"/>
    </row>
    <row r="413" spans="4:9" x14ac:dyDescent="0.55000000000000004">
      <c r="D413" s="69"/>
      <c r="E413" s="69"/>
      <c r="F413" s="69"/>
      <c r="G413" s="69"/>
      <c r="H413" s="69"/>
      <c r="I413" s="69"/>
    </row>
    <row r="414" spans="4:9" x14ac:dyDescent="0.55000000000000004">
      <c r="D414" s="69"/>
      <c r="E414" s="69"/>
      <c r="F414" s="69"/>
      <c r="G414" s="69"/>
      <c r="H414" s="69"/>
      <c r="I414" s="69"/>
    </row>
    <row r="415" spans="4:9" x14ac:dyDescent="0.55000000000000004">
      <c r="D415" s="69"/>
      <c r="E415" s="69"/>
      <c r="F415" s="69"/>
      <c r="G415" s="69"/>
      <c r="H415" s="69"/>
      <c r="I415" s="69"/>
    </row>
    <row r="416" spans="4:9" x14ac:dyDescent="0.55000000000000004">
      <c r="D416" s="69"/>
      <c r="E416" s="69"/>
      <c r="F416" s="69"/>
      <c r="G416" s="69"/>
      <c r="H416" s="69"/>
      <c r="I416" s="69"/>
    </row>
    <row r="417" spans="4:9" x14ac:dyDescent="0.55000000000000004">
      <c r="D417" s="69"/>
      <c r="E417" s="69"/>
      <c r="F417" s="69"/>
      <c r="G417" s="69"/>
      <c r="H417" s="69"/>
      <c r="I417" s="69"/>
    </row>
    <row r="418" spans="4:9" x14ac:dyDescent="0.55000000000000004">
      <c r="D418" s="69"/>
      <c r="E418" s="69"/>
      <c r="F418" s="69"/>
      <c r="G418" s="69"/>
      <c r="H418" s="69"/>
      <c r="I418" s="69"/>
    </row>
    <row r="419" spans="4:9" x14ac:dyDescent="0.55000000000000004">
      <c r="D419" s="69"/>
      <c r="E419" s="69"/>
      <c r="F419" s="69"/>
      <c r="G419" s="69"/>
      <c r="H419" s="69"/>
      <c r="I419" s="69"/>
    </row>
    <row r="420" spans="4:9" x14ac:dyDescent="0.55000000000000004">
      <c r="D420" s="69"/>
      <c r="E420" s="69"/>
      <c r="F420" s="69"/>
      <c r="G420" s="69"/>
      <c r="H420" s="69"/>
      <c r="I420" s="69"/>
    </row>
    <row r="421" spans="4:9" x14ac:dyDescent="0.55000000000000004">
      <c r="D421" s="69"/>
      <c r="E421" s="69"/>
      <c r="F421" s="69"/>
      <c r="G421" s="69"/>
      <c r="H421" s="69"/>
      <c r="I421" s="69"/>
    </row>
    <row r="422" spans="4:9" x14ac:dyDescent="0.55000000000000004">
      <c r="D422" s="69"/>
      <c r="E422" s="69"/>
      <c r="F422" s="69"/>
      <c r="G422" s="69"/>
      <c r="H422" s="69"/>
      <c r="I422" s="69"/>
    </row>
    <row r="423" spans="4:9" x14ac:dyDescent="0.55000000000000004">
      <c r="D423" s="69"/>
      <c r="E423" s="69"/>
      <c r="F423" s="69"/>
      <c r="G423" s="69"/>
      <c r="H423" s="69"/>
      <c r="I423" s="69"/>
    </row>
    <row r="424" spans="4:9" x14ac:dyDescent="0.55000000000000004">
      <c r="D424" s="69"/>
      <c r="E424" s="69"/>
      <c r="F424" s="69"/>
      <c r="G424" s="69"/>
      <c r="H424" s="69"/>
      <c r="I424" s="69"/>
    </row>
    <row r="425" spans="4:9" x14ac:dyDescent="0.55000000000000004">
      <c r="D425" s="69"/>
      <c r="E425" s="69"/>
      <c r="F425" s="69"/>
      <c r="G425" s="69"/>
      <c r="H425" s="69"/>
      <c r="I425" s="69"/>
    </row>
    <row r="426" spans="4:9" x14ac:dyDescent="0.55000000000000004">
      <c r="D426" s="69"/>
      <c r="E426" s="69"/>
      <c r="F426" s="69"/>
      <c r="G426" s="69"/>
      <c r="H426" s="69"/>
      <c r="I426" s="69"/>
    </row>
    <row r="427" spans="4:9" x14ac:dyDescent="0.55000000000000004">
      <c r="D427" s="69"/>
      <c r="E427" s="69"/>
      <c r="F427" s="69"/>
      <c r="G427" s="69"/>
      <c r="H427" s="69"/>
      <c r="I427" s="69"/>
    </row>
    <row r="428" spans="4:9" x14ac:dyDescent="0.55000000000000004">
      <c r="D428" s="69"/>
      <c r="E428" s="69"/>
      <c r="F428" s="69"/>
      <c r="G428" s="69"/>
      <c r="H428" s="69"/>
      <c r="I428" s="69"/>
    </row>
    <row r="429" spans="4:9" x14ac:dyDescent="0.55000000000000004">
      <c r="D429" s="69"/>
      <c r="E429" s="69"/>
      <c r="F429" s="69"/>
      <c r="G429" s="69"/>
      <c r="H429" s="69"/>
      <c r="I429" s="69"/>
    </row>
    <row r="430" spans="4:9" x14ac:dyDescent="0.55000000000000004">
      <c r="D430" s="69"/>
      <c r="E430" s="69"/>
      <c r="F430" s="69"/>
      <c r="G430" s="69"/>
      <c r="H430" s="69"/>
      <c r="I430" s="69"/>
    </row>
    <row r="431" spans="4:9" x14ac:dyDescent="0.55000000000000004">
      <c r="D431" s="69"/>
      <c r="E431" s="69"/>
      <c r="F431" s="69"/>
      <c r="G431" s="69"/>
      <c r="H431" s="69"/>
      <c r="I431" s="69"/>
    </row>
    <row r="432" spans="4:9" x14ac:dyDescent="0.55000000000000004">
      <c r="D432" s="69"/>
      <c r="E432" s="69"/>
      <c r="F432" s="69"/>
      <c r="G432" s="69"/>
      <c r="H432" s="69"/>
      <c r="I432" s="69"/>
    </row>
    <row r="433" spans="4:9" x14ac:dyDescent="0.55000000000000004">
      <c r="D433" s="69"/>
      <c r="E433" s="69"/>
      <c r="F433" s="69"/>
      <c r="G433" s="69"/>
      <c r="H433" s="69"/>
      <c r="I433" s="69"/>
    </row>
    <row r="434" spans="4:9" x14ac:dyDescent="0.55000000000000004">
      <c r="D434" s="69"/>
      <c r="E434" s="69"/>
      <c r="F434" s="69"/>
      <c r="G434" s="69"/>
      <c r="H434" s="69"/>
      <c r="I434" s="69"/>
    </row>
    <row r="435" spans="4:9" x14ac:dyDescent="0.55000000000000004">
      <c r="D435" s="69"/>
      <c r="E435" s="69"/>
      <c r="F435" s="69"/>
      <c r="G435" s="69"/>
      <c r="H435" s="69"/>
      <c r="I435" s="69"/>
    </row>
    <row r="436" spans="4:9" x14ac:dyDescent="0.55000000000000004">
      <c r="D436" s="69"/>
      <c r="E436" s="69"/>
      <c r="F436" s="69"/>
      <c r="G436" s="69"/>
      <c r="H436" s="69"/>
      <c r="I436" s="69"/>
    </row>
    <row r="437" spans="4:9" x14ac:dyDescent="0.55000000000000004">
      <c r="D437" s="69"/>
      <c r="E437" s="69"/>
      <c r="F437" s="69"/>
      <c r="G437" s="69"/>
      <c r="H437" s="69"/>
      <c r="I437" s="69"/>
    </row>
    <row r="438" spans="4:9" x14ac:dyDescent="0.55000000000000004">
      <c r="D438" s="69"/>
      <c r="E438" s="69"/>
      <c r="F438" s="69"/>
      <c r="G438" s="69"/>
      <c r="H438" s="69"/>
      <c r="I438" s="69"/>
    </row>
    <row r="439" spans="4:9" x14ac:dyDescent="0.55000000000000004">
      <c r="D439" s="69"/>
      <c r="E439" s="69"/>
      <c r="F439" s="69"/>
      <c r="G439" s="69"/>
      <c r="H439" s="69"/>
      <c r="I439" s="69"/>
    </row>
    <row r="440" spans="4:9" x14ac:dyDescent="0.55000000000000004">
      <c r="D440" s="69"/>
      <c r="E440" s="69"/>
      <c r="F440" s="69"/>
      <c r="G440" s="69"/>
      <c r="H440" s="69"/>
      <c r="I440" s="69"/>
    </row>
    <row r="441" spans="4:9" x14ac:dyDescent="0.55000000000000004">
      <c r="D441" s="69"/>
      <c r="E441" s="69"/>
      <c r="F441" s="69"/>
      <c r="G441" s="69"/>
      <c r="H441" s="69"/>
      <c r="I441" s="69"/>
    </row>
    <row r="442" spans="4:9" x14ac:dyDescent="0.55000000000000004">
      <c r="D442" s="69"/>
      <c r="E442" s="69"/>
      <c r="F442" s="69"/>
      <c r="G442" s="69"/>
      <c r="H442" s="69"/>
      <c r="I442" s="69"/>
    </row>
    <row r="443" spans="4:9" x14ac:dyDescent="0.55000000000000004">
      <c r="D443" s="69"/>
      <c r="E443" s="69"/>
      <c r="F443" s="69"/>
      <c r="G443" s="69"/>
      <c r="H443" s="69"/>
      <c r="I443" s="69"/>
    </row>
    <row r="444" spans="4:9" x14ac:dyDescent="0.55000000000000004">
      <c r="D444" s="69"/>
      <c r="E444" s="69"/>
      <c r="F444" s="69"/>
      <c r="G444" s="69"/>
      <c r="H444" s="69"/>
      <c r="I444" s="69"/>
    </row>
    <row r="445" spans="4:9" x14ac:dyDescent="0.55000000000000004">
      <c r="D445" s="69"/>
      <c r="E445" s="69"/>
      <c r="F445" s="69"/>
      <c r="G445" s="69"/>
      <c r="H445" s="69"/>
      <c r="I445" s="69"/>
    </row>
    <row r="446" spans="4:9" x14ac:dyDescent="0.55000000000000004">
      <c r="D446" s="69"/>
      <c r="E446" s="69"/>
      <c r="F446" s="69"/>
      <c r="G446" s="69"/>
      <c r="H446" s="69"/>
      <c r="I446" s="69"/>
    </row>
    <row r="447" spans="4:9" x14ac:dyDescent="0.55000000000000004">
      <c r="D447" s="69"/>
      <c r="E447" s="69"/>
      <c r="F447" s="69"/>
      <c r="G447" s="69"/>
      <c r="H447" s="69"/>
      <c r="I447" s="69"/>
    </row>
    <row r="448" spans="4:9" x14ac:dyDescent="0.55000000000000004">
      <c r="D448" s="69"/>
      <c r="E448" s="69"/>
      <c r="F448" s="69"/>
      <c r="G448" s="69"/>
      <c r="H448" s="69"/>
      <c r="I448" s="69"/>
    </row>
    <row r="449" spans="4:9" x14ac:dyDescent="0.55000000000000004">
      <c r="D449" s="69"/>
      <c r="E449" s="69"/>
      <c r="F449" s="69"/>
      <c r="G449" s="69"/>
      <c r="H449" s="69"/>
      <c r="I449" s="69"/>
    </row>
    <row r="450" spans="4:9" x14ac:dyDescent="0.55000000000000004">
      <c r="D450" s="69"/>
      <c r="E450" s="69"/>
      <c r="F450" s="69"/>
      <c r="G450" s="69"/>
      <c r="H450" s="69"/>
      <c r="I450" s="69"/>
    </row>
    <row r="451" spans="4:9" x14ac:dyDescent="0.55000000000000004">
      <c r="D451" s="69"/>
      <c r="E451" s="69"/>
      <c r="F451" s="69"/>
      <c r="G451" s="69"/>
      <c r="H451" s="69"/>
      <c r="I451" s="69"/>
    </row>
    <row r="452" spans="4:9" x14ac:dyDescent="0.55000000000000004">
      <c r="D452" s="69"/>
      <c r="E452" s="69"/>
      <c r="F452" s="69"/>
      <c r="G452" s="69"/>
      <c r="H452" s="69"/>
      <c r="I452" s="69"/>
    </row>
    <row r="453" spans="4:9" x14ac:dyDescent="0.55000000000000004">
      <c r="D453" s="69"/>
      <c r="E453" s="69"/>
      <c r="F453" s="69"/>
      <c r="G453" s="69"/>
      <c r="H453" s="69"/>
      <c r="I453" s="69"/>
    </row>
    <row r="454" spans="4:9" x14ac:dyDescent="0.55000000000000004">
      <c r="D454" s="69"/>
      <c r="E454" s="69"/>
      <c r="F454" s="69"/>
      <c r="G454" s="69"/>
      <c r="H454" s="69"/>
      <c r="I454" s="69"/>
    </row>
    <row r="455" spans="4:9" x14ac:dyDescent="0.55000000000000004">
      <c r="D455" s="69"/>
      <c r="E455" s="69"/>
      <c r="F455" s="69"/>
      <c r="G455" s="69"/>
      <c r="H455" s="69"/>
      <c r="I455" s="69"/>
    </row>
    <row r="456" spans="4:9" x14ac:dyDescent="0.55000000000000004">
      <c r="D456" s="69"/>
      <c r="E456" s="69"/>
      <c r="F456" s="69"/>
      <c r="G456" s="69"/>
      <c r="H456" s="69"/>
      <c r="I456" s="69"/>
    </row>
    <row r="457" spans="4:9" x14ac:dyDescent="0.55000000000000004">
      <c r="D457" s="69"/>
      <c r="E457" s="69"/>
      <c r="F457" s="69"/>
      <c r="G457" s="69"/>
      <c r="H457" s="69"/>
      <c r="I457" s="69"/>
    </row>
    <row r="458" spans="4:9" x14ac:dyDescent="0.55000000000000004">
      <c r="D458" s="69"/>
      <c r="E458" s="69"/>
      <c r="F458" s="69"/>
      <c r="G458" s="69"/>
      <c r="H458" s="69"/>
      <c r="I458" s="69"/>
    </row>
    <row r="459" spans="4:9" x14ac:dyDescent="0.55000000000000004">
      <c r="D459" s="69"/>
      <c r="E459" s="69"/>
      <c r="F459" s="69"/>
      <c r="G459" s="69"/>
      <c r="H459" s="69"/>
      <c r="I459" s="69"/>
    </row>
    <row r="460" spans="4:9" x14ac:dyDescent="0.55000000000000004">
      <c r="D460" s="69"/>
      <c r="E460" s="69"/>
      <c r="F460" s="69"/>
      <c r="G460" s="69"/>
      <c r="H460" s="69"/>
      <c r="I460" s="69"/>
    </row>
    <row r="461" spans="4:9" x14ac:dyDescent="0.55000000000000004">
      <c r="D461" s="69"/>
      <c r="E461" s="69"/>
      <c r="F461" s="69"/>
      <c r="G461" s="69"/>
      <c r="H461" s="69"/>
      <c r="I461" s="69"/>
    </row>
    <row r="462" spans="4:9" x14ac:dyDescent="0.55000000000000004">
      <c r="D462" s="69"/>
      <c r="E462" s="69"/>
      <c r="F462" s="69"/>
      <c r="G462" s="69"/>
      <c r="H462" s="69"/>
      <c r="I462" s="69"/>
    </row>
    <row r="463" spans="4:9" x14ac:dyDescent="0.55000000000000004">
      <c r="D463" s="69"/>
      <c r="E463" s="69"/>
      <c r="F463" s="69"/>
      <c r="G463" s="69"/>
      <c r="H463" s="69"/>
      <c r="I463" s="69"/>
    </row>
    <row r="464" spans="4:9" x14ac:dyDescent="0.55000000000000004">
      <c r="D464" s="69"/>
      <c r="E464" s="69"/>
      <c r="F464" s="69"/>
      <c r="G464" s="69"/>
      <c r="H464" s="69"/>
      <c r="I464" s="69"/>
    </row>
    <row r="465" spans="4:9" x14ac:dyDescent="0.55000000000000004">
      <c r="D465" s="69"/>
      <c r="E465" s="69"/>
      <c r="F465" s="69"/>
      <c r="G465" s="69"/>
      <c r="H465" s="69"/>
      <c r="I465" s="69"/>
    </row>
    <row r="466" spans="4:9" x14ac:dyDescent="0.55000000000000004">
      <c r="D466" s="69"/>
      <c r="E466" s="69"/>
      <c r="F466" s="69"/>
      <c r="G466" s="69"/>
      <c r="H466" s="69"/>
      <c r="I466" s="69"/>
    </row>
    <row r="467" spans="4:9" x14ac:dyDescent="0.55000000000000004">
      <c r="D467" s="69"/>
      <c r="E467" s="69"/>
      <c r="F467" s="69"/>
      <c r="G467" s="69"/>
      <c r="H467" s="69"/>
      <c r="I467" s="69"/>
    </row>
    <row r="468" spans="4:9" x14ac:dyDescent="0.55000000000000004">
      <c r="D468" s="69"/>
      <c r="E468" s="69"/>
      <c r="F468" s="69"/>
      <c r="G468" s="69"/>
      <c r="H468" s="69"/>
      <c r="I468" s="69"/>
    </row>
    <row r="469" spans="4:9" x14ac:dyDescent="0.55000000000000004">
      <c r="D469" s="69"/>
      <c r="E469" s="69"/>
      <c r="F469" s="69"/>
      <c r="G469" s="69"/>
      <c r="H469" s="69"/>
      <c r="I469" s="69"/>
    </row>
    <row r="470" spans="4:9" x14ac:dyDescent="0.55000000000000004">
      <c r="D470" s="69"/>
      <c r="E470" s="69"/>
      <c r="F470" s="69"/>
      <c r="G470" s="69"/>
      <c r="H470" s="69"/>
      <c r="I470" s="69"/>
    </row>
    <row r="471" spans="4:9" x14ac:dyDescent="0.55000000000000004">
      <c r="D471" s="69"/>
      <c r="E471" s="69"/>
      <c r="F471" s="69"/>
      <c r="G471" s="69"/>
      <c r="H471" s="69"/>
      <c r="I471" s="69"/>
    </row>
    <row r="472" spans="4:9" x14ac:dyDescent="0.55000000000000004">
      <c r="D472" s="69"/>
      <c r="E472" s="69"/>
      <c r="F472" s="69"/>
      <c r="G472" s="69"/>
      <c r="H472" s="69"/>
      <c r="I472" s="69"/>
    </row>
    <row r="473" spans="4:9" x14ac:dyDescent="0.55000000000000004">
      <c r="D473" s="69"/>
      <c r="E473" s="69"/>
      <c r="F473" s="69"/>
      <c r="G473" s="69"/>
      <c r="H473" s="69"/>
      <c r="I473" s="69"/>
    </row>
    <row r="474" spans="4:9" x14ac:dyDescent="0.55000000000000004">
      <c r="D474" s="69"/>
      <c r="E474" s="69"/>
      <c r="F474" s="69"/>
      <c r="G474" s="69"/>
      <c r="H474" s="69"/>
      <c r="I474" s="69"/>
    </row>
    <row r="475" spans="4:9" x14ac:dyDescent="0.55000000000000004">
      <c r="D475" s="69"/>
      <c r="E475" s="69"/>
      <c r="F475" s="69"/>
      <c r="G475" s="69"/>
      <c r="H475" s="69"/>
      <c r="I475" s="69"/>
    </row>
    <row r="476" spans="4:9" x14ac:dyDescent="0.55000000000000004">
      <c r="D476" s="69"/>
      <c r="E476" s="69"/>
      <c r="F476" s="69"/>
      <c r="G476" s="69"/>
      <c r="H476" s="69"/>
      <c r="I476" s="69"/>
    </row>
    <row r="477" spans="4:9" x14ac:dyDescent="0.55000000000000004">
      <c r="D477" s="69"/>
      <c r="E477" s="69"/>
      <c r="F477" s="69"/>
      <c r="G477" s="69"/>
      <c r="H477" s="69"/>
      <c r="I477" s="69"/>
    </row>
    <row r="478" spans="4:9" x14ac:dyDescent="0.55000000000000004">
      <c r="D478" s="69"/>
      <c r="E478" s="69"/>
      <c r="F478" s="69"/>
      <c r="G478" s="69"/>
      <c r="H478" s="69"/>
      <c r="I478" s="69"/>
    </row>
    <row r="479" spans="4:9" x14ac:dyDescent="0.55000000000000004">
      <c r="D479" s="69"/>
      <c r="E479" s="69"/>
      <c r="F479" s="69"/>
      <c r="G479" s="69"/>
      <c r="H479" s="69"/>
      <c r="I479" s="69"/>
    </row>
    <row r="480" spans="4:9" x14ac:dyDescent="0.55000000000000004">
      <c r="D480" s="69"/>
      <c r="E480" s="69"/>
      <c r="F480" s="69"/>
      <c r="G480" s="69"/>
      <c r="H480" s="69"/>
      <c r="I480" s="69"/>
    </row>
    <row r="481" spans="4:9" x14ac:dyDescent="0.55000000000000004">
      <c r="D481" s="69"/>
      <c r="E481" s="69"/>
      <c r="F481" s="69"/>
      <c r="G481" s="69"/>
      <c r="H481" s="69"/>
      <c r="I481" s="69"/>
    </row>
    <row r="482" spans="4:9" x14ac:dyDescent="0.55000000000000004">
      <c r="D482" s="69"/>
      <c r="E482" s="69"/>
      <c r="F482" s="69"/>
      <c r="G482" s="69"/>
      <c r="H482" s="69"/>
      <c r="I482" s="69"/>
    </row>
    <row r="483" spans="4:9" x14ac:dyDescent="0.55000000000000004">
      <c r="D483" s="69"/>
      <c r="E483" s="69"/>
      <c r="F483" s="69"/>
      <c r="G483" s="69"/>
      <c r="H483" s="69"/>
      <c r="I483" s="69"/>
    </row>
    <row r="484" spans="4:9" x14ac:dyDescent="0.55000000000000004">
      <c r="D484" s="69"/>
      <c r="E484" s="69"/>
      <c r="F484" s="69"/>
      <c r="G484" s="69"/>
      <c r="H484" s="69"/>
      <c r="I484" s="69"/>
    </row>
    <row r="485" spans="4:9" x14ac:dyDescent="0.55000000000000004">
      <c r="D485" s="69"/>
      <c r="E485" s="69"/>
      <c r="F485" s="69"/>
      <c r="G485" s="69"/>
      <c r="H485" s="69"/>
      <c r="I485" s="69"/>
    </row>
    <row r="486" spans="4:9" x14ac:dyDescent="0.55000000000000004">
      <c r="D486" s="69"/>
      <c r="E486" s="69"/>
      <c r="F486" s="69"/>
      <c r="G486" s="69"/>
      <c r="H486" s="69"/>
      <c r="I486" s="69"/>
    </row>
    <row r="487" spans="4:9" x14ac:dyDescent="0.55000000000000004">
      <c r="D487" s="69"/>
      <c r="E487" s="69"/>
      <c r="F487" s="69"/>
      <c r="G487" s="69"/>
      <c r="H487" s="69"/>
      <c r="I487" s="69"/>
    </row>
    <row r="488" spans="4:9" x14ac:dyDescent="0.55000000000000004">
      <c r="D488" s="69"/>
      <c r="E488" s="69"/>
      <c r="F488" s="69"/>
      <c r="G488" s="69"/>
      <c r="H488" s="69"/>
      <c r="I488" s="69"/>
    </row>
    <row r="489" spans="4:9" x14ac:dyDescent="0.55000000000000004">
      <c r="D489" s="69"/>
      <c r="E489" s="69"/>
      <c r="F489" s="69"/>
      <c r="G489" s="69"/>
      <c r="H489" s="69"/>
      <c r="I489" s="69"/>
    </row>
    <row r="490" spans="4:9" x14ac:dyDescent="0.55000000000000004">
      <c r="D490" s="69"/>
      <c r="E490" s="69"/>
      <c r="F490" s="69"/>
      <c r="G490" s="69"/>
      <c r="H490" s="69"/>
      <c r="I490" s="69"/>
    </row>
    <row r="491" spans="4:9" x14ac:dyDescent="0.55000000000000004">
      <c r="D491" s="69"/>
      <c r="E491" s="69"/>
      <c r="F491" s="69"/>
      <c r="G491" s="69"/>
      <c r="H491" s="69"/>
      <c r="I491" s="69"/>
    </row>
    <row r="492" spans="4:9" x14ac:dyDescent="0.55000000000000004">
      <c r="D492" s="69"/>
      <c r="E492" s="69"/>
      <c r="F492" s="69"/>
      <c r="G492" s="69"/>
      <c r="H492" s="69"/>
      <c r="I492" s="69"/>
    </row>
    <row r="493" spans="4:9" x14ac:dyDescent="0.55000000000000004">
      <c r="D493" s="69"/>
      <c r="E493" s="69"/>
      <c r="F493" s="69"/>
      <c r="G493" s="69"/>
      <c r="H493" s="69"/>
      <c r="I493" s="69"/>
    </row>
    <row r="494" spans="4:9" x14ac:dyDescent="0.55000000000000004">
      <c r="D494" s="69"/>
      <c r="E494" s="69"/>
      <c r="F494" s="69"/>
      <c r="G494" s="69"/>
      <c r="H494" s="69"/>
      <c r="I494" s="69"/>
    </row>
    <row r="495" spans="4:9" x14ac:dyDescent="0.55000000000000004">
      <c r="D495" s="69"/>
      <c r="E495" s="69"/>
      <c r="F495" s="69"/>
      <c r="G495" s="69"/>
      <c r="H495" s="69"/>
      <c r="I495" s="69"/>
    </row>
    <row r="496" spans="4:9" x14ac:dyDescent="0.55000000000000004">
      <c r="D496" s="69"/>
      <c r="E496" s="69"/>
      <c r="F496" s="69"/>
      <c r="G496" s="69"/>
      <c r="H496" s="69"/>
      <c r="I496" s="69"/>
    </row>
    <row r="497" spans="4:9" x14ac:dyDescent="0.55000000000000004">
      <c r="D497" s="69"/>
      <c r="E497" s="69"/>
      <c r="F497" s="69"/>
      <c r="G497" s="69"/>
      <c r="H497" s="69"/>
      <c r="I497" s="69"/>
    </row>
    <row r="498" spans="4:9" x14ac:dyDescent="0.55000000000000004">
      <c r="D498" s="69"/>
      <c r="E498" s="69"/>
      <c r="F498" s="69"/>
      <c r="G498" s="69"/>
      <c r="H498" s="69"/>
      <c r="I498" s="69"/>
    </row>
    <row r="499" spans="4:9" x14ac:dyDescent="0.55000000000000004">
      <c r="D499" s="69"/>
      <c r="E499" s="69"/>
      <c r="F499" s="69"/>
      <c r="G499" s="69"/>
      <c r="H499" s="69"/>
      <c r="I499" s="69"/>
    </row>
    <row r="500" spans="4:9" x14ac:dyDescent="0.55000000000000004">
      <c r="D500" s="69"/>
      <c r="E500" s="69"/>
      <c r="F500" s="69"/>
      <c r="G500" s="69"/>
      <c r="H500" s="69"/>
      <c r="I500" s="69"/>
    </row>
    <row r="501" spans="4:9" x14ac:dyDescent="0.55000000000000004">
      <c r="D501" s="69"/>
      <c r="E501" s="69"/>
      <c r="F501" s="69"/>
      <c r="G501" s="69"/>
      <c r="H501" s="69"/>
      <c r="I501" s="69"/>
    </row>
    <row r="502" spans="4:9" x14ac:dyDescent="0.55000000000000004">
      <c r="D502" s="69"/>
      <c r="E502" s="69"/>
      <c r="F502" s="69"/>
      <c r="G502" s="69"/>
      <c r="H502" s="69"/>
      <c r="I502" s="69"/>
    </row>
    <row r="503" spans="4:9" x14ac:dyDescent="0.55000000000000004">
      <c r="D503" s="69"/>
      <c r="E503" s="69"/>
      <c r="F503" s="69"/>
      <c r="G503" s="69"/>
      <c r="H503" s="69"/>
      <c r="I503" s="69"/>
    </row>
    <row r="504" spans="4:9" x14ac:dyDescent="0.55000000000000004">
      <c r="D504" s="69"/>
      <c r="E504" s="69"/>
      <c r="F504" s="69"/>
      <c r="G504" s="69"/>
      <c r="H504" s="69"/>
      <c r="I504" s="69"/>
    </row>
    <row r="505" spans="4:9" x14ac:dyDescent="0.55000000000000004">
      <c r="D505" s="69"/>
      <c r="E505" s="69"/>
      <c r="F505" s="69"/>
      <c r="G505" s="69"/>
      <c r="H505" s="69"/>
      <c r="I505" s="69"/>
    </row>
    <row r="506" spans="4:9" x14ac:dyDescent="0.55000000000000004">
      <c r="D506" s="69"/>
      <c r="E506" s="69"/>
      <c r="F506" s="69"/>
      <c r="G506" s="69"/>
      <c r="H506" s="69"/>
      <c r="I506" s="69"/>
    </row>
    <row r="507" spans="4:9" x14ac:dyDescent="0.55000000000000004">
      <c r="D507" s="69"/>
      <c r="E507" s="69"/>
      <c r="F507" s="69"/>
      <c r="G507" s="69"/>
      <c r="H507" s="69"/>
      <c r="I507" s="69"/>
    </row>
    <row r="508" spans="4:9" x14ac:dyDescent="0.55000000000000004">
      <c r="D508" s="69"/>
      <c r="E508" s="69"/>
      <c r="F508" s="69"/>
      <c r="G508" s="69"/>
      <c r="H508" s="69"/>
      <c r="I508" s="69"/>
    </row>
    <row r="509" spans="4:9" x14ac:dyDescent="0.55000000000000004">
      <c r="D509" s="69"/>
      <c r="E509" s="69"/>
      <c r="F509" s="69"/>
      <c r="G509" s="69"/>
      <c r="H509" s="69"/>
      <c r="I509" s="69"/>
    </row>
    <row r="510" spans="4:9" x14ac:dyDescent="0.55000000000000004">
      <c r="D510" s="69"/>
      <c r="E510" s="69"/>
      <c r="F510" s="69"/>
      <c r="G510" s="69"/>
      <c r="H510" s="69"/>
      <c r="I510" s="69"/>
    </row>
    <row r="511" spans="4:9" x14ac:dyDescent="0.55000000000000004">
      <c r="D511" s="69"/>
      <c r="E511" s="69"/>
      <c r="F511" s="69"/>
      <c r="G511" s="69"/>
      <c r="H511" s="69"/>
      <c r="I511" s="69"/>
    </row>
    <row r="512" spans="4:9" x14ac:dyDescent="0.55000000000000004">
      <c r="D512" s="69"/>
      <c r="E512" s="69"/>
      <c r="F512" s="69"/>
      <c r="G512" s="69"/>
      <c r="H512" s="69"/>
      <c r="I512" s="69"/>
    </row>
    <row r="513" spans="4:9" x14ac:dyDescent="0.55000000000000004">
      <c r="D513" s="69"/>
      <c r="E513" s="69"/>
      <c r="F513" s="69"/>
      <c r="G513" s="69"/>
      <c r="H513" s="69"/>
      <c r="I513" s="69"/>
    </row>
    <row r="514" spans="4:9" x14ac:dyDescent="0.55000000000000004">
      <c r="D514" s="69"/>
      <c r="E514" s="69"/>
      <c r="F514" s="69"/>
      <c r="G514" s="69"/>
      <c r="H514" s="69"/>
      <c r="I514" s="69"/>
    </row>
    <row r="515" spans="4:9" x14ac:dyDescent="0.55000000000000004">
      <c r="D515" s="69"/>
      <c r="E515" s="69"/>
      <c r="F515" s="69"/>
      <c r="G515" s="69"/>
      <c r="H515" s="69"/>
      <c r="I515" s="69"/>
    </row>
    <row r="516" spans="4:9" x14ac:dyDescent="0.55000000000000004">
      <c r="D516" s="69"/>
      <c r="E516" s="69"/>
      <c r="F516" s="69"/>
      <c r="G516" s="69"/>
      <c r="H516" s="69"/>
      <c r="I516" s="69"/>
    </row>
    <row r="517" spans="4:9" x14ac:dyDescent="0.55000000000000004">
      <c r="D517" s="69"/>
      <c r="E517" s="69"/>
      <c r="F517" s="69"/>
      <c r="G517" s="69"/>
      <c r="H517" s="69"/>
      <c r="I517" s="69"/>
    </row>
    <row r="518" spans="4:9" x14ac:dyDescent="0.55000000000000004">
      <c r="D518" s="69"/>
      <c r="E518" s="69"/>
      <c r="F518" s="69"/>
      <c r="G518" s="69"/>
      <c r="H518" s="69"/>
      <c r="I518" s="69"/>
    </row>
    <row r="519" spans="4:9" x14ac:dyDescent="0.55000000000000004">
      <c r="D519" s="69"/>
      <c r="E519" s="69"/>
      <c r="F519" s="69"/>
      <c r="G519" s="69"/>
      <c r="H519" s="69"/>
      <c r="I519" s="69"/>
    </row>
    <row r="520" spans="4:9" x14ac:dyDescent="0.55000000000000004">
      <c r="D520" s="69"/>
      <c r="E520" s="69"/>
      <c r="F520" s="69"/>
      <c r="G520" s="69"/>
      <c r="H520" s="69"/>
      <c r="I520" s="69"/>
    </row>
    <row r="521" spans="4:9" x14ac:dyDescent="0.55000000000000004">
      <c r="D521" s="69"/>
      <c r="E521" s="69"/>
      <c r="F521" s="69"/>
      <c r="G521" s="69"/>
      <c r="H521" s="69"/>
      <c r="I521" s="69"/>
    </row>
    <row r="522" spans="4:9" x14ac:dyDescent="0.55000000000000004">
      <c r="D522" s="69"/>
      <c r="E522" s="69"/>
      <c r="F522" s="69"/>
      <c r="G522" s="69"/>
      <c r="H522" s="69"/>
      <c r="I522" s="69"/>
    </row>
    <row r="523" spans="4:9" x14ac:dyDescent="0.55000000000000004">
      <c r="D523" s="69"/>
      <c r="E523" s="69"/>
      <c r="F523" s="69"/>
      <c r="G523" s="69"/>
      <c r="H523" s="69"/>
      <c r="I523" s="69"/>
    </row>
    <row r="524" spans="4:9" x14ac:dyDescent="0.55000000000000004">
      <c r="D524" s="69"/>
      <c r="E524" s="69"/>
      <c r="F524" s="69"/>
      <c r="G524" s="69"/>
      <c r="H524" s="69"/>
      <c r="I524" s="69"/>
    </row>
    <row r="525" spans="4:9" x14ac:dyDescent="0.55000000000000004">
      <c r="D525" s="69"/>
      <c r="E525" s="69"/>
      <c r="F525" s="69"/>
      <c r="G525" s="69"/>
      <c r="H525" s="69"/>
      <c r="I525" s="69"/>
    </row>
    <row r="526" spans="4:9" x14ac:dyDescent="0.55000000000000004">
      <c r="D526" s="69"/>
      <c r="E526" s="69"/>
      <c r="F526" s="69"/>
      <c r="G526" s="69"/>
      <c r="H526" s="69"/>
      <c r="I526" s="69"/>
    </row>
    <row r="527" spans="4:9" x14ac:dyDescent="0.55000000000000004">
      <c r="D527" s="69"/>
      <c r="E527" s="69"/>
      <c r="F527" s="69"/>
      <c r="G527" s="69"/>
      <c r="H527" s="69"/>
      <c r="I527" s="69"/>
    </row>
    <row r="528" spans="4:9" x14ac:dyDescent="0.55000000000000004">
      <c r="D528" s="69"/>
      <c r="E528" s="69"/>
      <c r="F528" s="69"/>
      <c r="G528" s="69"/>
      <c r="H528" s="69"/>
      <c r="I528" s="69"/>
    </row>
    <row r="529" spans="4:9" x14ac:dyDescent="0.55000000000000004">
      <c r="D529" s="69"/>
      <c r="E529" s="69"/>
      <c r="F529" s="69"/>
      <c r="G529" s="69"/>
      <c r="H529" s="69"/>
      <c r="I529" s="69"/>
    </row>
    <row r="530" spans="4:9" x14ac:dyDescent="0.55000000000000004">
      <c r="D530" s="69"/>
      <c r="E530" s="69"/>
      <c r="F530" s="69"/>
      <c r="G530" s="69"/>
      <c r="H530" s="69"/>
      <c r="I530" s="69"/>
    </row>
    <row r="531" spans="4:9" x14ac:dyDescent="0.55000000000000004">
      <c r="D531" s="69"/>
      <c r="E531" s="69"/>
      <c r="F531" s="69"/>
      <c r="G531" s="69"/>
      <c r="H531" s="69"/>
      <c r="I531" s="69"/>
    </row>
    <row r="532" spans="4:9" x14ac:dyDescent="0.55000000000000004">
      <c r="D532" s="69"/>
      <c r="E532" s="69"/>
      <c r="F532" s="69"/>
      <c r="G532" s="69"/>
      <c r="H532" s="69"/>
      <c r="I532" s="69"/>
    </row>
    <row r="533" spans="4:9" x14ac:dyDescent="0.55000000000000004">
      <c r="D533" s="69"/>
      <c r="E533" s="69"/>
      <c r="F533" s="69"/>
      <c r="G533" s="69"/>
      <c r="H533" s="69"/>
      <c r="I533" s="69"/>
    </row>
    <row r="534" spans="4:9" x14ac:dyDescent="0.55000000000000004">
      <c r="D534" s="69"/>
      <c r="E534" s="69"/>
      <c r="F534" s="69"/>
      <c r="G534" s="69"/>
      <c r="H534" s="69"/>
      <c r="I534" s="69"/>
    </row>
    <row r="535" spans="4:9" x14ac:dyDescent="0.55000000000000004">
      <c r="D535" s="69"/>
      <c r="E535" s="69"/>
      <c r="F535" s="69"/>
      <c r="G535" s="69"/>
      <c r="H535" s="69"/>
      <c r="I535" s="69"/>
    </row>
    <row r="536" spans="4:9" x14ac:dyDescent="0.55000000000000004">
      <c r="D536" s="69"/>
      <c r="E536" s="69"/>
      <c r="F536" s="69"/>
      <c r="G536" s="69"/>
      <c r="H536" s="69"/>
      <c r="I536" s="69"/>
    </row>
    <row r="537" spans="4:9" x14ac:dyDescent="0.55000000000000004">
      <c r="D537" s="69"/>
      <c r="E537" s="69"/>
      <c r="F537" s="69"/>
      <c r="G537" s="69"/>
      <c r="H537" s="69"/>
      <c r="I537" s="69"/>
    </row>
    <row r="538" spans="4:9" x14ac:dyDescent="0.55000000000000004">
      <c r="D538" s="69"/>
      <c r="E538" s="69"/>
      <c r="F538" s="69"/>
      <c r="G538" s="69"/>
      <c r="H538" s="69"/>
      <c r="I538" s="69"/>
    </row>
    <row r="539" spans="4:9" x14ac:dyDescent="0.55000000000000004">
      <c r="D539" s="69"/>
      <c r="E539" s="69"/>
      <c r="F539" s="69"/>
      <c r="G539" s="69"/>
      <c r="H539" s="69"/>
      <c r="I539" s="69"/>
    </row>
    <row r="540" spans="4:9" x14ac:dyDescent="0.55000000000000004">
      <c r="D540" s="69"/>
      <c r="E540" s="69"/>
      <c r="F540" s="69"/>
      <c r="G540" s="69"/>
      <c r="H540" s="69"/>
      <c r="I540" s="69"/>
    </row>
    <row r="541" spans="4:9" x14ac:dyDescent="0.55000000000000004">
      <c r="D541" s="69"/>
      <c r="E541" s="69"/>
      <c r="F541" s="69"/>
      <c r="G541" s="69"/>
      <c r="H541" s="69"/>
      <c r="I541" s="69"/>
    </row>
    <row r="542" spans="4:9" x14ac:dyDescent="0.55000000000000004">
      <c r="D542" s="69"/>
      <c r="E542" s="69"/>
      <c r="F542" s="69"/>
      <c r="G542" s="69"/>
      <c r="H542" s="69"/>
      <c r="I542" s="69"/>
    </row>
    <row r="543" spans="4:9" x14ac:dyDescent="0.55000000000000004">
      <c r="D543" s="69"/>
      <c r="E543" s="69"/>
      <c r="F543" s="69"/>
      <c r="G543" s="69"/>
      <c r="H543" s="69"/>
      <c r="I543" s="69"/>
    </row>
    <row r="544" spans="4:9" x14ac:dyDescent="0.55000000000000004">
      <c r="D544" s="69"/>
      <c r="E544" s="69"/>
      <c r="F544" s="69"/>
      <c r="G544" s="69"/>
      <c r="H544" s="69"/>
      <c r="I544" s="69"/>
    </row>
    <row r="545" spans="4:9" x14ac:dyDescent="0.55000000000000004">
      <c r="D545" s="69"/>
      <c r="E545" s="69"/>
      <c r="F545" s="69"/>
      <c r="G545" s="69"/>
      <c r="H545" s="69"/>
      <c r="I545" s="69"/>
    </row>
    <row r="546" spans="4:9" x14ac:dyDescent="0.55000000000000004">
      <c r="D546" s="69"/>
      <c r="E546" s="69"/>
      <c r="F546" s="69"/>
      <c r="G546" s="69"/>
      <c r="H546" s="69"/>
      <c r="I546" s="69"/>
    </row>
    <row r="547" spans="4:9" x14ac:dyDescent="0.55000000000000004">
      <c r="D547" s="69"/>
      <c r="E547" s="69"/>
      <c r="F547" s="69"/>
      <c r="G547" s="69"/>
      <c r="H547" s="69"/>
      <c r="I547" s="69"/>
    </row>
    <row r="548" spans="4:9" x14ac:dyDescent="0.55000000000000004">
      <c r="D548" s="69"/>
      <c r="E548" s="69"/>
      <c r="F548" s="69"/>
      <c r="G548" s="69"/>
      <c r="H548" s="69"/>
      <c r="I548" s="69"/>
    </row>
    <row r="549" spans="4:9" x14ac:dyDescent="0.55000000000000004">
      <c r="D549" s="69"/>
      <c r="E549" s="69"/>
      <c r="F549" s="69"/>
      <c r="G549" s="69"/>
      <c r="H549" s="69"/>
      <c r="I549" s="69"/>
    </row>
    <row r="550" spans="4:9" x14ac:dyDescent="0.55000000000000004">
      <c r="D550" s="69"/>
      <c r="E550" s="69"/>
      <c r="F550" s="69"/>
      <c r="G550" s="69"/>
      <c r="H550" s="69"/>
      <c r="I550" s="69"/>
    </row>
    <row r="551" spans="4:9" x14ac:dyDescent="0.55000000000000004">
      <c r="D551" s="69"/>
      <c r="E551" s="69"/>
      <c r="F551" s="69"/>
      <c r="G551" s="69"/>
      <c r="H551" s="69"/>
      <c r="I551" s="69"/>
    </row>
    <row r="552" spans="4:9" x14ac:dyDescent="0.55000000000000004">
      <c r="D552" s="69"/>
      <c r="E552" s="69"/>
      <c r="F552" s="69"/>
      <c r="G552" s="69"/>
      <c r="H552" s="69"/>
      <c r="I552" s="69"/>
    </row>
    <row r="553" spans="4:9" x14ac:dyDescent="0.55000000000000004">
      <c r="D553" s="69"/>
      <c r="E553" s="69"/>
      <c r="F553" s="69"/>
      <c r="G553" s="69"/>
      <c r="H553" s="69"/>
      <c r="I553" s="69"/>
    </row>
    <row r="554" spans="4:9" x14ac:dyDescent="0.55000000000000004">
      <c r="D554" s="69"/>
      <c r="E554" s="69"/>
      <c r="F554" s="69"/>
      <c r="G554" s="69"/>
      <c r="H554" s="69"/>
      <c r="I554" s="69"/>
    </row>
    <row r="555" spans="4:9" x14ac:dyDescent="0.55000000000000004">
      <c r="D555" s="69"/>
      <c r="E555" s="69"/>
      <c r="F555" s="69"/>
      <c r="G555" s="69"/>
      <c r="H555" s="69"/>
      <c r="I555" s="69"/>
    </row>
    <row r="556" spans="4:9" x14ac:dyDescent="0.55000000000000004">
      <c r="D556" s="69"/>
      <c r="E556" s="69"/>
      <c r="F556" s="69"/>
      <c r="G556" s="69"/>
      <c r="H556" s="69"/>
      <c r="I556" s="69"/>
    </row>
    <row r="557" spans="4:9" x14ac:dyDescent="0.55000000000000004">
      <c r="D557" s="69"/>
      <c r="E557" s="69"/>
      <c r="F557" s="69"/>
      <c r="G557" s="69"/>
      <c r="H557" s="69"/>
      <c r="I557" s="69"/>
    </row>
    <row r="558" spans="4:9" x14ac:dyDescent="0.55000000000000004">
      <c r="D558" s="69"/>
      <c r="E558" s="69"/>
      <c r="F558" s="69"/>
      <c r="G558" s="69"/>
      <c r="H558" s="69"/>
      <c r="I558" s="69"/>
    </row>
    <row r="559" spans="4:9" x14ac:dyDescent="0.55000000000000004">
      <c r="D559" s="69"/>
      <c r="E559" s="69"/>
      <c r="F559" s="69"/>
      <c r="G559" s="69"/>
      <c r="H559" s="69"/>
      <c r="I559" s="69"/>
    </row>
    <row r="560" spans="4:9" x14ac:dyDescent="0.55000000000000004">
      <c r="D560" s="69"/>
      <c r="E560" s="69"/>
      <c r="F560" s="69"/>
      <c r="G560" s="69"/>
      <c r="H560" s="69"/>
      <c r="I560" s="69"/>
    </row>
    <row r="561" spans="4:9" x14ac:dyDescent="0.55000000000000004">
      <c r="D561" s="69"/>
      <c r="E561" s="69"/>
      <c r="F561" s="69"/>
      <c r="G561" s="69"/>
      <c r="H561" s="69"/>
      <c r="I561" s="69"/>
    </row>
    <row r="562" spans="4:9" x14ac:dyDescent="0.55000000000000004">
      <c r="D562" s="69"/>
      <c r="E562" s="69"/>
      <c r="F562" s="69"/>
      <c r="G562" s="69"/>
      <c r="H562" s="69"/>
      <c r="I562" s="69"/>
    </row>
    <row r="563" spans="4:9" x14ac:dyDescent="0.55000000000000004">
      <c r="D563" s="69"/>
      <c r="E563" s="69"/>
      <c r="F563" s="69"/>
      <c r="G563" s="69"/>
      <c r="H563" s="69"/>
      <c r="I563" s="69"/>
    </row>
    <row r="564" spans="4:9" x14ac:dyDescent="0.55000000000000004">
      <c r="D564" s="69"/>
      <c r="E564" s="69"/>
      <c r="F564" s="69"/>
      <c r="G564" s="69"/>
      <c r="H564" s="69"/>
      <c r="I564" s="69"/>
    </row>
    <row r="565" spans="4:9" x14ac:dyDescent="0.55000000000000004">
      <c r="D565" s="69"/>
      <c r="E565" s="69"/>
      <c r="F565" s="69"/>
      <c r="G565" s="69"/>
      <c r="H565" s="69"/>
      <c r="I565" s="69"/>
    </row>
    <row r="566" spans="4:9" x14ac:dyDescent="0.55000000000000004">
      <c r="D566" s="69"/>
      <c r="E566" s="69"/>
      <c r="F566" s="69"/>
      <c r="G566" s="69"/>
      <c r="H566" s="69"/>
      <c r="I566" s="69"/>
    </row>
    <row r="567" spans="4:9" x14ac:dyDescent="0.55000000000000004">
      <c r="D567" s="69"/>
      <c r="E567" s="69"/>
      <c r="F567" s="69"/>
      <c r="G567" s="69"/>
      <c r="H567" s="69"/>
      <c r="I567" s="69"/>
    </row>
    <row r="568" spans="4:9" x14ac:dyDescent="0.55000000000000004">
      <c r="D568" s="69"/>
      <c r="E568" s="69"/>
      <c r="F568" s="69"/>
      <c r="G568" s="69"/>
      <c r="H568" s="69"/>
      <c r="I568" s="69"/>
    </row>
    <row r="569" spans="4:9" x14ac:dyDescent="0.55000000000000004">
      <c r="D569" s="69"/>
      <c r="E569" s="69"/>
      <c r="F569" s="69"/>
      <c r="G569" s="69"/>
      <c r="H569" s="69"/>
      <c r="I569" s="69"/>
    </row>
    <row r="570" spans="4:9" x14ac:dyDescent="0.55000000000000004">
      <c r="D570" s="69"/>
      <c r="E570" s="69"/>
      <c r="F570" s="69"/>
      <c r="G570" s="69"/>
      <c r="H570" s="69"/>
      <c r="I570" s="69"/>
    </row>
    <row r="571" spans="4:9" x14ac:dyDescent="0.55000000000000004">
      <c r="D571" s="69"/>
      <c r="E571" s="69"/>
      <c r="F571" s="69"/>
      <c r="G571" s="69"/>
      <c r="H571" s="69"/>
      <c r="I571" s="69"/>
    </row>
    <row r="572" spans="4:9" x14ac:dyDescent="0.55000000000000004">
      <c r="D572" s="69"/>
      <c r="E572" s="69"/>
      <c r="F572" s="69"/>
      <c r="G572" s="69"/>
      <c r="H572" s="69"/>
      <c r="I572" s="69"/>
    </row>
    <row r="573" spans="4:9" x14ac:dyDescent="0.55000000000000004">
      <c r="D573" s="69"/>
      <c r="E573" s="69"/>
      <c r="F573" s="69"/>
      <c r="G573" s="69"/>
      <c r="H573" s="69"/>
      <c r="I573" s="69"/>
    </row>
    <row r="574" spans="4:9" x14ac:dyDescent="0.55000000000000004">
      <c r="D574" s="69"/>
      <c r="E574" s="69"/>
      <c r="F574" s="69"/>
      <c r="G574" s="69"/>
      <c r="H574" s="69"/>
      <c r="I574" s="69"/>
    </row>
    <row r="575" spans="4:9" x14ac:dyDescent="0.55000000000000004">
      <c r="D575" s="69"/>
      <c r="E575" s="69"/>
      <c r="F575" s="69"/>
      <c r="G575" s="69"/>
      <c r="H575" s="69"/>
      <c r="I575" s="69"/>
    </row>
    <row r="576" spans="4:9" x14ac:dyDescent="0.55000000000000004">
      <c r="D576" s="69"/>
      <c r="E576" s="69"/>
      <c r="F576" s="69"/>
      <c r="G576" s="69"/>
      <c r="H576" s="69"/>
      <c r="I576" s="69"/>
    </row>
    <row r="577" spans="4:9" x14ac:dyDescent="0.55000000000000004">
      <c r="D577" s="69"/>
      <c r="E577" s="69"/>
      <c r="F577" s="69"/>
      <c r="G577" s="69"/>
      <c r="H577" s="69"/>
      <c r="I577" s="69"/>
    </row>
    <row r="578" spans="4:9" x14ac:dyDescent="0.55000000000000004">
      <c r="D578" s="69"/>
      <c r="E578" s="69"/>
      <c r="F578" s="69"/>
      <c r="G578" s="69"/>
      <c r="H578" s="69"/>
      <c r="I578" s="69"/>
    </row>
    <row r="579" spans="4:9" x14ac:dyDescent="0.55000000000000004">
      <c r="D579" s="69"/>
      <c r="E579" s="69"/>
      <c r="F579" s="69"/>
      <c r="G579" s="69"/>
      <c r="H579" s="69"/>
      <c r="I579" s="69"/>
    </row>
    <row r="580" spans="4:9" x14ac:dyDescent="0.55000000000000004">
      <c r="D580" s="69"/>
      <c r="E580" s="69"/>
      <c r="F580" s="69"/>
      <c r="G580" s="69"/>
      <c r="H580" s="69"/>
      <c r="I580" s="69"/>
    </row>
    <row r="581" spans="4:9" x14ac:dyDescent="0.55000000000000004">
      <c r="D581" s="69"/>
      <c r="E581" s="69"/>
      <c r="F581" s="69"/>
      <c r="G581" s="69"/>
      <c r="H581" s="69"/>
      <c r="I581" s="69"/>
    </row>
    <row r="582" spans="4:9" x14ac:dyDescent="0.55000000000000004">
      <c r="D582" s="69"/>
      <c r="E582" s="69"/>
      <c r="F582" s="69"/>
      <c r="G582" s="69"/>
      <c r="H582" s="69"/>
      <c r="I582" s="69"/>
    </row>
    <row r="583" spans="4:9" x14ac:dyDescent="0.55000000000000004">
      <c r="D583" s="69"/>
      <c r="E583" s="69"/>
      <c r="F583" s="69"/>
      <c r="G583" s="69"/>
      <c r="H583" s="69"/>
      <c r="I583" s="69"/>
    </row>
    <row r="584" spans="4:9" x14ac:dyDescent="0.55000000000000004">
      <c r="D584" s="69"/>
      <c r="E584" s="69"/>
      <c r="F584" s="69"/>
      <c r="G584" s="69"/>
      <c r="H584" s="69"/>
      <c r="I584" s="69"/>
    </row>
    <row r="585" spans="4:9" x14ac:dyDescent="0.55000000000000004">
      <c r="D585" s="69"/>
      <c r="E585" s="69"/>
      <c r="F585" s="69"/>
      <c r="G585" s="69"/>
      <c r="H585" s="69"/>
      <c r="I585" s="69"/>
    </row>
    <row r="586" spans="4:9" x14ac:dyDescent="0.55000000000000004">
      <c r="D586" s="69"/>
      <c r="E586" s="69"/>
      <c r="F586" s="69"/>
      <c r="G586" s="69"/>
      <c r="H586" s="69"/>
      <c r="I586" s="69"/>
    </row>
    <row r="587" spans="4:9" x14ac:dyDescent="0.55000000000000004">
      <c r="D587" s="69"/>
      <c r="E587" s="69"/>
      <c r="F587" s="69"/>
      <c r="G587" s="69"/>
      <c r="H587" s="69"/>
      <c r="I587" s="69"/>
    </row>
    <row r="588" spans="4:9" x14ac:dyDescent="0.55000000000000004">
      <c r="D588" s="69"/>
      <c r="E588" s="69"/>
      <c r="F588" s="69"/>
      <c r="G588" s="69"/>
      <c r="H588" s="69"/>
      <c r="I588" s="69"/>
    </row>
    <row r="589" spans="4:9" x14ac:dyDescent="0.55000000000000004">
      <c r="D589" s="69"/>
      <c r="E589" s="69"/>
      <c r="F589" s="69"/>
      <c r="G589" s="69"/>
      <c r="H589" s="69"/>
      <c r="I589" s="69"/>
    </row>
    <row r="590" spans="4:9" x14ac:dyDescent="0.55000000000000004">
      <c r="D590" s="69"/>
      <c r="E590" s="69"/>
      <c r="F590" s="69"/>
      <c r="G590" s="69"/>
      <c r="H590" s="69"/>
      <c r="I590" s="69"/>
    </row>
    <row r="591" spans="4:9" x14ac:dyDescent="0.55000000000000004">
      <c r="D591" s="69"/>
      <c r="E591" s="69"/>
      <c r="F591" s="69"/>
      <c r="G591" s="69"/>
      <c r="H591" s="69"/>
      <c r="I591" s="69"/>
    </row>
    <row r="592" spans="4:9" x14ac:dyDescent="0.55000000000000004">
      <c r="D592" s="69"/>
      <c r="E592" s="69"/>
      <c r="F592" s="69"/>
      <c r="G592" s="69"/>
      <c r="H592" s="69"/>
      <c r="I592" s="69"/>
    </row>
    <row r="593" spans="4:9" x14ac:dyDescent="0.55000000000000004">
      <c r="D593" s="69"/>
      <c r="E593" s="69"/>
      <c r="F593" s="69"/>
      <c r="G593" s="69"/>
      <c r="H593" s="69"/>
      <c r="I593" s="69"/>
    </row>
    <row r="594" spans="4:9" x14ac:dyDescent="0.55000000000000004">
      <c r="D594" s="69"/>
      <c r="E594" s="69"/>
      <c r="F594" s="69"/>
      <c r="G594" s="69"/>
      <c r="H594" s="69"/>
      <c r="I594" s="69"/>
    </row>
    <row r="595" spans="4:9" x14ac:dyDescent="0.55000000000000004">
      <c r="D595" s="69"/>
      <c r="E595" s="69"/>
      <c r="F595" s="69"/>
      <c r="G595" s="69"/>
      <c r="H595" s="69"/>
      <c r="I595" s="69"/>
    </row>
    <row r="596" spans="4:9" x14ac:dyDescent="0.55000000000000004">
      <c r="D596" s="69"/>
      <c r="E596" s="69"/>
      <c r="F596" s="69"/>
      <c r="G596" s="69"/>
      <c r="H596" s="69"/>
      <c r="I596" s="69"/>
    </row>
    <row r="597" spans="4:9" x14ac:dyDescent="0.55000000000000004">
      <c r="D597" s="69"/>
      <c r="E597" s="69"/>
      <c r="F597" s="69"/>
      <c r="G597" s="69"/>
      <c r="H597" s="69"/>
      <c r="I597" s="69"/>
    </row>
    <row r="598" spans="4:9" x14ac:dyDescent="0.55000000000000004">
      <c r="D598" s="69"/>
      <c r="E598" s="69"/>
      <c r="F598" s="69"/>
      <c r="G598" s="69"/>
      <c r="H598" s="69"/>
      <c r="I598" s="69"/>
    </row>
    <row r="599" spans="4:9" x14ac:dyDescent="0.55000000000000004">
      <c r="D599" s="69"/>
      <c r="E599" s="69"/>
      <c r="F599" s="69"/>
      <c r="G599" s="69"/>
      <c r="H599" s="69"/>
      <c r="I599" s="69"/>
    </row>
    <row r="600" spans="4:9" x14ac:dyDescent="0.55000000000000004">
      <c r="D600" s="69"/>
      <c r="E600" s="69"/>
      <c r="F600" s="69"/>
      <c r="G600" s="69"/>
      <c r="H600" s="69"/>
      <c r="I600" s="69"/>
    </row>
    <row r="601" spans="4:9" x14ac:dyDescent="0.55000000000000004">
      <c r="D601" s="69"/>
      <c r="E601" s="69"/>
      <c r="F601" s="69"/>
      <c r="G601" s="69"/>
      <c r="H601" s="69"/>
      <c r="I601" s="69"/>
    </row>
    <row r="602" spans="4:9" x14ac:dyDescent="0.55000000000000004">
      <c r="D602" s="69"/>
      <c r="E602" s="69"/>
      <c r="F602" s="69"/>
      <c r="G602" s="69"/>
      <c r="H602" s="69"/>
      <c r="I602" s="69"/>
    </row>
    <row r="603" spans="4:9" x14ac:dyDescent="0.55000000000000004">
      <c r="D603" s="69"/>
      <c r="E603" s="69"/>
      <c r="F603" s="69"/>
      <c r="G603" s="69"/>
      <c r="H603" s="69"/>
      <c r="I603" s="69"/>
    </row>
    <row r="604" spans="4:9" x14ac:dyDescent="0.55000000000000004">
      <c r="D604" s="69"/>
      <c r="E604" s="69"/>
      <c r="F604" s="69"/>
      <c r="G604" s="69"/>
      <c r="H604" s="69"/>
      <c r="I604" s="69"/>
    </row>
    <row r="605" spans="4:9" x14ac:dyDescent="0.55000000000000004">
      <c r="D605" s="69"/>
      <c r="E605" s="69"/>
      <c r="F605" s="69"/>
      <c r="G605" s="69"/>
      <c r="H605" s="69"/>
      <c r="I605" s="69"/>
    </row>
    <row r="606" spans="4:9" x14ac:dyDescent="0.55000000000000004">
      <c r="D606" s="69"/>
      <c r="E606" s="69"/>
      <c r="F606" s="69"/>
      <c r="G606" s="69"/>
      <c r="H606" s="69"/>
      <c r="I606" s="69"/>
    </row>
    <row r="607" spans="4:9" x14ac:dyDescent="0.55000000000000004">
      <c r="D607" s="69"/>
      <c r="E607" s="69"/>
      <c r="F607" s="69"/>
      <c r="G607" s="69"/>
      <c r="H607" s="69"/>
      <c r="I607" s="69"/>
    </row>
    <row r="608" spans="4:9" x14ac:dyDescent="0.55000000000000004">
      <c r="D608" s="69"/>
      <c r="E608" s="69"/>
      <c r="F608" s="69"/>
      <c r="G608" s="69"/>
      <c r="H608" s="69"/>
      <c r="I608" s="69"/>
    </row>
    <row r="609" spans="4:9" x14ac:dyDescent="0.55000000000000004">
      <c r="D609" s="69"/>
      <c r="E609" s="69"/>
      <c r="F609" s="69"/>
      <c r="G609" s="69"/>
      <c r="H609" s="69"/>
      <c r="I609" s="69"/>
    </row>
    <row r="610" spans="4:9" x14ac:dyDescent="0.55000000000000004">
      <c r="D610" s="69"/>
      <c r="E610" s="69"/>
      <c r="F610" s="69"/>
      <c r="G610" s="69"/>
      <c r="H610" s="69"/>
      <c r="I610" s="69"/>
    </row>
    <row r="611" spans="4:9" x14ac:dyDescent="0.55000000000000004">
      <c r="D611" s="69"/>
      <c r="E611" s="69"/>
      <c r="F611" s="69"/>
      <c r="G611" s="69"/>
      <c r="H611" s="69"/>
      <c r="I611" s="69"/>
    </row>
    <row r="612" spans="4:9" x14ac:dyDescent="0.55000000000000004">
      <c r="D612" s="69"/>
      <c r="E612" s="69"/>
      <c r="F612" s="69"/>
      <c r="G612" s="69"/>
      <c r="H612" s="69"/>
      <c r="I612" s="69"/>
    </row>
    <row r="613" spans="4:9" x14ac:dyDescent="0.55000000000000004">
      <c r="D613" s="69"/>
      <c r="E613" s="69"/>
      <c r="F613" s="69"/>
      <c r="G613" s="69"/>
      <c r="H613" s="69"/>
      <c r="I613" s="69"/>
    </row>
    <row r="614" spans="4:9" x14ac:dyDescent="0.55000000000000004">
      <c r="D614" s="69"/>
      <c r="E614" s="69"/>
      <c r="F614" s="69"/>
      <c r="G614" s="69"/>
      <c r="H614" s="69"/>
      <c r="I614" s="69"/>
    </row>
    <row r="615" spans="4:9" x14ac:dyDescent="0.55000000000000004">
      <c r="D615" s="69"/>
      <c r="E615" s="69"/>
      <c r="F615" s="69"/>
      <c r="G615" s="69"/>
      <c r="H615" s="69"/>
      <c r="I615" s="69"/>
    </row>
    <row r="616" spans="4:9" x14ac:dyDescent="0.55000000000000004">
      <c r="D616" s="69"/>
      <c r="E616" s="69"/>
      <c r="F616" s="69"/>
      <c r="G616" s="69"/>
      <c r="H616" s="69"/>
      <c r="I616" s="69"/>
    </row>
    <row r="617" spans="4:9" x14ac:dyDescent="0.55000000000000004">
      <c r="D617" s="69"/>
      <c r="E617" s="69"/>
      <c r="F617" s="69"/>
      <c r="G617" s="69"/>
      <c r="H617" s="69"/>
      <c r="I617" s="69"/>
    </row>
    <row r="618" spans="4:9" x14ac:dyDescent="0.55000000000000004">
      <c r="D618" s="69"/>
      <c r="E618" s="69"/>
      <c r="F618" s="69"/>
      <c r="G618" s="69"/>
      <c r="H618" s="69"/>
      <c r="I618" s="69"/>
    </row>
    <row r="619" spans="4:9" x14ac:dyDescent="0.55000000000000004">
      <c r="D619" s="69"/>
      <c r="E619" s="69"/>
      <c r="F619" s="69"/>
      <c r="G619" s="69"/>
      <c r="H619" s="69"/>
      <c r="I619" s="69"/>
    </row>
    <row r="620" spans="4:9" x14ac:dyDescent="0.55000000000000004">
      <c r="D620" s="69"/>
      <c r="E620" s="69"/>
      <c r="F620" s="69"/>
      <c r="G620" s="69"/>
      <c r="H620" s="69"/>
      <c r="I620" s="69"/>
    </row>
    <row r="621" spans="4:9" x14ac:dyDescent="0.55000000000000004">
      <c r="D621" s="69"/>
      <c r="E621" s="69"/>
      <c r="F621" s="69"/>
      <c r="G621" s="69"/>
      <c r="H621" s="69"/>
      <c r="I621" s="69"/>
    </row>
    <row r="622" spans="4:9" x14ac:dyDescent="0.55000000000000004">
      <c r="D622" s="69"/>
      <c r="E622" s="69"/>
      <c r="F622" s="69"/>
      <c r="G622" s="69"/>
      <c r="H622" s="69"/>
      <c r="I622" s="69"/>
    </row>
    <row r="623" spans="4:9" x14ac:dyDescent="0.55000000000000004">
      <c r="D623" s="69"/>
      <c r="E623" s="69"/>
      <c r="F623" s="69"/>
      <c r="G623" s="69"/>
      <c r="H623" s="69"/>
      <c r="I623" s="69"/>
    </row>
    <row r="624" spans="4:9" x14ac:dyDescent="0.55000000000000004">
      <c r="D624" s="69"/>
      <c r="E624" s="69"/>
      <c r="F624" s="69"/>
      <c r="G624" s="69"/>
      <c r="H624" s="69"/>
      <c r="I624" s="69"/>
    </row>
    <row r="625" spans="4:9" x14ac:dyDescent="0.55000000000000004">
      <c r="D625" s="69"/>
      <c r="E625" s="69"/>
      <c r="F625" s="69"/>
      <c r="G625" s="69"/>
      <c r="H625" s="69"/>
      <c r="I625" s="69"/>
    </row>
    <row r="626" spans="4:9" x14ac:dyDescent="0.55000000000000004">
      <c r="D626" s="69"/>
      <c r="E626" s="69"/>
      <c r="F626" s="69"/>
      <c r="G626" s="69"/>
      <c r="H626" s="69"/>
      <c r="I626" s="69"/>
    </row>
    <row r="627" spans="4:9" x14ac:dyDescent="0.55000000000000004">
      <c r="D627" s="69"/>
      <c r="E627" s="69"/>
      <c r="F627" s="69"/>
      <c r="G627" s="69"/>
      <c r="H627" s="69"/>
      <c r="I627" s="69"/>
    </row>
    <row r="628" spans="4:9" x14ac:dyDescent="0.55000000000000004">
      <c r="D628" s="69"/>
      <c r="E628" s="69"/>
      <c r="F628" s="69"/>
      <c r="G628" s="69"/>
      <c r="H628" s="69"/>
      <c r="I628" s="69"/>
    </row>
    <row r="629" spans="4:9" x14ac:dyDescent="0.55000000000000004">
      <c r="D629" s="69"/>
      <c r="E629" s="69"/>
      <c r="F629" s="69"/>
      <c r="G629" s="69"/>
      <c r="H629" s="69"/>
      <c r="I629" s="69"/>
    </row>
    <row r="630" spans="4:9" x14ac:dyDescent="0.55000000000000004">
      <c r="D630" s="69"/>
      <c r="E630" s="69"/>
      <c r="F630" s="69"/>
      <c r="G630" s="69"/>
      <c r="H630" s="69"/>
      <c r="I630" s="69"/>
    </row>
    <row r="631" spans="4:9" x14ac:dyDescent="0.55000000000000004">
      <c r="D631" s="69"/>
      <c r="E631" s="69"/>
      <c r="F631" s="69"/>
      <c r="G631" s="69"/>
      <c r="H631" s="69"/>
      <c r="I631" s="69"/>
    </row>
    <row r="632" spans="4:9" x14ac:dyDescent="0.55000000000000004">
      <c r="D632" s="69"/>
      <c r="E632" s="69"/>
      <c r="F632" s="69"/>
      <c r="G632" s="69"/>
      <c r="H632" s="69"/>
      <c r="I632" s="69"/>
    </row>
    <row r="633" spans="4:9" x14ac:dyDescent="0.55000000000000004">
      <c r="D633" s="69"/>
      <c r="E633" s="69"/>
      <c r="F633" s="69"/>
      <c r="G633" s="69"/>
      <c r="H633" s="69"/>
      <c r="I633" s="69"/>
    </row>
    <row r="634" spans="4:9" x14ac:dyDescent="0.55000000000000004">
      <c r="D634" s="69"/>
      <c r="E634" s="69"/>
      <c r="F634" s="69"/>
      <c r="G634" s="69"/>
      <c r="H634" s="69"/>
      <c r="I634" s="69"/>
    </row>
    <row r="635" spans="4:9" x14ac:dyDescent="0.55000000000000004">
      <c r="D635" s="69"/>
      <c r="E635" s="69"/>
      <c r="F635" s="69"/>
      <c r="G635" s="69"/>
      <c r="H635" s="69"/>
      <c r="I635" s="69"/>
    </row>
    <row r="636" spans="4:9" x14ac:dyDescent="0.55000000000000004">
      <c r="D636" s="69"/>
      <c r="E636" s="69"/>
      <c r="F636" s="69"/>
      <c r="G636" s="69"/>
      <c r="H636" s="69"/>
      <c r="I636" s="69"/>
    </row>
    <row r="637" spans="4:9" x14ac:dyDescent="0.55000000000000004">
      <c r="D637" s="69"/>
      <c r="E637" s="69"/>
      <c r="F637" s="69"/>
      <c r="G637" s="69"/>
      <c r="H637" s="69"/>
      <c r="I637" s="69"/>
    </row>
    <row r="638" spans="4:9" x14ac:dyDescent="0.55000000000000004">
      <c r="D638" s="69"/>
      <c r="E638" s="69"/>
      <c r="F638" s="69"/>
      <c r="G638" s="69"/>
      <c r="H638" s="69"/>
      <c r="I638" s="69"/>
    </row>
    <row r="639" spans="4:9" x14ac:dyDescent="0.55000000000000004">
      <c r="D639" s="69"/>
      <c r="E639" s="69"/>
      <c r="F639" s="69"/>
      <c r="G639" s="69"/>
      <c r="H639" s="69"/>
      <c r="I639" s="69"/>
    </row>
    <row r="640" spans="4:9" x14ac:dyDescent="0.55000000000000004">
      <c r="D640" s="69"/>
      <c r="E640" s="69"/>
      <c r="F640" s="69"/>
      <c r="G640" s="69"/>
      <c r="H640" s="69"/>
      <c r="I640" s="69"/>
    </row>
    <row r="641" spans="4:9" x14ac:dyDescent="0.55000000000000004">
      <c r="D641" s="69"/>
      <c r="E641" s="69"/>
      <c r="F641" s="69"/>
      <c r="G641" s="69"/>
      <c r="H641" s="69"/>
      <c r="I641" s="69"/>
    </row>
    <row r="642" spans="4:9" x14ac:dyDescent="0.55000000000000004">
      <c r="D642" s="69"/>
      <c r="E642" s="69"/>
      <c r="F642" s="69"/>
      <c r="G642" s="69"/>
      <c r="H642" s="69"/>
      <c r="I642" s="69"/>
    </row>
    <row r="643" spans="4:9" x14ac:dyDescent="0.55000000000000004">
      <c r="D643" s="69"/>
      <c r="E643" s="69"/>
      <c r="F643" s="69"/>
      <c r="G643" s="69"/>
      <c r="H643" s="69"/>
      <c r="I643" s="69"/>
    </row>
    <row r="644" spans="4:9" x14ac:dyDescent="0.55000000000000004">
      <c r="D644" s="69"/>
      <c r="E644" s="69"/>
      <c r="F644" s="69"/>
      <c r="G644" s="69"/>
      <c r="H644" s="69"/>
      <c r="I644" s="69"/>
    </row>
    <row r="645" spans="4:9" x14ac:dyDescent="0.55000000000000004">
      <c r="D645" s="69"/>
      <c r="E645" s="69"/>
      <c r="F645" s="69"/>
      <c r="G645" s="69"/>
      <c r="H645" s="69"/>
      <c r="I645" s="69"/>
    </row>
    <row r="646" spans="4:9" x14ac:dyDescent="0.55000000000000004">
      <c r="D646" s="69"/>
      <c r="E646" s="69"/>
      <c r="F646" s="69"/>
      <c r="G646" s="69"/>
      <c r="H646" s="69"/>
      <c r="I646" s="69"/>
    </row>
    <row r="647" spans="4:9" x14ac:dyDescent="0.55000000000000004">
      <c r="D647" s="69"/>
      <c r="E647" s="69"/>
      <c r="F647" s="69"/>
      <c r="G647" s="69"/>
      <c r="H647" s="69"/>
      <c r="I647" s="69"/>
    </row>
    <row r="648" spans="4:9" x14ac:dyDescent="0.55000000000000004">
      <c r="D648" s="69"/>
      <c r="E648" s="69"/>
      <c r="F648" s="69"/>
      <c r="G648" s="69"/>
      <c r="H648" s="69"/>
      <c r="I648" s="69"/>
    </row>
    <row r="649" spans="4:9" x14ac:dyDescent="0.55000000000000004">
      <c r="D649" s="69"/>
      <c r="E649" s="69"/>
      <c r="F649" s="69"/>
      <c r="G649" s="69"/>
      <c r="H649" s="69"/>
      <c r="I649" s="69"/>
    </row>
    <row r="650" spans="4:9" x14ac:dyDescent="0.55000000000000004">
      <c r="D650" s="69"/>
      <c r="E650" s="69"/>
      <c r="F650" s="69"/>
      <c r="G650" s="69"/>
      <c r="H650" s="69"/>
      <c r="I650" s="69"/>
    </row>
    <row r="651" spans="4:9" x14ac:dyDescent="0.55000000000000004">
      <c r="D651" s="69"/>
      <c r="E651" s="69"/>
      <c r="F651" s="69"/>
      <c r="G651" s="69"/>
      <c r="H651" s="69"/>
      <c r="I651" s="69"/>
    </row>
    <row r="652" spans="4:9" x14ac:dyDescent="0.55000000000000004">
      <c r="D652" s="69"/>
      <c r="E652" s="69"/>
      <c r="F652" s="69"/>
      <c r="G652" s="69"/>
      <c r="H652" s="69"/>
      <c r="I652" s="69"/>
    </row>
    <row r="653" spans="4:9" x14ac:dyDescent="0.55000000000000004">
      <c r="D653" s="69"/>
      <c r="E653" s="69"/>
      <c r="F653" s="69"/>
      <c r="G653" s="69"/>
      <c r="H653" s="69"/>
      <c r="I653" s="69"/>
    </row>
    <row r="654" spans="4:9" x14ac:dyDescent="0.55000000000000004">
      <c r="D654" s="69"/>
      <c r="E654" s="69"/>
      <c r="F654" s="69"/>
      <c r="G654" s="69"/>
      <c r="H654" s="69"/>
      <c r="I654" s="69"/>
    </row>
    <row r="655" spans="4:9" x14ac:dyDescent="0.55000000000000004">
      <c r="D655" s="69"/>
      <c r="E655" s="69"/>
      <c r="F655" s="69"/>
      <c r="G655" s="69"/>
      <c r="H655" s="69"/>
      <c r="I655" s="69"/>
    </row>
    <row r="656" spans="4:9" x14ac:dyDescent="0.55000000000000004">
      <c r="D656" s="69"/>
      <c r="E656" s="69"/>
      <c r="F656" s="69"/>
      <c r="G656" s="69"/>
      <c r="H656" s="69"/>
      <c r="I656" s="69"/>
    </row>
    <row r="657" spans="4:9" x14ac:dyDescent="0.55000000000000004">
      <c r="D657" s="69"/>
      <c r="E657" s="69"/>
      <c r="F657" s="69"/>
      <c r="G657" s="69"/>
      <c r="H657" s="69"/>
      <c r="I657" s="69"/>
    </row>
    <row r="658" spans="4:9" x14ac:dyDescent="0.55000000000000004">
      <c r="D658" s="69"/>
      <c r="E658" s="69"/>
      <c r="F658" s="69"/>
      <c r="G658" s="69"/>
      <c r="H658" s="69"/>
      <c r="I658" s="69"/>
    </row>
    <row r="659" spans="4:9" x14ac:dyDescent="0.55000000000000004">
      <c r="D659" s="69"/>
      <c r="E659" s="69"/>
      <c r="F659" s="69"/>
      <c r="G659" s="69"/>
      <c r="H659" s="69"/>
      <c r="I659" s="69"/>
    </row>
    <row r="660" spans="4:9" x14ac:dyDescent="0.55000000000000004">
      <c r="D660" s="69"/>
      <c r="E660" s="69"/>
      <c r="F660" s="69"/>
      <c r="G660" s="69"/>
      <c r="H660" s="69"/>
      <c r="I660" s="69"/>
    </row>
    <row r="661" spans="4:9" x14ac:dyDescent="0.55000000000000004">
      <c r="D661" s="69"/>
      <c r="E661" s="69"/>
      <c r="F661" s="69"/>
      <c r="G661" s="69"/>
      <c r="H661" s="69"/>
      <c r="I661" s="69"/>
    </row>
    <row r="662" spans="4:9" x14ac:dyDescent="0.55000000000000004">
      <c r="D662" s="69"/>
      <c r="E662" s="69"/>
      <c r="F662" s="69"/>
      <c r="G662" s="69"/>
      <c r="H662" s="69"/>
      <c r="I662" s="69"/>
    </row>
    <row r="663" spans="4:9" x14ac:dyDescent="0.55000000000000004">
      <c r="D663" s="69"/>
      <c r="E663" s="69"/>
      <c r="F663" s="69"/>
      <c r="G663" s="69"/>
      <c r="H663" s="69"/>
      <c r="I663" s="69"/>
    </row>
    <row r="664" spans="4:9" x14ac:dyDescent="0.55000000000000004">
      <c r="D664" s="69"/>
      <c r="E664" s="69"/>
      <c r="F664" s="69"/>
      <c r="G664" s="69"/>
      <c r="H664" s="69"/>
      <c r="I664" s="69"/>
    </row>
    <row r="665" spans="4:9" x14ac:dyDescent="0.55000000000000004">
      <c r="D665" s="69"/>
      <c r="E665" s="69"/>
      <c r="F665" s="69"/>
      <c r="G665" s="69"/>
      <c r="H665" s="69"/>
      <c r="I665" s="69"/>
    </row>
    <row r="666" spans="4:9" x14ac:dyDescent="0.55000000000000004">
      <c r="D666" s="69"/>
      <c r="E666" s="69"/>
      <c r="F666" s="69"/>
      <c r="G666" s="69"/>
      <c r="H666" s="69"/>
      <c r="I666" s="69"/>
    </row>
    <row r="667" spans="4:9" x14ac:dyDescent="0.55000000000000004">
      <c r="D667" s="69"/>
      <c r="E667" s="69"/>
      <c r="F667" s="69"/>
      <c r="G667" s="69"/>
      <c r="H667" s="69"/>
      <c r="I667" s="69"/>
    </row>
    <row r="668" spans="4:9" x14ac:dyDescent="0.55000000000000004">
      <c r="D668" s="69"/>
      <c r="E668" s="69"/>
      <c r="F668" s="69"/>
      <c r="G668" s="69"/>
      <c r="H668" s="69"/>
      <c r="I668" s="69"/>
    </row>
    <row r="669" spans="4:9" x14ac:dyDescent="0.55000000000000004">
      <c r="D669" s="69"/>
      <c r="E669" s="69"/>
      <c r="F669" s="69"/>
      <c r="G669" s="69"/>
      <c r="H669" s="69"/>
      <c r="I669" s="69"/>
    </row>
    <row r="670" spans="4:9" x14ac:dyDescent="0.55000000000000004">
      <c r="D670" s="69"/>
      <c r="E670" s="69"/>
      <c r="F670" s="69"/>
      <c r="G670" s="69"/>
      <c r="H670" s="69"/>
      <c r="I670" s="69"/>
    </row>
    <row r="671" spans="4:9" x14ac:dyDescent="0.55000000000000004">
      <c r="D671" s="69"/>
      <c r="E671" s="69"/>
      <c r="F671" s="69"/>
      <c r="G671" s="69"/>
      <c r="H671" s="69"/>
      <c r="I671" s="69"/>
    </row>
  </sheetData>
  <mergeCells count="18">
    <mergeCell ref="Q5:Q6"/>
    <mergeCell ref="A2:K2"/>
    <mergeCell ref="A1:J1"/>
    <mergeCell ref="A3:K3"/>
    <mergeCell ref="A4:J4"/>
    <mergeCell ref="A5:A7"/>
    <mergeCell ref="B5:B7"/>
    <mergeCell ref="D5:D6"/>
    <mergeCell ref="E5:E6"/>
    <mergeCell ref="K5:K7"/>
    <mergeCell ref="L5:L6"/>
    <mergeCell ref="D131:I131"/>
    <mergeCell ref="E134:J134"/>
    <mergeCell ref="N5:O5"/>
    <mergeCell ref="E132:J132"/>
    <mergeCell ref="E133:J133"/>
    <mergeCell ref="F126:I126"/>
    <mergeCell ref="A129:B129"/>
  </mergeCells>
  <pageMargins left="0" right="0" top="0.74803149606299213" bottom="0.74803149606299213" header="0.31496062992125984" footer="0.31496062992125984"/>
  <pageSetup paperSize="9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C435C-C256-4484-B818-7274A0A56301}">
  <dimension ref="A1:I382"/>
  <sheetViews>
    <sheetView workbookViewId="0">
      <selection sqref="A1:I382"/>
    </sheetView>
  </sheetViews>
  <sheetFormatPr defaultRowHeight="20.399999999999999" x14ac:dyDescent="0.55000000000000004"/>
  <cols>
    <col min="1" max="1" width="6.19921875" style="9" customWidth="1"/>
    <col min="2" max="2" width="38.09765625" style="10" customWidth="1"/>
    <col min="3" max="3" width="15.69921875" style="683" customWidth="1"/>
    <col min="4" max="4" width="11.19921875" style="9" customWidth="1"/>
    <col min="5" max="5" width="7" style="4" customWidth="1"/>
    <col min="6" max="6" width="7.09765625" style="4" customWidth="1"/>
    <col min="7" max="7" width="11.5" style="4" customWidth="1"/>
    <col min="8" max="8" width="11" style="4" customWidth="1"/>
    <col min="9" max="9" width="14.69921875" style="89" customWidth="1"/>
  </cols>
  <sheetData>
    <row r="1" spans="1:9" ht="21" x14ac:dyDescent="0.6">
      <c r="A1" s="700" t="s">
        <v>163</v>
      </c>
      <c r="B1" s="700"/>
      <c r="C1" s="700"/>
      <c r="D1" s="700"/>
      <c r="E1" s="700"/>
      <c r="F1" s="700"/>
      <c r="G1" s="700"/>
      <c r="H1" s="700"/>
      <c r="I1" s="700"/>
    </row>
    <row r="2" spans="1:9" ht="21" x14ac:dyDescent="0.6">
      <c r="A2" s="700" t="s">
        <v>0</v>
      </c>
      <c r="B2" s="700"/>
      <c r="C2" s="700"/>
      <c r="D2" s="700"/>
      <c r="E2" s="700"/>
      <c r="F2" s="700"/>
      <c r="G2" s="700"/>
      <c r="H2" s="700"/>
      <c r="I2" s="700"/>
    </row>
    <row r="3" spans="1:9" ht="21" x14ac:dyDescent="0.6">
      <c r="A3" s="636"/>
      <c r="B3" s="912" t="str">
        <f>+[6]งบประจำและงบกลยุทธ์!A4</f>
        <v xml:space="preserve">     ประจำเดือน มีนาคม 2567</v>
      </c>
      <c r="C3" s="912"/>
      <c r="D3" s="912"/>
      <c r="E3" s="912"/>
      <c r="F3" s="912"/>
      <c r="G3" s="912"/>
      <c r="H3" s="912"/>
      <c r="I3" s="641" t="s">
        <v>157</v>
      </c>
    </row>
    <row r="4" spans="1:9" s="90" customFormat="1" ht="42" x14ac:dyDescent="0.25">
      <c r="A4" s="913" t="s">
        <v>23</v>
      </c>
      <c r="B4" s="914" t="s">
        <v>24</v>
      </c>
      <c r="C4" s="915" t="s">
        <v>37</v>
      </c>
      <c r="D4" s="913" t="s">
        <v>22</v>
      </c>
      <c r="E4" s="916" t="s">
        <v>3</v>
      </c>
      <c r="F4" s="917" t="s">
        <v>38</v>
      </c>
      <c r="G4" s="916" t="s">
        <v>25</v>
      </c>
      <c r="H4" s="916" t="s">
        <v>5</v>
      </c>
      <c r="I4" s="918" t="s">
        <v>6</v>
      </c>
    </row>
    <row r="5" spans="1:9" ht="18.600000000000001" x14ac:dyDescent="0.25">
      <c r="A5" s="655" t="str">
        <f>+[6]ระบบการควบคุมฯ!A8</f>
        <v>ก</v>
      </c>
      <c r="B5" s="919" t="str">
        <f>+[6]ระบบการควบคุมฯ!B8</f>
        <v xml:space="preserve">แผนงานบุคลากรภาครัฐ </v>
      </c>
      <c r="C5" s="920">
        <f>+[3]ระบบการควบคุมฯ!C25</f>
        <v>0</v>
      </c>
      <c r="D5" s="657">
        <f>+D6</f>
        <v>5458800</v>
      </c>
      <c r="E5" s="657">
        <f t="shared" ref="E5:H6" si="0">+E6</f>
        <v>0</v>
      </c>
      <c r="F5" s="657">
        <f t="shared" si="0"/>
        <v>0</v>
      </c>
      <c r="G5" s="657">
        <f t="shared" si="0"/>
        <v>4089779.96</v>
      </c>
      <c r="H5" s="657">
        <f t="shared" si="0"/>
        <v>1369020.04</v>
      </c>
      <c r="I5" s="921"/>
    </row>
    <row r="6" spans="1:9" ht="37.200000000000003" x14ac:dyDescent="0.25">
      <c r="A6" s="922">
        <f>+[6]ระบบการควบคุมฯ!A9</f>
        <v>1</v>
      </c>
      <c r="B6" s="923" t="str">
        <f>+[6]ระบบการควบคุมฯ!B9</f>
        <v>ผลผลิตรายการค่าใช้จ่ายบุคลากรภาครัฐ ยกระดับคุณภาพการศึกษาและการเรียนรู้ตลอดชีวิต</v>
      </c>
      <c r="C6" s="923" t="str">
        <f>+[6]ระบบการควบคุมฯ!C10</f>
        <v>20004 14000870</v>
      </c>
      <c r="D6" s="924">
        <f>+D7</f>
        <v>5458800</v>
      </c>
      <c r="E6" s="924">
        <f t="shared" si="0"/>
        <v>0</v>
      </c>
      <c r="F6" s="924">
        <f t="shared" si="0"/>
        <v>0</v>
      </c>
      <c r="G6" s="924">
        <f t="shared" si="0"/>
        <v>4089779.96</v>
      </c>
      <c r="H6" s="924">
        <f t="shared" si="0"/>
        <v>1369020.04</v>
      </c>
      <c r="I6" s="925"/>
    </row>
    <row r="7" spans="1:9" ht="37.200000000000003" x14ac:dyDescent="0.25">
      <c r="A7" s="926">
        <f>+[6]ระบบการควบคุมฯ!A11</f>
        <v>1.1000000000000001</v>
      </c>
      <c r="B7" s="927" t="str">
        <f>+[6]ระบบการควบคุมฯ!B11</f>
        <v>กิจกรรมค่าใช้จ่ายบุคลากรภาครัฐของสำนักงานคณะกรรมการการศึกษาขั้นพื้นฐาน</v>
      </c>
      <c r="C7" s="928" t="str">
        <f>+[6]ระบบการควบคุมฯ!C11</f>
        <v>20004 66 79456 00000</v>
      </c>
      <c r="D7" s="929">
        <f>+D8+D12</f>
        <v>5458800</v>
      </c>
      <c r="E7" s="929">
        <f>+E8+E12</f>
        <v>0</v>
      </c>
      <c r="F7" s="929">
        <f>+F8+F12</f>
        <v>0</v>
      </c>
      <c r="G7" s="929">
        <f>+G8+G12</f>
        <v>4089779.96</v>
      </c>
      <c r="H7" s="929">
        <f>+H8+H12</f>
        <v>1369020.04</v>
      </c>
      <c r="I7" s="930"/>
    </row>
    <row r="8" spans="1:9" ht="18.600000000000001" x14ac:dyDescent="0.25">
      <c r="A8" s="931"/>
      <c r="B8" s="932" t="str">
        <f>+[6]ระบบการควบคุมฯ!B12</f>
        <v xml:space="preserve"> งบบุคลากร 6711150</v>
      </c>
      <c r="C8" s="933" t="str">
        <f>+[6]ระบบการควบคุมฯ!C12</f>
        <v>20004 14000870 1000000</v>
      </c>
      <c r="D8" s="934">
        <f>+D9</f>
        <v>4409000</v>
      </c>
      <c r="E8" s="934">
        <f>+E9</f>
        <v>0</v>
      </c>
      <c r="F8" s="934">
        <f>+F9</f>
        <v>0</v>
      </c>
      <c r="G8" s="934">
        <f>+G9</f>
        <v>3252082.77</v>
      </c>
      <c r="H8" s="934">
        <f>+H9</f>
        <v>1156917.23</v>
      </c>
      <c r="I8" s="935"/>
    </row>
    <row r="9" spans="1:9" ht="37.200000000000003" x14ac:dyDescent="0.25">
      <c r="A9" s="936" t="str">
        <f>+[6]ระบบการควบคุมฯ!A13</f>
        <v>1.1.1</v>
      </c>
      <c r="B9" s="338" t="str">
        <f>+[6]ระบบการควบคุมฯ!B13</f>
        <v>ค่าตอบแทนพนักงานราชการ 28 อัตรา (ต.ค.66 - มีค 67) 3,682,000 บาท</v>
      </c>
      <c r="C9" s="937" t="str">
        <f>+[6]ระบบการควบคุมฯ!C13</f>
        <v>ศธ 04002/ว4851 ลว.25 ต.ค.66 โอนครั้งที่ 1</v>
      </c>
      <c r="D9" s="938">
        <f>+[6]ระบบการควบคุมฯ!D13</f>
        <v>4409000</v>
      </c>
      <c r="E9" s="938">
        <f>+'[6]1408บุคลากรภาครัฐ'!I41+'[6]1408บุคลากรภาครัฐ'!J41</f>
        <v>0</v>
      </c>
      <c r="F9" s="938">
        <f>+'[6]1408บุคลากรภาครัฐ'!K41+'[6]1408บุคลากรภาครัฐ'!L41</f>
        <v>0</v>
      </c>
      <c r="G9" s="938">
        <f>+'[6]1408บุคลากรภาครัฐ'!M41+'[6]1408บุคลากรภาครัฐ'!N41</f>
        <v>3252082.77</v>
      </c>
      <c r="H9" s="939">
        <f>+D9-E9-F9-G9</f>
        <v>1156917.23</v>
      </c>
      <c r="I9" s="940" t="s">
        <v>14</v>
      </c>
    </row>
    <row r="10" spans="1:9" ht="37.200000000000003" hidden="1" customHeight="1" x14ac:dyDescent="0.25">
      <c r="A10" s="941" t="str">
        <f>+[6]ระบบการควบคุมฯ!A14</f>
        <v>1.1.1.1</v>
      </c>
      <c r="B10" s="942" t="str">
        <f>+[6]ระบบการควบคุมฯ!B14</f>
        <v>ค่าตอบแทนพนักงานราชการ 27 อัตรา (เมย 67) 607,600 บาท เงินเลื่อนค่าตอบแทนพนักงานราชการ 6 เดือน (ตค 66 -มีค 67) 119,400</v>
      </c>
      <c r="C10" s="943" t="str">
        <f>+[6]ระบบการควบคุมฯ!C14</f>
        <v>ศธ 04002/ว1016 ลว.8 มีค 67 โอนครั้งที่ 210</v>
      </c>
      <c r="D10" s="944"/>
      <c r="E10" s="944"/>
      <c r="F10" s="944"/>
      <c r="G10" s="944"/>
      <c r="H10" s="945"/>
      <c r="I10" s="946"/>
    </row>
    <row r="11" spans="1:9" ht="55.95" hidden="1" customHeight="1" x14ac:dyDescent="0.25">
      <c r="A11" s="947" t="str">
        <f>+[6]ระบบการควบคุมฯ!A15</f>
        <v>1.1.1.2</v>
      </c>
      <c r="B11" s="948">
        <f>+[6]ระบบการควบคุมฯ!B15</f>
        <v>0</v>
      </c>
      <c r="C11" s="949">
        <f>+[6]ระบบการควบคุมฯ!C15</f>
        <v>0</v>
      </c>
      <c r="D11" s="950"/>
      <c r="E11" s="950"/>
      <c r="F11" s="950"/>
      <c r="G11" s="950"/>
      <c r="H11" s="951"/>
      <c r="I11" s="952"/>
    </row>
    <row r="12" spans="1:9" ht="55.95" customHeight="1" x14ac:dyDescent="0.25">
      <c r="A12" s="931">
        <f>+[6]ระบบการควบคุมฯ!A21</f>
        <v>0</v>
      </c>
      <c r="B12" s="932" t="str">
        <f>+[6]ระบบการควบคุมฯ!B21</f>
        <v xml:space="preserve"> งบดำเนินงาน 6711220</v>
      </c>
      <c r="C12" s="933" t="str">
        <f>+[6]ระบบการควบคุมฯ!C21</f>
        <v>20004 14000870 2000000</v>
      </c>
      <c r="D12" s="934">
        <f>SUM(D13:D17)</f>
        <v>1049800</v>
      </c>
      <c r="E12" s="934">
        <f>SUM(E13:E17)</f>
        <v>0</v>
      </c>
      <c r="F12" s="934">
        <f>SUM(F13:F17)</f>
        <v>0</v>
      </c>
      <c r="G12" s="934">
        <f>SUM(G13:G17)</f>
        <v>837697.19</v>
      </c>
      <c r="H12" s="934">
        <f>SUM(H13:H17)</f>
        <v>212102.81000000006</v>
      </c>
      <c r="I12" s="935"/>
    </row>
    <row r="13" spans="1:9" ht="55.8" x14ac:dyDescent="0.25">
      <c r="A13" s="936" t="str">
        <f>+[6]ระบบการควบคุมฯ!A22</f>
        <v>1.1.2</v>
      </c>
      <c r="B13" s="953" t="str">
        <f>+[6]ระบบการควบคุมฯ!B22</f>
        <v>เงินสมทบกองทุนประกันสังคมพนักงานราชการ 28 อัตรา (ต.ค.66 - มีค 67)126,000 บาท/สมทบกองทุนทดแทน 12 เดือน (มค66 - ธค 67) จำนวนเงิน 15,000 บาท</v>
      </c>
      <c r="C13" s="937" t="str">
        <f>+[6]ระบบการควบคุมฯ!C22</f>
        <v>ศธ 04002/ว4851 ลว.25 ต.ค.66 โอนครั้งที่ 1</v>
      </c>
      <c r="D13" s="938">
        <f>+[6]ระบบการควบคุมฯ!D22</f>
        <v>161300</v>
      </c>
      <c r="E13" s="938">
        <f>+'[6]1408บุคลากรภาครัฐ'!I70+'[6]1408บุคลากรภาครัฐ'!J70</f>
        <v>0</v>
      </c>
      <c r="F13" s="938">
        <f>+'[6]1408บุคลากรภาครัฐ'!K70+'[6]1408บุคลากรภาครัฐ'!L70</f>
        <v>0</v>
      </c>
      <c r="G13" s="938">
        <f>+'[6]1408บุคลากรภาครัฐ'!M70+'[6]1408บุคลากรภาครัฐ'!N70</f>
        <v>105273</v>
      </c>
      <c r="H13" s="939">
        <f>+D13-E13-F13-G13</f>
        <v>56027</v>
      </c>
      <c r="I13" s="940" t="s">
        <v>14</v>
      </c>
    </row>
    <row r="14" spans="1:9" ht="55.95" hidden="1" customHeight="1" x14ac:dyDescent="0.25">
      <c r="A14" s="954" t="str">
        <f>+[6]ระบบการควบคุมฯ!A23</f>
        <v>1.1.2.1</v>
      </c>
      <c r="B14" s="955" t="str">
        <f>+[6]ระบบการควบคุมฯ!B23</f>
        <v>เงินสมทบกองทุนประกันสังคม จำนวน 6 เดือน  (ตุลาคม 2566 - มีนาคม 2567) 20,300</v>
      </c>
      <c r="C14" s="956" t="str">
        <f>+[6]ระบบการควบคุมฯ!C23</f>
        <v>ศธ 04002/ว1016 ลว.8 มีค 67 โอนครั้งที่ 210</v>
      </c>
      <c r="D14" s="957"/>
      <c r="E14" s="957"/>
      <c r="F14" s="957"/>
      <c r="G14" s="957"/>
      <c r="H14" s="958"/>
      <c r="I14" s="959"/>
    </row>
    <row r="15" spans="1:9" ht="31.2" hidden="1" customHeight="1" x14ac:dyDescent="0.25">
      <c r="A15" s="954" t="str">
        <f>+[6]ระบบการควบคุมฯ!A24</f>
        <v>1.1.2.2</v>
      </c>
      <c r="B15" s="955">
        <f>+[6]ระบบการควบคุมฯ!B24</f>
        <v>0</v>
      </c>
      <c r="C15" s="956">
        <f>+[6]ระบบการควบคุมฯ!C24</f>
        <v>0</v>
      </c>
      <c r="D15" s="957"/>
      <c r="E15" s="957"/>
      <c r="F15" s="957"/>
      <c r="G15" s="957"/>
      <c r="H15" s="958"/>
      <c r="I15" s="959"/>
    </row>
    <row r="16" spans="1:9" ht="18.75" hidden="1" customHeight="1" x14ac:dyDescent="0.25">
      <c r="A16" s="936" t="str">
        <f>+[6]ระบบการควบคุมฯ!A30</f>
        <v>1.1.3</v>
      </c>
      <c r="B16" s="953" t="str">
        <f>+[6]ระบบการควบคุมฯ!B30</f>
        <v xml:space="preserve">ค่าเช่าบ้าน  (ตุลาคม  2566 - มีนาคม 2567) ครั้งที่ 1 888,500 บาท </v>
      </c>
      <c r="C16" s="937" t="str">
        <f>+[6]ระบบการควบคุมฯ!C30</f>
        <v>ศธ 04002/ว5415 ลว.29/11/2023 โอนครั้งที่ 70</v>
      </c>
      <c r="D16" s="938">
        <f>+[6]ระบบการควบคุมฯ!D30</f>
        <v>888500</v>
      </c>
      <c r="E16" s="938">
        <f>+'[6]1408บุคลากรภาครัฐ'!I136+'[6]1408บุคลากรภาครัฐ'!J136</f>
        <v>0</v>
      </c>
      <c r="F16" s="938">
        <f>+'[6]1408บุคลากรภาครัฐ'!K143+'[6]1408บุคลากรภาครัฐ'!L143</f>
        <v>0</v>
      </c>
      <c r="G16" s="938">
        <f>+'[6]1408บุคลากรภาครัฐ'!M136+'[6]1408บุคลากรภาครัฐ'!N136</f>
        <v>732424.19</v>
      </c>
      <c r="H16" s="939">
        <f>+D16-E16-F16-G16</f>
        <v>156075.81000000006</v>
      </c>
      <c r="I16" s="940" t="s">
        <v>14</v>
      </c>
    </row>
    <row r="17" spans="1:9" ht="18.75" hidden="1" customHeight="1" x14ac:dyDescent="0.25">
      <c r="A17" s="941" t="str">
        <f>+[6]ระบบการควบคุมฯ!A31</f>
        <v>1.1.3.1</v>
      </c>
      <c r="B17" s="942" t="str">
        <f>+[6]ระบบการควบคุมฯ!B31</f>
        <v>ค่าเช่าบ้านครั้งที่ 2 421,500</v>
      </c>
      <c r="C17" s="943" t="str">
        <f>+[6]ระบบการควบคุมฯ!C31</f>
        <v>ศธ 04002/ว709 ลว. 23 ก.พ.66</v>
      </c>
      <c r="D17" s="944"/>
      <c r="E17" s="944"/>
      <c r="F17" s="944"/>
      <c r="G17" s="944"/>
      <c r="H17" s="945"/>
      <c r="I17" s="946"/>
    </row>
    <row r="18" spans="1:9" ht="18.75" hidden="1" customHeight="1" x14ac:dyDescent="0.25">
      <c r="A18" s="947" t="str">
        <f>+[6]ระบบการควบคุมฯ!A32</f>
        <v>1.1.3.2</v>
      </c>
      <c r="B18" s="948" t="str">
        <f>+[6]ระบบการควบคุมฯ!B32</f>
        <v>ค่าเช่าบ้านครั้งที่ 3 635,000 บาท มิย - สค 66</v>
      </c>
      <c r="C18" s="949" t="str">
        <f>+[6]ระบบการควบคุมฯ!C32</f>
        <v>ศธ 04002/ว2424 ลว. 16 มิย 66</v>
      </c>
      <c r="D18" s="950"/>
      <c r="E18" s="950"/>
      <c r="F18" s="950"/>
      <c r="G18" s="950"/>
      <c r="H18" s="951"/>
      <c r="I18" s="952"/>
    </row>
    <row r="19" spans="1:9" ht="24.75" customHeight="1" x14ac:dyDescent="0.25">
      <c r="A19" s="655" t="str">
        <f>+[3]ระบบการควบคุมฯ!A30</f>
        <v>ข</v>
      </c>
      <c r="B19" s="919" t="str">
        <f>+[3]ระบบการควบคุมฯ!B30</f>
        <v xml:space="preserve">แผนงานยุทธศาสตร์พัฒนาคุณภาพการศึกษาและการเรียนรู้ </v>
      </c>
      <c r="C19" s="920">
        <f>+[3]ระบบการควบคุมฯ!C30</f>
        <v>0</v>
      </c>
      <c r="D19" s="657">
        <f>+D20+D64+D151+D161</f>
        <v>12662518</v>
      </c>
      <c r="E19" s="657">
        <f>+E20+E64+E151+E161</f>
        <v>0</v>
      </c>
      <c r="F19" s="657">
        <f>+F20+F64+F151+F161</f>
        <v>0</v>
      </c>
      <c r="G19" s="657">
        <f>+G20+G64+G151+G161</f>
        <v>8876909.2599999998</v>
      </c>
      <c r="H19" s="657">
        <f>+H20+H64+H151+H161</f>
        <v>3785608.7399999998</v>
      </c>
      <c r="I19" s="657">
        <f>+I20+I64</f>
        <v>0</v>
      </c>
    </row>
    <row r="20" spans="1:9" ht="18.75" hidden="1" customHeight="1" x14ac:dyDescent="0.25">
      <c r="A20" s="922">
        <f>+[3]ระบบการควบคุมฯ!A31</f>
        <v>1</v>
      </c>
      <c r="B20" s="923" t="str">
        <f>+[3]ระบบการควบคุมฯ!B31</f>
        <v>โครงการพัฒนาหลักสูตรกระบวนการเรียนการสอน การวัดและประเมินผล</v>
      </c>
      <c r="C20" s="923" t="str">
        <f>+[6]ระบบการควบคุมฯ!C41</f>
        <v>20004 31003170</v>
      </c>
      <c r="D20" s="924">
        <f>+D21+D25+D29+D37+D44+D47</f>
        <v>39480</v>
      </c>
      <c r="E20" s="924">
        <f>+E21+E25+E29+E37+E44+E47</f>
        <v>0</v>
      </c>
      <c r="F20" s="924">
        <f>+F21+F25+F29+F37+F44+F47</f>
        <v>0</v>
      </c>
      <c r="G20" s="924">
        <f>+G21+G25+G29+G37+G44+G47</f>
        <v>27280</v>
      </c>
      <c r="H20" s="924">
        <f>+H21+H25+H29+H37+H44+H47</f>
        <v>12200</v>
      </c>
      <c r="I20" s="925"/>
    </row>
    <row r="21" spans="1:9" ht="18.75" hidden="1" customHeight="1" x14ac:dyDescent="0.25">
      <c r="A21" s="926">
        <f>+[6]ระบบการควบคุมฯ!A43</f>
        <v>1.1000000000000001</v>
      </c>
      <c r="B21" s="927" t="str">
        <f>+[6]ระบบการควบคุมฯ!B43</f>
        <v xml:space="preserve">กิจกรรมพัฒนาคลังเครื่องมือมาตรฐานเพื่อยกระดับคุณภาพผู้เรียนในศตวรรษที่ 21  </v>
      </c>
      <c r="C21" s="928" t="str">
        <f>+[6]ระบบการควบคุมฯ!C43</f>
        <v>20004 66 00039 00000</v>
      </c>
      <c r="D21" s="929">
        <f>+D22</f>
        <v>0</v>
      </c>
      <c r="E21" s="929">
        <f>+E22</f>
        <v>0</v>
      </c>
      <c r="F21" s="929">
        <f>+F22</f>
        <v>0</v>
      </c>
      <c r="G21" s="929">
        <f>+G22</f>
        <v>0</v>
      </c>
      <c r="H21" s="929">
        <f>+H22</f>
        <v>0</v>
      </c>
      <c r="I21" s="930"/>
    </row>
    <row r="22" spans="1:9" ht="18.75" hidden="1" customHeight="1" x14ac:dyDescent="0.25">
      <c r="A22" s="931"/>
      <c r="B22" s="960" t="str">
        <f>+[6]ระบบการควบคุมฯ!B44</f>
        <v>งบรายจ่ายอื่น   6711500</v>
      </c>
      <c r="C22" s="961" t="str">
        <f>+[6]ระบบการควบคุมฯ!C44</f>
        <v>20004 31003170 5000003</v>
      </c>
      <c r="D22" s="962">
        <f>SUM(D23:D24)</f>
        <v>0</v>
      </c>
      <c r="E22" s="962">
        <f>SUM(E23:E24)</f>
        <v>0</v>
      </c>
      <c r="F22" s="962">
        <f>SUM(F23:F24)</f>
        <v>0</v>
      </c>
      <c r="G22" s="962">
        <f>SUM(G23:G24)</f>
        <v>0</v>
      </c>
      <c r="H22" s="962">
        <f>SUM(H23:H24)</f>
        <v>0</v>
      </c>
      <c r="I22" s="935"/>
    </row>
    <row r="23" spans="1:9" ht="55.95" hidden="1" customHeight="1" x14ac:dyDescent="0.25">
      <c r="A23" s="963" t="str">
        <f>+[6]ระบบการควบคุมฯ!A45</f>
        <v>1.1.1</v>
      </c>
      <c r="B23" s="338" t="str">
        <f>+[6]ระบบการควบคุมฯ!B45</f>
        <v xml:space="preserve">ค่าใช้จ่ายเข้าร่วมประชุมปฏิบัติการสร้างและพัฒนาเครื่องมือวัดความสามารถด้านการอ่าน (Reading Test : RT) ชั้นประถมศึกษาปีที่ 1 เครื่องมือวัดความสามารถพื้นฐาน      ด้านภาษาไทย และด้านคณิตศาสตร์ของผู้เรียน (National Test : NT) ชั้นประถมศึกษา  ปีที่ 3 และเครื่องมือมาตรฐานเพื่อให้บริการในระบบคลังข้อสอบมาตรฐาน (SIBS) ปีการศึกษา 2566 ระหว่างวันที่ 27 มีนาคม –       1 เมษายน 2566 ณ โรงแรมแกรนด์จอมเทียนพาเลซ อำเภอบางละมุง จังหวัดชลบุรี </v>
      </c>
      <c r="C23" s="964" t="str">
        <f>+[6]ระบบการควบคุมฯ!C45</f>
        <v>ศธ 04002/ว1463  ลว. 11 เมย 66 โอนครั้งที่ 466</v>
      </c>
      <c r="D23" s="965">
        <f>+[6]ระบบการควบคุมฯ!F45</f>
        <v>0</v>
      </c>
      <c r="E23" s="965">
        <f>+[6]ระบบการควบคุมฯ!G45+[6]ระบบการควบคุมฯ!H45</f>
        <v>0</v>
      </c>
      <c r="F23" s="965">
        <f>+[6]ระบบการควบคุมฯ!I45+[6]ระบบการควบคุมฯ!J45</f>
        <v>0</v>
      </c>
      <c r="G23" s="965">
        <f>+[6]ระบบการควบคุมฯ!K45+[6]ระบบการควบคุมฯ!L45</f>
        <v>0</v>
      </c>
      <c r="H23" s="966">
        <f>+D23-E23-F23-G23</f>
        <v>0</v>
      </c>
      <c r="I23" s="967" t="s">
        <v>50</v>
      </c>
    </row>
    <row r="24" spans="1:9" ht="55.95" hidden="1" customHeight="1" x14ac:dyDescent="0.25">
      <c r="A24" s="963" t="s">
        <v>89</v>
      </c>
      <c r="B24" s="338" t="str">
        <f>+[6]ระบบการควบคุมฯ!B46</f>
        <v xml:space="preserve">เข้าร่วมประชุมเชิงปฏิบัติการปรับปรุงและพัฒนาเครื่องมือ   วัดผลสัมฤทธิ์ทางการเรียน 5 กลุ่มสาระการเรียนรู้ และรายวิชาพื้นฐานประวัติศาสตร์  เพื่อการบริการ ระยะที่ 1 ระหว่างวันที่ 5 – 9 สิงหาคม 2566  ณ โรงแรมแกรนด์ราชพฤกษ์ ตำบลบางพลับ อำเภอปากเกร็ด จังหวัดนนทบุรี  </v>
      </c>
      <c r="C24" s="964" t="str">
        <f>+[6]ระบบการควบคุมฯ!C46</f>
        <v>ศธ 04002/ว3117  ลว. 3 สิงหาคม 66 โอนครั้งที่ 723</v>
      </c>
      <c r="D24" s="965">
        <f>+[6]ระบบการควบคุมฯ!F46</f>
        <v>0</v>
      </c>
      <c r="E24" s="965">
        <f>+[6]ระบบการควบคุมฯ!G46+[6]ระบบการควบคุมฯ!H46</f>
        <v>0</v>
      </c>
      <c r="F24" s="965">
        <f>+[6]ระบบการควบคุมฯ!I46+[6]ระบบการควบคุมฯ!J46</f>
        <v>0</v>
      </c>
      <c r="G24" s="965">
        <f>+[6]ระบบการควบคุมฯ!K46+[6]ระบบการควบคุมฯ!L46</f>
        <v>0</v>
      </c>
      <c r="H24" s="966">
        <f>+D24-E24-F24-G24</f>
        <v>0</v>
      </c>
      <c r="I24" s="968" t="s">
        <v>90</v>
      </c>
    </row>
    <row r="25" spans="1:9" ht="37.200000000000003" hidden="1" customHeight="1" x14ac:dyDescent="0.25">
      <c r="A25" s="926">
        <f>+[6]ระบบการควบคุมฯ!A49</f>
        <v>1.2</v>
      </c>
      <c r="B25" s="927" t="str">
        <f>+[6]ระบบการควบคุมฯ!B49</f>
        <v>กิจกรรมการยกระดับผลการทดสอบทางการศึกษาระดับชาติที่สอดคล้องกับบริบทพื้นที่</v>
      </c>
      <c r="C25" s="927" t="str">
        <f>+[6]ระบบการควบคุมฯ!C49</f>
        <v>20004 66 00040 00000</v>
      </c>
      <c r="D25" s="929">
        <f>+D26</f>
        <v>37880</v>
      </c>
      <c r="E25" s="929">
        <f>+E26</f>
        <v>0</v>
      </c>
      <c r="F25" s="929">
        <f>+F26</f>
        <v>0</v>
      </c>
      <c r="G25" s="929">
        <f>+G26</f>
        <v>26480</v>
      </c>
      <c r="H25" s="929">
        <f>+H26</f>
        <v>11400</v>
      </c>
      <c r="I25" s="930"/>
    </row>
    <row r="26" spans="1:9" ht="37.200000000000003" hidden="1" customHeight="1" x14ac:dyDescent="0.25">
      <c r="A26" s="931"/>
      <c r="B26" s="932" t="str">
        <f>+[6]ระบบการควบคุมฯ!B50</f>
        <v>งบรายจ่ายอื่น   6711500</v>
      </c>
      <c r="C26" s="933" t="str">
        <f>+[6]ระบบการควบคุมฯ!C50</f>
        <v>20004 31003170 5000004</v>
      </c>
      <c r="D26" s="934">
        <f>SUM(D27:D28)</f>
        <v>37880</v>
      </c>
      <c r="E26" s="934">
        <f>SUM(E27:E28)</f>
        <v>0</v>
      </c>
      <c r="F26" s="934">
        <f>SUM(F27:F28)</f>
        <v>0</v>
      </c>
      <c r="G26" s="934">
        <f>SUM(G27:G28)</f>
        <v>26480</v>
      </c>
      <c r="H26" s="934">
        <f>SUM(H27:H28)</f>
        <v>11400</v>
      </c>
      <c r="I26" s="935"/>
    </row>
    <row r="27" spans="1:9" ht="55.95" hidden="1" customHeight="1" x14ac:dyDescent="0.25">
      <c r="A27" s="963" t="str">
        <f>+[6]ระบบการควบคุมฯ!A51</f>
        <v>1.2.1</v>
      </c>
      <c r="B27" s="338" t="str">
        <f>+[6]ระบบการควบคุมฯ!B51</f>
        <v xml:space="preserve">ค่าใช้จ่ายในการเข้าร่วมประชุมชี้แจงศูนย์สอบในการดำเนินการประเมินความสามารถด้านการอ่านของผู้เรียน (RT) ชั้นประถมศึกษาปีที่ 1 และการประเมินคุณภาพผู้เรียน (NT) ชั้นประถมศึกษาปีที่ 3 ปีการศึกษา 2566  ระหว่างวันที่ 6 – 8 พฤศจิกายน 2566 ณ โรงแรมริเวอร์ไซด์ กรุงเทพมหานคร </v>
      </c>
      <c r="C27" s="338" t="str">
        <f>+[6]ระบบการควบคุมฯ!C51</f>
        <v>ศธ 04002/ว5005  ลว. 3 พ.ย. 65 โอนครั้งที่ 42</v>
      </c>
      <c r="D27" s="965">
        <f>+[6]ระบบการควบคุมฯ!F51</f>
        <v>800</v>
      </c>
      <c r="E27" s="965">
        <f>+[6]ระบบการควบคุมฯ!G51+[6]ระบบการควบคุมฯ!H51</f>
        <v>0</v>
      </c>
      <c r="F27" s="965">
        <f>+[6]ระบบการควบคุมฯ!I51+[6]ระบบการควบคุมฯ!J51</f>
        <v>0</v>
      </c>
      <c r="G27" s="965">
        <f>+[6]ระบบการควบคุมฯ!K51+[6]ระบบการควบคุมฯ!L51</f>
        <v>800</v>
      </c>
      <c r="H27" s="966">
        <f>+D27-E27-F27-G27</f>
        <v>0</v>
      </c>
      <c r="I27" s="967" t="s">
        <v>50</v>
      </c>
    </row>
    <row r="28" spans="1:9" ht="37.200000000000003" hidden="1" customHeight="1" x14ac:dyDescent="0.25">
      <c r="A28" s="963" t="str">
        <f>+[6]ระบบการควบคุมฯ!A52</f>
        <v>1.2.2</v>
      </c>
      <c r="B28" s="338" t="str">
        <f>+[6]ระบบการควบคุมฯ!B52</f>
        <v>ค่าใช้จ่ายในการดำเนินโครงการประเมินความสามารถด้านการอ่านของผู้เรียน (RT) ชั้นประถมศึกษาปีที่ 1 ปีการศึกษา 2566  จำนวนเงิน 18,440.-บาท  (หนึ่งหมื่นแปดพันสี่ร้อยสี่สิบบาทถ้วน)    ให้กลุ่มนิเทศติดตามและประเมินผลการจัดการศึกษา และตามบันทึกกลุ่มนโยบายและแผน(ที่ ศธ 04087/128 ลงวันที่ 17 มกราคม 2567) แจ้งการจัดสรรงบประมาณ เป็นค่าใช้จ่ายดำเนินโครงการประเมินคุณภาพผู้เรียน (NT) ชั้นประถมศึกษาปีที่ 3 ปีการศึกษา 2566 สำหรับโรงเรียนตามโครงการพระราชดำริสมเด็จพระกนิษฐาธิราชเจ้า กรมสมเด็จพระเทพรัตนราชสุดาฯ สยามบรมราชกุมารีและโรงเรียนทั่วไป จำนวนเงิน 18,640.-บาท  (หนึ่งหมื่นแปดพันหกร้อยสี่สิบบาทถ้วน) ให้กลุ่มนิเทศ</v>
      </c>
      <c r="C28" s="338" t="str">
        <f>+[6]ระบบการควบคุมฯ!C52</f>
        <v>ศธ 04002/ว2439 ลว. 17 มค 67 โอนครั้งที่ 139</v>
      </c>
      <c r="D28" s="965">
        <f>+[6]ระบบการควบคุมฯ!F52</f>
        <v>37080</v>
      </c>
      <c r="E28" s="965">
        <f>+[6]ระบบการควบคุมฯ!G52+[6]ระบบการควบคุมฯ!H52</f>
        <v>0</v>
      </c>
      <c r="F28" s="965">
        <f>+[6]ระบบการควบคุมฯ!I52+[6]ระบบการควบคุมฯ!J52</f>
        <v>0</v>
      </c>
      <c r="G28" s="965">
        <f>+[6]ระบบการควบคุมฯ!K52+[6]ระบบการควบคุมฯ!L52</f>
        <v>25680</v>
      </c>
      <c r="H28" s="966">
        <f>+D28-E28-F28-G28</f>
        <v>11400</v>
      </c>
      <c r="I28" s="967" t="s">
        <v>50</v>
      </c>
    </row>
    <row r="29" spans="1:9" ht="18.600000000000001" hidden="1" customHeight="1" x14ac:dyDescent="0.25">
      <c r="A29" s="926">
        <f>+[6]ระบบการควบคุมฯ!A56</f>
        <v>1.3</v>
      </c>
      <c r="B29" s="927" t="str">
        <f>+[6]ระบบการควบคุมฯ!B56</f>
        <v>กิจกรรมการขับเคลื่อนการจัดการเรียนรู้วิทยาการคำนวณและการออกแบบเทคโนโลยี</v>
      </c>
      <c r="C29" s="927" t="str">
        <f>+[6]ระบบการควบคุมฯ!C56</f>
        <v>20004 66 00075 00000</v>
      </c>
      <c r="D29" s="929">
        <f>+D30</f>
        <v>0</v>
      </c>
      <c r="E29" s="929">
        <f>+E30</f>
        <v>0</v>
      </c>
      <c r="F29" s="929">
        <f>+F30</f>
        <v>0</v>
      </c>
      <c r="G29" s="929">
        <f>+G30</f>
        <v>0</v>
      </c>
      <c r="H29" s="929">
        <f>+H30</f>
        <v>0</v>
      </c>
      <c r="I29" s="930"/>
    </row>
    <row r="30" spans="1:9" ht="18.600000000000001" hidden="1" customHeight="1" x14ac:dyDescent="0.25">
      <c r="A30" s="931"/>
      <c r="B30" s="932" t="str">
        <f>+[6]ระบบการควบคุมฯ!B57</f>
        <v>งบรายจ่ายอื่น   6711500</v>
      </c>
      <c r="C30" s="960" t="str">
        <f>+[1]ระบบการควบคุมฯ!C48</f>
        <v>20004 32003100 5000005</v>
      </c>
      <c r="D30" s="934">
        <f>SUM(D31:D32)</f>
        <v>0</v>
      </c>
      <c r="E30" s="934">
        <f>SUM(E31:E32)</f>
        <v>0</v>
      </c>
      <c r="F30" s="934">
        <f>SUM(F31:F32)</f>
        <v>0</v>
      </c>
      <c r="G30" s="934">
        <f>SUM(G31:G32)</f>
        <v>0</v>
      </c>
      <c r="H30" s="934">
        <f>SUM(H31:H32)</f>
        <v>0</v>
      </c>
      <c r="I30" s="935"/>
    </row>
    <row r="31" spans="1:9" ht="55.95" hidden="1" customHeight="1" x14ac:dyDescent="0.25">
      <c r="A31" s="963" t="str">
        <f>+[6]ระบบการควบคุมฯ!A58</f>
        <v>1.3.1</v>
      </c>
      <c r="B31" s="338" t="str">
        <f>+[6]ระบบการควบคุมฯ!B58</f>
        <v>ค่าใช้จ่ายในการจัดนิทรรศการ “สร้างภูมิคุ้มกันด้วยวิทยาศาสตร์และ CODING” ในการประชุมคณะรัฐมนตรี วันอังคารที่ 7 มีนาคม 2566 ณ ตึกสันติไมตรี (หลังนอก) ทำเนียบรัฐบาล ร.ร.ร่วมจิตประสาท</v>
      </c>
      <c r="C31" s="969" t="str">
        <f>+[6]ระบบการควบคุมฯ!C58</f>
        <v>ศธ 04002/ว897 ลว.7 มี.ค.66 โอนครั้งที่ 366</v>
      </c>
      <c r="D31" s="965">
        <f>+[6]ระบบการควบคุมฯ!F58</f>
        <v>0</v>
      </c>
      <c r="E31" s="965">
        <f>+[6]ระบบการควบคุมฯ!G58+[6]ระบบการควบคุมฯ!H58</f>
        <v>0</v>
      </c>
      <c r="F31" s="965">
        <f>+[6]ระบบการควบคุมฯ!I58+[6]ระบบการควบคุมฯ!J58</f>
        <v>0</v>
      </c>
      <c r="G31" s="965">
        <f>+[6]ระบบการควบคุมฯ!K58+[6]ระบบการควบคุมฯ!L58</f>
        <v>0</v>
      </c>
      <c r="H31" s="966">
        <f>+D31-E31-F31-G31</f>
        <v>0</v>
      </c>
      <c r="I31" s="967" t="s">
        <v>91</v>
      </c>
    </row>
    <row r="32" spans="1:9" ht="18.600000000000001" hidden="1" customHeight="1" x14ac:dyDescent="0.25">
      <c r="A32" s="963" t="str">
        <f>+[6]ระบบการควบคุมฯ!A59</f>
        <v>1.3.2</v>
      </c>
      <c r="B32" s="338" t="str">
        <f>+[6]ระบบการควบคุมฯ!B59</f>
        <v>ค่าใช้จ่ายในการนิเทศ กำกับ ติดตามการจัดการเรียนรู้วิทยาการคำนวณและการออกแบบเทคโนโลยี (CODING)</v>
      </c>
      <c r="C32" s="969" t="str">
        <f>+[6]ระบบการควบคุมฯ!C59</f>
        <v>ศธ 04002/ว2543 ลว.28 มิ.ย.66 โอนครั้งที่ 616</v>
      </c>
      <c r="D32" s="965">
        <f>+[6]ระบบการควบคุมฯ!F59</f>
        <v>0</v>
      </c>
      <c r="E32" s="965">
        <f>+[6]ระบบการควบคุมฯ!G59+[6]ระบบการควบคุมฯ!H59</f>
        <v>0</v>
      </c>
      <c r="F32" s="965">
        <f>+[6]ระบบการควบคุมฯ!I59+[6]ระบบการควบคุมฯ!J59</f>
        <v>0</v>
      </c>
      <c r="G32" s="965">
        <f>+[6]ระบบการควบคุมฯ!K59+[6]ระบบการควบคุมฯ!L59</f>
        <v>0</v>
      </c>
      <c r="H32" s="966">
        <f>+D32-E32-F32-G32</f>
        <v>0</v>
      </c>
      <c r="I32" s="967" t="s">
        <v>92</v>
      </c>
    </row>
    <row r="33" spans="1:9" ht="37.200000000000003" hidden="1" customHeight="1" x14ac:dyDescent="0.25">
      <c r="A33" s="926">
        <f>+[6]ระบบการควบคุมฯ!A60</f>
        <v>1.4</v>
      </c>
      <c r="B33" s="970" t="str">
        <f>+[6]ระบบการควบคุมฯ!B60</f>
        <v>กิจกรรมการยกระดับสมรรถนะความฉลาดรู้ของผู้เรียนตามกรอบการประเมิน PISA 2025 สู่การเพิ่มขีดความสามารถการแข่งขันในศตวรรษที่ 21</v>
      </c>
      <c r="C33" s="651" t="str">
        <f>+[6]ระบบการควบคุมฯ!C60</f>
        <v>20004 66 00101 00000</v>
      </c>
      <c r="D33" s="929">
        <f>+D34</f>
        <v>0</v>
      </c>
      <c r="E33" s="929"/>
      <c r="F33" s="929"/>
      <c r="G33" s="971">
        <f>+[1]ระบบการควบคุมฯ!K48+[1]ระบบการควบคุมฯ!L48</f>
        <v>0</v>
      </c>
      <c r="H33" s="972">
        <f>+D33-E33-F33-G33</f>
        <v>0</v>
      </c>
      <c r="I33" s="927"/>
    </row>
    <row r="34" spans="1:9" ht="37.200000000000003" hidden="1" customHeight="1" x14ac:dyDescent="0.25">
      <c r="A34" s="931"/>
      <c r="B34" s="973" t="str">
        <f>+[6]ระบบการควบคุมฯ!B61</f>
        <v>งบรายจ่ายอื่น   6711500</v>
      </c>
      <c r="C34" s="960" t="str">
        <f>+[6]ระบบการควบคุมฯ!C61</f>
        <v>20004 31003100 5000007</v>
      </c>
      <c r="D34" s="934">
        <f>SUM(D35:D36)</f>
        <v>0</v>
      </c>
      <c r="E34" s="934">
        <f>SUM(E35:E36)</f>
        <v>0</v>
      </c>
      <c r="F34" s="934">
        <f>SUM(F35:F36)</f>
        <v>0</v>
      </c>
      <c r="G34" s="934">
        <f>SUM(G35:G36)</f>
        <v>0</v>
      </c>
      <c r="H34" s="934">
        <f>SUM(H35:H36)</f>
        <v>0</v>
      </c>
      <c r="I34" s="934"/>
    </row>
    <row r="35" spans="1:9" ht="18.600000000000001" hidden="1" customHeight="1" x14ac:dyDescent="0.25">
      <c r="A35" s="963" t="str">
        <f>+[6]ระบบการควบคุมฯ!A62</f>
        <v>1.4.1</v>
      </c>
      <c r="B35" s="338" t="str">
        <f>+[6]ระบบการควบคุมฯ!B62</f>
        <v xml:space="preserve">ค่าใช้จ่ายในการประชุมเชิงปฏิบัติการพัฒนาศักยภาพศึกษานิเทศก์พร้อมรับการประเมิน PISA 2025 ระหว่างวันที่ 1- 4 กันยายน  2566 ณ โรงแรมเอวาน่า เขตบางนา กรุงเทพมหานคร </v>
      </c>
      <c r="C35" s="969" t="str">
        <f>+[6]ระบบการควบคุมฯ!C62</f>
        <v>ศธ 04002/ว2988  ลว. 20 ก.ค. 66 โอนครั้งที่ 688 งบ 10800 บาท</v>
      </c>
      <c r="D35" s="965">
        <f>+[6]ระบบการควบคุมฯ!F62</f>
        <v>0</v>
      </c>
      <c r="E35" s="965">
        <f>+[6]ระบบการควบคุมฯ!G62+[6]ระบบการควบคุมฯ!H62</f>
        <v>0</v>
      </c>
      <c r="F35" s="965">
        <f>+[6]ระบบการควบคุมฯ!I62+[6]ระบบการควบคุมฯ!J62</f>
        <v>0</v>
      </c>
      <c r="G35" s="966">
        <f>+[6]ระบบการควบคุมฯ!K62+[6]ระบบการควบคุมฯ!L62</f>
        <v>0</v>
      </c>
      <c r="H35" s="966">
        <f>+D35-E35-F35-G35</f>
        <v>0</v>
      </c>
      <c r="I35" s="974" t="s">
        <v>93</v>
      </c>
    </row>
    <row r="36" spans="1:9" ht="37.200000000000003" hidden="1" customHeight="1" x14ac:dyDescent="0.25">
      <c r="A36" s="963" t="str">
        <f>+[6]ระบบการควบคุมฯ!A63</f>
        <v>1.4.2</v>
      </c>
      <c r="B36" s="338" t="str">
        <f>+[6]ระบบการควบคุมฯ!B63</f>
        <v xml:space="preserve">ค่าใช้จ่ายดำเนินงานโครงการยกระดับสมรรถนะความฉลาดรู้ของผู้เรียนตามกรอบการประเมิน PISA 2025 สู่การเพิ่มขีดความสามารถการแข่งขันในศตวรรษที่ 21 </v>
      </c>
      <c r="C36" s="969" t="str">
        <f>+[6]ระบบการควบคุมฯ!C63</f>
        <v xml:space="preserve">ศธ 04002/ว3528  ลว. 22 ส.ค. 66 โอนครั้งที่ 797 </v>
      </c>
      <c r="D36" s="965">
        <f>+[6]ระบบการควบคุมฯ!F63</f>
        <v>0</v>
      </c>
      <c r="E36" s="965">
        <f>+[6]ระบบการควบคุมฯ!G63+[6]ระบบการควบคุมฯ!H63</f>
        <v>0</v>
      </c>
      <c r="F36" s="965">
        <f>+[6]ระบบการควบคุมฯ!I63+[6]ระบบการควบคุมฯ!J63</f>
        <v>0</v>
      </c>
      <c r="G36" s="966">
        <f>+[6]ระบบการควบคุมฯ!K63+[6]ระบบการควบคุมฯ!L63</f>
        <v>0</v>
      </c>
      <c r="H36" s="966">
        <f>+D36-E36-F36-G36</f>
        <v>0</v>
      </c>
      <c r="I36" s="974" t="s">
        <v>93</v>
      </c>
    </row>
    <row r="37" spans="1:9" ht="18.600000000000001" hidden="1" customHeight="1" x14ac:dyDescent="0.25">
      <c r="A37" s="926">
        <f>+[6]ระบบการควบคุมฯ!A65</f>
        <v>1.5</v>
      </c>
      <c r="B37" s="970" t="str">
        <f>+[6]ระบบการควบคุมฯ!B65</f>
        <v>กิจกรรมการพัฒนาเด็กปฐมวัยอย่างมีคุณภาพ</v>
      </c>
      <c r="C37" s="651" t="str">
        <f>+[1]ระบบการควบคุมฯ!C51</f>
        <v>20004 6686176 00000</v>
      </c>
      <c r="D37" s="929">
        <f>+D38</f>
        <v>1600</v>
      </c>
      <c r="E37" s="929">
        <f>+E38</f>
        <v>0</v>
      </c>
      <c r="F37" s="929">
        <f>+F38</f>
        <v>0</v>
      </c>
      <c r="G37" s="929">
        <f>+G38</f>
        <v>800</v>
      </c>
      <c r="H37" s="929">
        <f>+H38</f>
        <v>800</v>
      </c>
      <c r="I37" s="927" t="s">
        <v>50</v>
      </c>
    </row>
    <row r="38" spans="1:9" ht="37.200000000000003" hidden="1" customHeight="1" x14ac:dyDescent="0.25">
      <c r="A38" s="931"/>
      <c r="B38" s="973" t="str">
        <f>+[6]ระบบการควบคุมฯ!B66</f>
        <v>งบรายจ่ายอื่น   6711500</v>
      </c>
      <c r="C38" s="960" t="str">
        <f>+[6]ระบบการควบคุมฯ!C66</f>
        <v>20004 31003170 5000011</v>
      </c>
      <c r="D38" s="934">
        <f>SUM(D39:D43)</f>
        <v>1600</v>
      </c>
      <c r="E38" s="934">
        <f>SUM(E39:E43)</f>
        <v>0</v>
      </c>
      <c r="F38" s="934">
        <f>SUM(F39:F43)</f>
        <v>0</v>
      </c>
      <c r="G38" s="934">
        <f>SUM(G39:G43)</f>
        <v>800</v>
      </c>
      <c r="H38" s="934">
        <f>SUM(H39:H43)</f>
        <v>800</v>
      </c>
      <c r="I38" s="934"/>
    </row>
    <row r="39" spans="1:9" ht="93" hidden="1" customHeight="1" x14ac:dyDescent="0.25">
      <c r="A39" s="963" t="str">
        <f>+[6]ระบบการควบคุมฯ!A67</f>
        <v>1.5.1</v>
      </c>
      <c r="B39" s="338" t="str">
        <f>+[6]ระบบการควบคุมฯ!B67</f>
        <v xml:space="preserve">ค่าใช้จ่ายในการเดินทางเข้าร่วมการประชุมเชิงปฏิบัติการขับเคลื่อนการพัฒนาหลักสูตรและส่งเสริมการศึกษาปฐมวัย  ระหว่างวันที่ 29 มกราคม - 2 กุมภาพันธ์ 2567 ณ โรงแรมรอยัลริเวอร์ไซด์ กรุงเทพมหานคร </v>
      </c>
      <c r="C39" s="969" t="str">
        <f>+[6]ระบบการควบคุมฯ!C67</f>
        <v>ศธ 04002/ว244 ลว.17 มค 67 โอนครั้งที่ 138</v>
      </c>
      <c r="D39" s="965">
        <f>+[6]ระบบการควบคุมฯ!F67</f>
        <v>800</v>
      </c>
      <c r="E39" s="965">
        <f>+[6]ระบบการควบคุมฯ!G67+[6]ระบบการควบคุมฯ!H67</f>
        <v>0</v>
      </c>
      <c r="F39" s="965">
        <f>+[6]ระบบการควบคุมฯ!I67+[6]ระบบการควบคุมฯ!J67</f>
        <v>0</v>
      </c>
      <c r="G39" s="966">
        <f>+[6]ระบบการควบคุมฯ!K67+[6]ระบบการควบคุมฯ!L67</f>
        <v>800</v>
      </c>
      <c r="H39" s="966">
        <f>+D39-E39-F39-G39</f>
        <v>0</v>
      </c>
      <c r="I39" s="974" t="s">
        <v>50</v>
      </c>
    </row>
    <row r="40" spans="1:9" ht="56.25" hidden="1" customHeight="1" x14ac:dyDescent="0.25">
      <c r="A40" s="963" t="str">
        <f>+[6]ระบบการควบคุมฯ!A68</f>
        <v>1.5.1</v>
      </c>
      <c r="B40" s="338" t="str">
        <f>+[6]ระบบการควบคุมฯ!B68</f>
        <v xml:space="preserve">ค่าใช้จ่ายในการเดินทางเข้าร่วมประชุมเชิงปฏิบัติการบรรณาธิการกิจเอกสารประกอบการขับเคลื่อนการพัฒนาหลักสูตรและส่งเสริมการศึกษาปฐมวัย ครั้งที่ 1 ระหว่างวันที่ 12 – 15 มีนาคม 2567  ณ โรงแรมรอยัลริเวอร์ กรุงเทพมหานคร </v>
      </c>
      <c r="C40" s="969" t="str">
        <f>+[6]ระบบการควบคุมฯ!C68</f>
        <v>ศธ 04002/ว244 ลว.17 มค 67 โอนครั้งที่ 195</v>
      </c>
      <c r="D40" s="965">
        <f>+[6]ระบบการควบคุมฯ!F68</f>
        <v>800</v>
      </c>
      <c r="E40" s="965">
        <f>+[6]ระบบการควบคุมฯ!G68+[6]ระบบการควบคุมฯ!H68</f>
        <v>0</v>
      </c>
      <c r="F40" s="965">
        <f>+[6]ระบบการควบคุมฯ!I68+[6]ระบบการควบคุมฯ!J68</f>
        <v>0</v>
      </c>
      <c r="G40" s="966">
        <f>+[6]ระบบการควบคุมฯ!K68+[6]ระบบการควบคุมฯ!L68</f>
        <v>0</v>
      </c>
      <c r="H40" s="966">
        <f>+D40-E40-F40-G40</f>
        <v>800</v>
      </c>
      <c r="I40" s="974" t="s">
        <v>50</v>
      </c>
    </row>
    <row r="41" spans="1:9" ht="37.5" hidden="1" customHeight="1" x14ac:dyDescent="0.25">
      <c r="A41" s="963" t="str">
        <f>+[6]ระบบการควบคุมฯ!A69</f>
        <v>1.5.1.2</v>
      </c>
      <c r="B41" s="338" t="str">
        <f>+[6]ระบบการควบคุมฯ!B69</f>
        <v xml:space="preserve">ค่าใช้จ่ายดำเนินงานโครงการการพัฒนาเด็กปฐมวัยอย่างมีคุณภาพ เพื่อดำเนินกิจกรรมการประเมินพัฒนาการนักเรียนที่จบหลักสูตรการศึกษาปฐมวัย พุทธศักราช ปีการศึกษา 2565  </v>
      </c>
      <c r="C41" s="969" t="str">
        <f>+[6]ระบบการควบคุมฯ!C69</f>
        <v>ศธ 04002/ว197 ลว.19 ม.ค.66 โอนครั้งที่ 214</v>
      </c>
      <c r="D41" s="965">
        <f>+[6]ระบบการควบคุมฯ!F69</f>
        <v>0</v>
      </c>
      <c r="E41" s="965">
        <f>+[6]ระบบการควบคุมฯ!G69+[6]ระบบการควบคุมฯ!H69</f>
        <v>0</v>
      </c>
      <c r="F41" s="965">
        <f>+[6]ระบบการควบคุมฯ!I69+[6]ระบบการควบคุมฯ!J69</f>
        <v>0</v>
      </c>
      <c r="G41" s="966">
        <f>+[6]ระบบการควบคุมฯ!K69+[6]ระบบการควบคุมฯ!L69</f>
        <v>0</v>
      </c>
      <c r="H41" s="966">
        <f>+D41-E41-F41-G41</f>
        <v>0</v>
      </c>
      <c r="I41" s="974" t="s">
        <v>50</v>
      </c>
    </row>
    <row r="42" spans="1:9" ht="37.5" hidden="1" customHeight="1" x14ac:dyDescent="0.25">
      <c r="A42" s="963" t="str">
        <f>+[6]ระบบการควบคุมฯ!A70</f>
        <v>1.5.1.3</v>
      </c>
      <c r="B42" s="338" t="str">
        <f>+[6]ระบบการควบคุมฯ!B70</f>
        <v>ค่าใช้จ่ายในการเดินทางเข้าร่วมประชุมเชิงปฏิบัติการประมวลผลและจัดทำรายงานผลการประเมินคุณภาพผู้เรียนระดับชาติ ปีการศึกษา 2565 ระหว่างวันที่ 2 – 7 กรกฎาคม 2566 ณ โรงแรมซีบรีซ จอมเทียน รีสอร์ท จังหวัดชลบุรี</v>
      </c>
      <c r="C42" s="969" t="str">
        <f>+[6]ระบบการควบคุมฯ!C70</f>
        <v>ศธ 04002/ว2533  ลว. 27 มิ.ย. 66 โอนครั้งที่ 609</v>
      </c>
      <c r="D42" s="965">
        <f>+[6]ระบบการควบคุมฯ!D70</f>
        <v>0</v>
      </c>
      <c r="E42" s="965">
        <f>+[6]ระบบการควบคุมฯ!G70+[6]ระบบการควบคุมฯ!H70</f>
        <v>0</v>
      </c>
      <c r="F42" s="965">
        <f>+[6]ระบบการควบคุมฯ!I70+[6]ระบบการควบคุมฯ!J70</f>
        <v>0</v>
      </c>
      <c r="G42" s="965">
        <f>+[6]ระบบการควบคุมฯ!K70+[6]ระบบการควบคุมฯ!L70</f>
        <v>0</v>
      </c>
      <c r="H42" s="966">
        <f>+D42-E42-F42-G42</f>
        <v>0</v>
      </c>
      <c r="I42" s="975" t="s">
        <v>50</v>
      </c>
    </row>
    <row r="43" spans="1:9" ht="37.200000000000003" hidden="1" customHeight="1" x14ac:dyDescent="0.25">
      <c r="A43" s="963"/>
      <c r="B43" s="338"/>
      <c r="C43" s="969"/>
      <c r="D43" s="965">
        <f>+[1]ระบบการควบคุมฯ!F56</f>
        <v>0</v>
      </c>
      <c r="E43" s="965">
        <f>+[1]ระบบการควบคุมฯ!G56+[1]ระบบการควบคุมฯ!H56</f>
        <v>0</v>
      </c>
      <c r="F43" s="965">
        <f>+[1]ระบบการควบคุมฯ!I56+[1]ระบบการควบคุมฯ!J56</f>
        <v>0</v>
      </c>
      <c r="G43" s="966">
        <f>+[1]ระบบการควบคุมฯ!K56+[1]ระบบการควบคุมฯ!L56</f>
        <v>0</v>
      </c>
      <c r="H43" s="966">
        <f>+D43-E43-F43-G43</f>
        <v>0</v>
      </c>
      <c r="I43" s="976"/>
    </row>
    <row r="44" spans="1:9" ht="37.200000000000003" hidden="1" customHeight="1" x14ac:dyDescent="0.25">
      <c r="A44" s="977"/>
      <c r="B44" s="978"/>
      <c r="C44" s="977"/>
      <c r="D44" s="971"/>
      <c r="E44" s="971"/>
      <c r="F44" s="971"/>
      <c r="G44" s="971"/>
      <c r="H44" s="971"/>
      <c r="I44" s="979"/>
    </row>
    <row r="45" spans="1:9" ht="55.95" hidden="1" customHeight="1" x14ac:dyDescent="0.25">
      <c r="A45" s="980">
        <f>+[1]ระบบการควบคุมฯ!A58</f>
        <v>0</v>
      </c>
      <c r="B45" s="981" t="str">
        <f>+[1]ระบบการควบคุมฯ!B58</f>
        <v>งบรายจ่ายอื่น   6611500</v>
      </c>
      <c r="C45" s="682" t="str">
        <f>+[1]ระบบการควบคุมฯ!C58</f>
        <v>20004 31003100 5000003</v>
      </c>
      <c r="D45" s="934">
        <f>+D46</f>
        <v>0</v>
      </c>
      <c r="E45" s="934">
        <f t="shared" ref="E45:H48" si="1">+E46</f>
        <v>0</v>
      </c>
      <c r="F45" s="934">
        <f t="shared" si="1"/>
        <v>0</v>
      </c>
      <c r="G45" s="934">
        <f t="shared" si="1"/>
        <v>0</v>
      </c>
      <c r="H45" s="934">
        <f t="shared" si="1"/>
        <v>0</v>
      </c>
      <c r="I45" s="982"/>
    </row>
    <row r="46" spans="1:9" ht="18.600000000000001" hidden="1" customHeight="1" x14ac:dyDescent="0.25">
      <c r="A46" s="963"/>
      <c r="B46" s="339"/>
      <c r="C46" s="969"/>
      <c r="D46" s="965"/>
      <c r="E46" s="965"/>
      <c r="F46" s="965"/>
      <c r="G46" s="966"/>
      <c r="H46" s="966"/>
      <c r="I46" s="974"/>
    </row>
    <row r="47" spans="1:9" ht="37.200000000000003" hidden="1" customHeight="1" x14ac:dyDescent="0.25">
      <c r="A47" s="977">
        <f>+[6]ระบบการควบคุมฯ!A72</f>
        <v>1.6</v>
      </c>
      <c r="B47" s="983" t="str">
        <f>+[6]ระบบการควบคุมฯ!B72</f>
        <v>กิจกรรมการพัฒนามาตรฐานระบบการประเมินมาตรฐานและการประกันคุณภาพการศึกษา</v>
      </c>
      <c r="C47" s="651" t="str">
        <f>+[6]ระบบการควบคุมฯ!C72</f>
        <v>20004 66 86181 00000</v>
      </c>
      <c r="D47" s="971">
        <f>+D48</f>
        <v>0</v>
      </c>
      <c r="E47" s="971">
        <f t="shared" si="1"/>
        <v>0</v>
      </c>
      <c r="F47" s="971">
        <f t="shared" si="1"/>
        <v>0</v>
      </c>
      <c r="G47" s="971">
        <f t="shared" si="1"/>
        <v>0</v>
      </c>
      <c r="H47" s="971">
        <f t="shared" si="1"/>
        <v>0</v>
      </c>
      <c r="I47" s="979"/>
    </row>
    <row r="48" spans="1:9" ht="37.200000000000003" hidden="1" customHeight="1" x14ac:dyDescent="0.25">
      <c r="A48" s="980"/>
      <c r="B48" s="981" t="str">
        <f>+[6]ระบบการควบคุมฯ!B73</f>
        <v>งบรายจ่ายอื่น   6711500</v>
      </c>
      <c r="C48" s="682" t="str">
        <f>+[6]ระบบการควบคุมฯ!C73</f>
        <v>20004 31003170 5000012</v>
      </c>
      <c r="D48" s="934">
        <f>+D49</f>
        <v>0</v>
      </c>
      <c r="E48" s="934">
        <f t="shared" si="1"/>
        <v>0</v>
      </c>
      <c r="F48" s="934">
        <f t="shared" si="1"/>
        <v>0</v>
      </c>
      <c r="G48" s="934">
        <f t="shared" si="1"/>
        <v>0</v>
      </c>
      <c r="H48" s="934">
        <f t="shared" si="1"/>
        <v>0</v>
      </c>
      <c r="I48" s="982"/>
    </row>
    <row r="49" spans="1:9" ht="18.600000000000001" hidden="1" customHeight="1" x14ac:dyDescent="0.25">
      <c r="A49" s="963" t="str">
        <f>+[6]ระบบการควบคุมฯ!A74</f>
        <v>1.6.1</v>
      </c>
      <c r="B49" s="339" t="str">
        <f>+[6]ระบบการควบคุมฯ!B74</f>
        <v xml:space="preserve">ค่าใช้จ่ายในการเดินทางเข้าร่วมประชุมสัมมนาเชิงปฏิบัติการเพื่อเสริมสร้างศักยภาพด้านการประกันคุณภาพการศึกษาขั้นพื้นฐาน ให้กับศึกษานิเทศก์และสถานศึกษาสังกัดสพฐ. ด้วยรูปแบบผสมผสาน (online และ face to face) รุ่นที่ 1  ระหว่างวันที่ 18 - 24 ธันวาคม 2565 ณ โรงแรมเอวาน่า กรุงเทพมหานคร </v>
      </c>
      <c r="C49" s="969" t="str">
        <f>+[6]ระบบการควบคุมฯ!C74</f>
        <v>ศธ 04002/ว5470 ลว.1 ธ.ค.65 โอนครั้งที่ 102</v>
      </c>
      <c r="D49" s="965">
        <f>+[6]ระบบการควบคุมฯ!F74</f>
        <v>0</v>
      </c>
      <c r="E49" s="965">
        <f>+[6]ระบบการควบคุมฯ!G74+[6]ระบบการควบคุมฯ!H74</f>
        <v>0</v>
      </c>
      <c r="F49" s="965">
        <f>+[6]ระบบการควบคุมฯ!I74+[6]ระบบการควบคุมฯ!J74</f>
        <v>0</v>
      </c>
      <c r="G49" s="966">
        <f>+[6]ระบบการควบคุมฯ!K74+[6]ระบบการควบคุมฯ!L74</f>
        <v>0</v>
      </c>
      <c r="H49" s="966">
        <f>+D49-E49-F49-G49</f>
        <v>0</v>
      </c>
      <c r="I49" s="974" t="s">
        <v>50</v>
      </c>
    </row>
    <row r="50" spans="1:9" ht="37.200000000000003" hidden="1" customHeight="1" x14ac:dyDescent="0.25">
      <c r="A50" s="922">
        <f>+[3]ระบบการควบคุมฯ!A39</f>
        <v>2</v>
      </c>
      <c r="B50" s="984" t="s">
        <v>51</v>
      </c>
      <c r="C50" s="985" t="str">
        <f>+[1]ระบบการควบคุมฯ!C60</f>
        <v>20004 31004500 2000000</v>
      </c>
      <c r="D50" s="924">
        <f>+D51+D54+D57+D60</f>
        <v>0</v>
      </c>
      <c r="E50" s="924">
        <f>+E51+E54+E57+E60</f>
        <v>0</v>
      </c>
      <c r="F50" s="924">
        <f>+F51+F54+F57+F60</f>
        <v>0</v>
      </c>
      <c r="G50" s="924">
        <f>+G51+G54+G57+G60</f>
        <v>0</v>
      </c>
      <c r="H50" s="924">
        <f>+H51+H54+H57+H60</f>
        <v>0</v>
      </c>
      <c r="I50" s="924">
        <f t="shared" ref="E50:I51" si="2">+I51</f>
        <v>0</v>
      </c>
    </row>
    <row r="51" spans="1:9" ht="37.200000000000003" hidden="1" customHeight="1" x14ac:dyDescent="0.25">
      <c r="A51" s="926">
        <f>+[3]ระบบการควบคุมฯ!A40</f>
        <v>2.1</v>
      </c>
      <c r="B51" s="986" t="str">
        <f>+[6]ระบบการควบคุมฯ!B78</f>
        <v xml:space="preserve">กิจกรรมพัฒนาการจัดการเรียนการสอนภาษาอังกฤษ </v>
      </c>
      <c r="C51" s="987" t="str">
        <f>+[1]ระบบการควบคุมฯ!C62</f>
        <v>20004 66000 7300000</v>
      </c>
      <c r="D51" s="929">
        <f>+D52</f>
        <v>0</v>
      </c>
      <c r="E51" s="929">
        <f t="shared" si="2"/>
        <v>0</v>
      </c>
      <c r="F51" s="929">
        <f t="shared" si="2"/>
        <v>0</v>
      </c>
      <c r="G51" s="929">
        <f t="shared" si="2"/>
        <v>0</v>
      </c>
      <c r="H51" s="929">
        <f t="shared" si="2"/>
        <v>0</v>
      </c>
      <c r="I51" s="929">
        <f t="shared" si="2"/>
        <v>0</v>
      </c>
    </row>
    <row r="52" spans="1:9" ht="37.200000000000003" hidden="1" customHeight="1" x14ac:dyDescent="0.25">
      <c r="A52" s="931"/>
      <c r="B52" s="973" t="e">
        <f>+[6]ระบบการควบคุมฯ!#REF!</f>
        <v>#REF!</v>
      </c>
      <c r="C52" s="988"/>
      <c r="D52" s="934">
        <f t="shared" ref="D52:I52" si="3">SUM(D53)</f>
        <v>0</v>
      </c>
      <c r="E52" s="934">
        <f t="shared" si="3"/>
        <v>0</v>
      </c>
      <c r="F52" s="934">
        <f t="shared" si="3"/>
        <v>0</v>
      </c>
      <c r="G52" s="934">
        <f t="shared" si="3"/>
        <v>0</v>
      </c>
      <c r="H52" s="934">
        <f t="shared" si="3"/>
        <v>0</v>
      </c>
      <c r="I52" s="934">
        <f t="shared" si="3"/>
        <v>0</v>
      </c>
    </row>
    <row r="53" spans="1:9" ht="37.200000000000003" hidden="1" customHeight="1" x14ac:dyDescent="0.25">
      <c r="A53" s="963" t="s">
        <v>31</v>
      </c>
      <c r="B53" s="338" t="str">
        <f>+[1]ระบบการควบคุมฯ!B64</f>
        <v>ค่าจ้างครูผู้สอนภาษาอังกฤษชาวต่างชาติหรือครูผู้สอนชาวไทยสอนวิชาภาษาอังกฤษ จำนวน 2 อัตรา ตั้งแต่ เดือนกุมภาพันธ์ - กันยายน 2565 (รวม 8 เดือน)  ในอัตราเดือนละ 30,000.00 บาท/คน/เดือน</v>
      </c>
      <c r="C53" s="338" t="str">
        <f>+[1]ระบบการควบคุมฯ!C64</f>
        <v>ศธ 04002/ว402 ลว.2 ก.พ.65 โอนครั้งที่ 181</v>
      </c>
      <c r="D53" s="965">
        <f>+[1]ระบบการควบคุมฯ!F64</f>
        <v>0</v>
      </c>
      <c r="E53" s="965"/>
      <c r="F53" s="965">
        <f>+[3]ระบบการควบคุมฯ!I42+[3]ระบบการควบคุมฯ!J42</f>
        <v>0</v>
      </c>
      <c r="G53" s="976">
        <f>+[1]ระบบการควบคุมฯ!K64+[1]ระบบการควบคุมฯ!L64</f>
        <v>0</v>
      </c>
      <c r="H53" s="976">
        <f>+D53-E53-F53-G53</f>
        <v>0</v>
      </c>
      <c r="I53" s="976" t="s">
        <v>45</v>
      </c>
    </row>
    <row r="54" spans="1:9" ht="37.200000000000003" hidden="1" customHeight="1" x14ac:dyDescent="0.25">
      <c r="A54" s="977">
        <f>+[1]ระบบการควบคุมฯ!A65</f>
        <v>2.2000000000000002</v>
      </c>
      <c r="B54" s="970" t="str">
        <f>+[1]ระบบการควบคุมฯ!B65</f>
        <v xml:space="preserve">กิจกรรมการพัฒนาครูและบุคลากรทางการศึกษา           </v>
      </c>
      <c r="C54" s="970" t="str">
        <f>+[1]ระบบการควบคุมฯ!C65</f>
        <v>20004 66 00091 00000</v>
      </c>
      <c r="D54" s="971">
        <f>+D55</f>
        <v>0</v>
      </c>
      <c r="E54" s="971">
        <f t="shared" ref="E54:H61" si="4">+E55</f>
        <v>0</v>
      </c>
      <c r="F54" s="971">
        <f t="shared" si="4"/>
        <v>0</v>
      </c>
      <c r="G54" s="971">
        <f t="shared" si="4"/>
        <v>0</v>
      </c>
      <c r="H54" s="971">
        <f t="shared" si="4"/>
        <v>0</v>
      </c>
      <c r="I54" s="979"/>
    </row>
    <row r="55" spans="1:9" ht="37.200000000000003" hidden="1" customHeight="1" x14ac:dyDescent="0.25">
      <c r="A55" s="980" t="s">
        <v>46</v>
      </c>
      <c r="B55" s="989" t="str">
        <f>+[6]ระบบการควบคุมฯ!B82</f>
        <v>งบดำเนินงาน   67112xx</v>
      </c>
      <c r="C55" s="981" t="str">
        <f>+[1]ระบบการควบคุมฯ!C66</f>
        <v>20004 32004500 2000000</v>
      </c>
      <c r="D55" s="934">
        <f>+D56</f>
        <v>0</v>
      </c>
      <c r="E55" s="934">
        <f t="shared" si="4"/>
        <v>0</v>
      </c>
      <c r="F55" s="934">
        <f t="shared" si="4"/>
        <v>0</v>
      </c>
      <c r="G55" s="934">
        <f t="shared" si="4"/>
        <v>0</v>
      </c>
      <c r="H55" s="982">
        <f>+D55-E55-F55-G55</f>
        <v>0</v>
      </c>
      <c r="I55" s="982"/>
    </row>
    <row r="56" spans="1:9" ht="37.200000000000003" hidden="1" customHeight="1" x14ac:dyDescent="0.25">
      <c r="A56" s="963" t="s">
        <v>46</v>
      </c>
      <c r="B56" s="338" t="str">
        <f>+[1]ระบบการควบคุมฯ!B67</f>
        <v>ค่าใช้จ่ายในการขยายผลการพัฒนาครูและบุคลากรทางการศึกษาด้วยกระบวนการ  การจัดการเรียนรู้</v>
      </c>
      <c r="C56" s="338" t="str">
        <f>+[1]ระบบการควบคุมฯ!C67</f>
        <v>ศธ 04002/ว2595 ลว.7 ก.ค.65 โอนครั้งที่ 604</v>
      </c>
      <c r="D56" s="965">
        <f>+[1]ระบบการควบคุมฯ!F67</f>
        <v>0</v>
      </c>
      <c r="E56" s="965">
        <f>+[1]ระบบการควบคุมฯ!G67+[1]ระบบการควบคุมฯ!H67</f>
        <v>0</v>
      </c>
      <c r="F56" s="965">
        <f>+[1]ระบบการควบคุมฯ!I67+[1]ระบบการควบคุมฯ!J67</f>
        <v>0</v>
      </c>
      <c r="G56" s="976">
        <f>+[1]ระบบการควบคุมฯ!K67+[1]ระบบการควบคุมฯ!L67</f>
        <v>0</v>
      </c>
      <c r="H56" s="976">
        <f>+D56-E56-F56-G56</f>
        <v>0</v>
      </c>
      <c r="I56" s="974" t="s">
        <v>50</v>
      </c>
    </row>
    <row r="57" spans="1:9" ht="55.95" hidden="1" customHeight="1" x14ac:dyDescent="0.25">
      <c r="A57" s="977">
        <f>+[6]ระบบการควบคุมฯ!A84</f>
        <v>2.2999999999999998</v>
      </c>
      <c r="B57" s="970" t="str">
        <f>+[6]ระบบการควบคุมฯ!B84</f>
        <v xml:space="preserve">กิจกรรมพัฒนาศูนย์ HCEC </v>
      </c>
      <c r="C57" s="970" t="str">
        <f>+[6]ระบบการควบคุมฯ!C84</f>
        <v>20004 66 00103 00000</v>
      </c>
      <c r="D57" s="971">
        <f>+D58</f>
        <v>0</v>
      </c>
      <c r="E57" s="971">
        <f t="shared" si="4"/>
        <v>0</v>
      </c>
      <c r="F57" s="971">
        <f t="shared" si="4"/>
        <v>0</v>
      </c>
      <c r="G57" s="971">
        <f t="shared" si="4"/>
        <v>0</v>
      </c>
      <c r="H57" s="971">
        <f t="shared" si="4"/>
        <v>0</v>
      </c>
      <c r="I57" s="979"/>
    </row>
    <row r="58" spans="1:9" ht="37.200000000000003" hidden="1" customHeight="1" x14ac:dyDescent="0.25">
      <c r="A58" s="980"/>
      <c r="B58" s="989" t="str">
        <f>+[6]ระบบการควบคุมฯ!B85</f>
        <v>งบดำเนินงาน   67112xx</v>
      </c>
      <c r="C58" s="990" t="str">
        <f>+[6]ระบบการควบคุมฯ!C85</f>
        <v>20004 31004570 2000000</v>
      </c>
      <c r="D58" s="934">
        <f>+D59</f>
        <v>0</v>
      </c>
      <c r="E58" s="934">
        <f t="shared" si="4"/>
        <v>0</v>
      </c>
      <c r="F58" s="934">
        <f t="shared" si="4"/>
        <v>0</v>
      </c>
      <c r="G58" s="934">
        <f t="shared" si="4"/>
        <v>0</v>
      </c>
      <c r="H58" s="982">
        <f>+D58-E58-F58-G58</f>
        <v>0</v>
      </c>
      <c r="I58" s="982"/>
    </row>
    <row r="59" spans="1:9" ht="37.200000000000003" hidden="1" customHeight="1" x14ac:dyDescent="0.25">
      <c r="A59" s="963" t="str">
        <f>+[6]ระบบการควบคุมฯ!A86</f>
        <v>2.3.1</v>
      </c>
      <c r="B59" s="338" t="str">
        <f>+[6]ระบบการควบคุมฯ!B86</f>
        <v xml:space="preserve">ค่าพาหนะในการเดินทางให้กับผู้อำนวยการกลุ่มพัฒนาครูและบุคลากรทางการศึกษา หลังเสร็จสิ้นการประชุมเชิงปฏิบัติการจัดทำแผนการดำเนินงานและการใช้งบประมาณของศูนย์พัฒนาศักยภาพบุคคลเพื่อความเป็นเลิศ (HCEC) รุ่นที่ 2 ภาคกลาง ภาคตะวันออก ระหว่างวันที่ 19 – 20  มกราคม 2566 ณ โรงแรมชลจันทร์ พัทยา บีช รีสอร์ท จังหวัดชลบุรี </v>
      </c>
      <c r="C59" s="964" t="str">
        <f>+[6]ระบบการควบคุมฯ!C86</f>
        <v>ศธ 04002/ว512 ลว. 10 กพ 66 โอนครั้งที่ 296</v>
      </c>
      <c r="D59" s="965">
        <f>+[6]ระบบการควบคุมฯ!F86</f>
        <v>0</v>
      </c>
      <c r="E59" s="965">
        <f>+[6]ระบบการควบคุมฯ!G86+[6]ระบบการควบคุมฯ!H86</f>
        <v>0</v>
      </c>
      <c r="F59" s="965">
        <f>+[6]ระบบการควบคุมฯ!I86+[6]ระบบการควบคุมฯ!J86</f>
        <v>0</v>
      </c>
      <c r="G59" s="976">
        <f>+[6]ระบบการควบคุมฯ!K86+[6]ระบบการควบคุมฯ!L86</f>
        <v>0</v>
      </c>
      <c r="H59" s="976">
        <f>+D59-E59-F59-G59</f>
        <v>0</v>
      </c>
      <c r="I59" s="974" t="s">
        <v>17</v>
      </c>
    </row>
    <row r="60" spans="1:9" ht="55.95" hidden="1" customHeight="1" x14ac:dyDescent="0.25">
      <c r="A60" s="977">
        <f>+[6]ระบบการควบคุมฯ!A88</f>
        <v>2.4</v>
      </c>
      <c r="B60" s="970" t="str">
        <f>+[6]ระบบการควบคุมฯ!B88</f>
        <v xml:space="preserve">กิจกรรมพัฒนาครูเพื่อการจัดการเรียนรู้สู่ฐานสมรรถนะ  </v>
      </c>
      <c r="C60" s="970" t="str">
        <f>+[6]ระบบการควบคุมฯ!C88</f>
        <v>20004 66 00104 00000</v>
      </c>
      <c r="D60" s="971">
        <f>+D61</f>
        <v>0</v>
      </c>
      <c r="E60" s="971">
        <f t="shared" si="4"/>
        <v>0</v>
      </c>
      <c r="F60" s="971">
        <f t="shared" si="4"/>
        <v>0</v>
      </c>
      <c r="G60" s="971">
        <f t="shared" si="4"/>
        <v>0</v>
      </c>
      <c r="H60" s="971">
        <f t="shared" si="4"/>
        <v>0</v>
      </c>
      <c r="I60" s="979"/>
    </row>
    <row r="61" spans="1:9" ht="37.5" hidden="1" customHeight="1" x14ac:dyDescent="0.25">
      <c r="A61" s="980">
        <f>+[6]ระบบการควบคุมฯ!A89</f>
        <v>0</v>
      </c>
      <c r="B61" s="981" t="str">
        <f>+[6]ระบบการควบคุมฯ!B89</f>
        <v>งบดำเนินงาน   67112xx</v>
      </c>
      <c r="C61" s="981" t="str">
        <f>+[6]ระบบการควบคุมฯ!C89</f>
        <v>20004 31004570 2000000</v>
      </c>
      <c r="D61" s="934">
        <f>+D62</f>
        <v>0</v>
      </c>
      <c r="E61" s="934">
        <f t="shared" si="4"/>
        <v>0</v>
      </c>
      <c r="F61" s="934">
        <f t="shared" si="4"/>
        <v>0</v>
      </c>
      <c r="G61" s="934">
        <f t="shared" si="4"/>
        <v>0</v>
      </c>
      <c r="H61" s="982">
        <f>+D61-E61-F61-G61</f>
        <v>0</v>
      </c>
      <c r="I61" s="982"/>
    </row>
    <row r="62" spans="1:9" ht="37.5" hidden="1" customHeight="1" x14ac:dyDescent="0.25">
      <c r="A62" s="963" t="str">
        <f>+[6]ระบบการควบคุมฯ!A90</f>
        <v>2.4.1</v>
      </c>
      <c r="B62" s="991" t="str">
        <f>+[6]ระบบการควบคุมฯ!B90</f>
        <v xml:space="preserve">ค่าใช้จ่ายตามโครงการพัฒนาครูเพื่อการจัดการเรียนรู้สู่ฐานสมรรถนะในการดำเนินการจัดกิจกรรมแลกเปลี่ยนเรียนรู้เชิงรุก (Active Learning) </v>
      </c>
      <c r="C62" s="991" t="str">
        <f>+[6]ระบบการควบคุมฯ!C90</f>
        <v>ศธ 04002/ว150 ลว. 16 ม.ค.66 โอนครั้งที่ 195</v>
      </c>
      <c r="D62" s="963">
        <f>+[6]ระบบการควบคุมฯ!D90</f>
        <v>0</v>
      </c>
      <c r="E62" s="965">
        <f>+[6]ระบบการควบคุมฯ!G90+[6]ระบบการควบคุมฯ!H90</f>
        <v>0</v>
      </c>
      <c r="F62" s="965">
        <f>+[6]ระบบการควบคุมฯ!I90+[6]ระบบการควบคุมฯ!J90</f>
        <v>0</v>
      </c>
      <c r="G62" s="976">
        <f>+[6]ระบบการควบคุมฯ!K90+[6]ระบบการควบคุมฯ!L90</f>
        <v>0</v>
      </c>
      <c r="H62" s="992">
        <f>+D62-E62-F62-G62</f>
        <v>0</v>
      </c>
      <c r="I62" s="974" t="s">
        <v>50</v>
      </c>
    </row>
    <row r="63" spans="1:9" ht="112.5" hidden="1" customHeight="1" x14ac:dyDescent="0.25">
      <c r="A63" s="963"/>
      <c r="B63" s="338"/>
      <c r="C63" s="993"/>
      <c r="D63" s="965"/>
      <c r="E63" s="965"/>
      <c r="F63" s="965"/>
      <c r="G63" s="976"/>
      <c r="H63" s="976"/>
      <c r="I63" s="976"/>
    </row>
    <row r="64" spans="1:9" ht="37.200000000000003" hidden="1" customHeight="1" x14ac:dyDescent="0.25">
      <c r="A64" s="922">
        <f>+[6]ระบบการควบคุมฯ!A94</f>
        <v>3</v>
      </c>
      <c r="B64" s="923" t="str">
        <f>+[1]ระบบการควบคุมฯ!B71</f>
        <v>โครงการขับเคลื่อนการพัฒนาการศึกษาที่ยั่งยืน</v>
      </c>
      <c r="C64" s="985" t="str">
        <f>+[1]ระบบการควบคุมฯ!C71</f>
        <v>20004 31006100 5000017</v>
      </c>
      <c r="D64" s="924">
        <f>+D65+D69+D72+D80+D83+D94+D97+D101+D104+D110+D117+D135+D148</f>
        <v>12610218</v>
      </c>
      <c r="E64" s="924">
        <f>+E65+E69+E72+E80+E83+E94+E97+E101+E104+E110+E117+E135+E148</f>
        <v>0</v>
      </c>
      <c r="F64" s="924">
        <f>+F65+F69+F72+F80+F83+F94+F97+F101+F104+F110+F117+F135+F148</f>
        <v>0</v>
      </c>
      <c r="G64" s="924">
        <f>+G65+G69+G72+G80+G83+G94+G97+G101+G104+G110+G117+G135+G148</f>
        <v>8836809.2599999998</v>
      </c>
      <c r="H64" s="924">
        <f>+H65+H69+H72+H80+H83+H94+H97+H101+H104+H110+H117+H135+H148</f>
        <v>3773408.7399999998</v>
      </c>
      <c r="I64" s="924">
        <f>+I94</f>
        <v>0</v>
      </c>
    </row>
    <row r="65" spans="1:9" ht="37.200000000000003" hidden="1" customHeight="1" x14ac:dyDescent="0.25">
      <c r="A65" s="926">
        <f>+[6]ระบบการควบคุมฯ!A98</f>
        <v>3.1</v>
      </c>
      <c r="B65" s="927" t="str">
        <f>+[6]ระบบการควบคุมฯ!B98</f>
        <v xml:space="preserve">กิจกรรมสานความร่วมมือภาคีเครือข่ายด้านการจัดการศึกษา </v>
      </c>
      <c r="C65" s="928" t="str">
        <f>+[6]ระบบการควบคุมฯ!C98</f>
        <v>20004 66 00078 00000</v>
      </c>
      <c r="D65" s="929">
        <f t="shared" ref="D65:I65" si="5">+D66</f>
        <v>810</v>
      </c>
      <c r="E65" s="929">
        <f t="shared" si="5"/>
        <v>0</v>
      </c>
      <c r="F65" s="929">
        <f t="shared" si="5"/>
        <v>0</v>
      </c>
      <c r="G65" s="929">
        <f t="shared" si="5"/>
        <v>0</v>
      </c>
      <c r="H65" s="929">
        <f t="shared" si="5"/>
        <v>810</v>
      </c>
      <c r="I65" s="929">
        <f t="shared" si="5"/>
        <v>0</v>
      </c>
    </row>
    <row r="66" spans="1:9" ht="18.600000000000001" hidden="1" customHeight="1" x14ac:dyDescent="0.25">
      <c r="A66" s="931">
        <f>+[6]ระบบการควบคุมฯ!A99</f>
        <v>1</v>
      </c>
      <c r="B66" s="932" t="str">
        <f>+[6]ระบบการควบคุมฯ!B99</f>
        <v>งบรายจ่ายอื่น   6711500</v>
      </c>
      <c r="C66" s="960" t="str">
        <f>+[6]ระบบการควบคุมฯ!C99</f>
        <v>20004 31006170 5000004</v>
      </c>
      <c r="D66" s="934">
        <f>SUM(D67:D68)</f>
        <v>810</v>
      </c>
      <c r="E66" s="934">
        <f>SUM(E67:E68)</f>
        <v>0</v>
      </c>
      <c r="F66" s="934">
        <f>SUM(F67:F68)</f>
        <v>0</v>
      </c>
      <c r="G66" s="934">
        <f>SUM(G67:G68)</f>
        <v>0</v>
      </c>
      <c r="H66" s="934">
        <f>SUM(H67:H68)</f>
        <v>810</v>
      </c>
      <c r="I66" s="934">
        <f>SUM(I67)</f>
        <v>0</v>
      </c>
    </row>
    <row r="67" spans="1:9" ht="74.400000000000006" hidden="1" customHeight="1" x14ac:dyDescent="0.25">
      <c r="A67" s="963" t="str">
        <f>+[6]ระบบการควบคุมฯ!A100</f>
        <v>3.1.1.1</v>
      </c>
      <c r="B67" s="338" t="str">
        <f>+[6]ระบบการควบคุมฯ!B100</f>
        <v xml:space="preserve">ค่าใช้จ่ายในการเดินทางเข้าร่วมการอบรมเชิงปฏิบัติการส่งเสริมและพัฒนาการจัดการเรียนรู้เพื่อสิ่งแวดล้อมที่ยั่งยืน ตามหลักเศรษฐกิจหมุนเวียน รุ่นที่ 1 ระหว่างวันที่ 24 – 28 เมษายน 2566 ณ โรงแรมเดอะ ลอฟท์ รีสอร์ท กรุงเทพมหานคร </v>
      </c>
      <c r="C67" s="969" t="str">
        <f>+[6]ระบบการควบคุมฯ!C100</f>
        <v>ศธ 04002/ว1915 ลว.  11 พค 66 โอนครั้งที่ 515</v>
      </c>
      <c r="D67" s="965">
        <f>+[6]ระบบการควบคุมฯ!F100</f>
        <v>0</v>
      </c>
      <c r="E67" s="965">
        <f>+[6]ระบบการควบคุมฯ!G100+[6]ระบบการควบคุมฯ!H100</f>
        <v>0</v>
      </c>
      <c r="F67" s="965">
        <f>+[6]ระบบการควบคุมฯ!I100+[6]ระบบการควบคุมฯ!J100</f>
        <v>0</v>
      </c>
      <c r="G67" s="976">
        <f>+[6]ระบบการควบคุมฯ!K100+[6]ระบบการควบคุมฯ!L100</f>
        <v>0</v>
      </c>
      <c r="H67" s="976">
        <f>+D67-E67-F67-G67</f>
        <v>0</v>
      </c>
      <c r="I67" s="974" t="s">
        <v>94</v>
      </c>
    </row>
    <row r="68" spans="1:9" ht="55.8" x14ac:dyDescent="0.25">
      <c r="A68" s="963" t="str">
        <f>+[6]ระบบการควบคุมฯ!A101</f>
        <v>3.1.1</v>
      </c>
      <c r="B68" s="338" t="str">
        <f>+[6]ระบบการควบคุมฯ!B101</f>
        <v>ค่าใช้จ่ายในการเดินทางเข้าร่วมพิธีมอบเกียรติบัตรให้กับครูผู้เป็นบุคคลที่มีความกล้าหาญ ปกป้องนักเรียนให้พ้นจากอันตราย 29 พย 66 ณ อาคารราชวัลลภ ห้องประชุมจันทรเกษม ชั้น 1</v>
      </c>
      <c r="C68" s="969" t="str">
        <f>+[6]ระบบการควบคุมฯ!C101</f>
        <v xml:space="preserve">ศธ 04002/ว5680 ลว.  27 ธค  66 โอนครั้งที่ 110 </v>
      </c>
      <c r="D68" s="965">
        <f>+[6]ระบบการควบคุมฯ!F101</f>
        <v>810</v>
      </c>
      <c r="E68" s="965">
        <f>+[6]ระบบการควบคุมฯ!G101+[6]ระบบการควบคุมฯ!H101</f>
        <v>0</v>
      </c>
      <c r="F68" s="965">
        <f>+[6]ระบบการควบคุมฯ!I101+[6]ระบบการควบคุมฯ!J101</f>
        <v>0</v>
      </c>
      <c r="G68" s="976">
        <f>+[6]ระบบการควบคุมฯ!K101+[6]ระบบการควบคุมฯ!L101</f>
        <v>0</v>
      </c>
      <c r="H68" s="976">
        <f>+D68-E68-F68-G68</f>
        <v>810</v>
      </c>
      <c r="I68" s="974"/>
    </row>
    <row r="69" spans="1:9" ht="37.200000000000003" customHeight="1" x14ac:dyDescent="0.25">
      <c r="A69" s="926">
        <f>+[6]ระบบการควบคุมฯ!A103</f>
        <v>3.2</v>
      </c>
      <c r="B69" s="927" t="str">
        <f>+[6]ระบบการควบคุมฯ!B103</f>
        <v>กิจกรรมขับเคลื่อนนโยบายการแก้ปัญหาเด็กที่อยู่นอกระบบการศึกษาและเด็กออกกลางคันให้เข้าสู่ระบบการศึกษา</v>
      </c>
      <c r="C69" s="928" t="str">
        <f>+[6]ระบบการควบคุมฯ!C103</f>
        <v>20004 66 00085 00000</v>
      </c>
      <c r="D69" s="929">
        <f t="shared" ref="D69:I69" si="6">+D70</f>
        <v>0</v>
      </c>
      <c r="E69" s="929">
        <f t="shared" si="6"/>
        <v>0</v>
      </c>
      <c r="F69" s="929">
        <f t="shared" si="6"/>
        <v>0</v>
      </c>
      <c r="G69" s="929">
        <f t="shared" si="6"/>
        <v>0</v>
      </c>
      <c r="H69" s="929">
        <f t="shared" si="6"/>
        <v>0</v>
      </c>
      <c r="I69" s="929">
        <f t="shared" si="6"/>
        <v>0</v>
      </c>
    </row>
    <row r="70" spans="1:9" ht="37.200000000000003" customHeight="1" x14ac:dyDescent="0.25">
      <c r="A70" s="931" t="str">
        <f>+[6]ระบบการควบคุมฯ!A104</f>
        <v>3.2.1</v>
      </c>
      <c r="B70" s="994" t="str">
        <f>+[1]ระบบการควบคุมฯ!B87</f>
        <v xml:space="preserve"> งบรายจ่ายอื่น 6611500</v>
      </c>
      <c r="C70" s="960" t="str">
        <f>+[6]ระบบการควบคุมฯ!C104</f>
        <v>20004 31006170 5000008</v>
      </c>
      <c r="D70" s="934">
        <f t="shared" ref="D70:I70" si="7">SUM(D71)</f>
        <v>0</v>
      </c>
      <c r="E70" s="934">
        <f t="shared" si="7"/>
        <v>0</v>
      </c>
      <c r="F70" s="934">
        <f t="shared" si="7"/>
        <v>0</v>
      </c>
      <c r="G70" s="934">
        <f t="shared" si="7"/>
        <v>0</v>
      </c>
      <c r="H70" s="934">
        <f t="shared" si="7"/>
        <v>0</v>
      </c>
      <c r="I70" s="934">
        <f t="shared" si="7"/>
        <v>0</v>
      </c>
    </row>
    <row r="71" spans="1:9" ht="55.95" hidden="1" customHeight="1" x14ac:dyDescent="0.25">
      <c r="A71" s="963" t="str">
        <f>+[6]ระบบการควบคุมฯ!A105</f>
        <v>3.2.1.1</v>
      </c>
      <c r="B71" s="338" t="str">
        <f>+[6]ระบบการควบคุมฯ!B105</f>
        <v xml:space="preserve">ค่าใช้จ่ายในการดำเนินงานโครงการการป้องกันและลดปัญหาการออกกลางคันของผู้เรียนระดับการศึกษาขั้นพื้นฐาน(โครงการพาน้องกลับมาเรียน)  </v>
      </c>
      <c r="C71" s="969" t="str">
        <f>+[6]ระบบการควบคุมฯ!C105</f>
        <v>ศธ 04002/ว1036 ลว.  13 มีค 66 โอนครั้งที่ 389</v>
      </c>
      <c r="D71" s="965">
        <f>+[6]ระบบการควบคุมฯ!F105</f>
        <v>0</v>
      </c>
      <c r="E71" s="965">
        <f>+[6]ระบบการควบคุมฯ!G105+[6]ระบบการควบคุมฯ!H105</f>
        <v>0</v>
      </c>
      <c r="F71" s="965">
        <f>+[6]ระบบการควบคุมฯ!I105+[6]ระบบการควบคุมฯ!J105</f>
        <v>0</v>
      </c>
      <c r="G71" s="976">
        <f>+[6]ระบบการควบคุมฯ!K105+[6]ระบบการควบคุมฯ!L105</f>
        <v>0</v>
      </c>
      <c r="H71" s="976">
        <f>+D71-E71-F71-G71</f>
        <v>0</v>
      </c>
      <c r="I71" s="974" t="s">
        <v>12</v>
      </c>
    </row>
    <row r="72" spans="1:9" ht="37.200000000000003" x14ac:dyDescent="0.25">
      <c r="A72" s="926">
        <f>+[6]ระบบการควบคุมฯ!A110</f>
        <v>3.3</v>
      </c>
      <c r="B72" s="927" t="str">
        <f>+[6]ระบบการควบคุมฯ!B110</f>
        <v>กิจกรรมการยกระดับคุณภาพด้านวิทยาศาสตร์ศึกษาเพื่อความเป็นเลิศ</v>
      </c>
      <c r="C72" s="928" t="str">
        <f>+[6]ระบบการควบคุมฯ!C110</f>
        <v>20004 66 00093 00000</v>
      </c>
      <c r="D72" s="929">
        <f t="shared" ref="D72:I72" si="8">+D73</f>
        <v>60000</v>
      </c>
      <c r="E72" s="929">
        <f t="shared" si="8"/>
        <v>0</v>
      </c>
      <c r="F72" s="929">
        <f t="shared" si="8"/>
        <v>0</v>
      </c>
      <c r="G72" s="929">
        <f t="shared" si="8"/>
        <v>20000</v>
      </c>
      <c r="H72" s="929">
        <f t="shared" si="8"/>
        <v>40000</v>
      </c>
      <c r="I72" s="929">
        <f t="shared" si="8"/>
        <v>0</v>
      </c>
    </row>
    <row r="73" spans="1:9" ht="55.95" customHeight="1" x14ac:dyDescent="0.25">
      <c r="A73" s="931"/>
      <c r="B73" s="932" t="str">
        <f>+[6]ระบบการควบคุมฯ!B111</f>
        <v>งบรายจ่ายอื่น   6711500</v>
      </c>
      <c r="C73" s="960" t="str">
        <f>+[6]ระบบการควบคุมฯ!C111</f>
        <v>20004 31006170 5000009</v>
      </c>
      <c r="D73" s="934">
        <f>SUM(D74:D79)</f>
        <v>60000</v>
      </c>
      <c r="E73" s="934">
        <f>SUM(E74:E79)</f>
        <v>0</v>
      </c>
      <c r="F73" s="934">
        <f>SUM(F74:F79)</f>
        <v>0</v>
      </c>
      <c r="G73" s="934">
        <f>SUM(G74:G79)</f>
        <v>20000</v>
      </c>
      <c r="H73" s="934">
        <f>SUM(H74:H79)</f>
        <v>40000</v>
      </c>
      <c r="I73" s="934">
        <f>SUM(I74)</f>
        <v>0</v>
      </c>
    </row>
    <row r="74" spans="1:9" ht="18.600000000000001" customHeight="1" x14ac:dyDescent="0.25">
      <c r="A74" s="963" t="str">
        <f>+[6]ระบบการควบคุมฯ!A112</f>
        <v>3.3.1</v>
      </c>
      <c r="B74" s="995" t="str">
        <f>+[6]ระบบการควบคุมฯ!B112</f>
        <v xml:space="preserve">1.จัดสรรวัดเขียนเขต จำนวน 20,000.-บาท 1.1 ค่าขยายผลการพัฒนาศักยภาพครู โรงเรียนเครือข่ายโครงการวิทยาศาสตร์พลังสิบ 
ระดับประถมศึกษา ตามหลักสูตร ป. 5 ภาคเรียนที่ 1 จำนวนเงิน 10,000.-บาท 1.2  ค่าใช้จ่ายในการดำเนินงานของโรงเรียนศูนย์วิทยาศาสตร์พลังสิบ ระดับประถมศึกษา 
จำนวนเงิน 10,000.-บาท 2.จัดสรรให้กับโรงเรียนเครือข่ายโครงการวิทยาศาสตร์พลังสิบ ระดับประถมศึกษา จำนวนเงิน
40,000.-บาท  จำนวน 10 โรงเรียน  โรงเรียนละ 4,000.-บาท </v>
      </c>
      <c r="C74" s="969" t="str">
        <f>+[6]ระบบการควบคุมฯ!C112</f>
        <v xml:space="preserve">ศธ 04002/ว204 ลว.  15 มค 67 โอนครั้งที่ 136 </v>
      </c>
      <c r="D74" s="965">
        <f>+[6]ระบบการควบคุมฯ!F112</f>
        <v>60000</v>
      </c>
      <c r="E74" s="965">
        <f>+[6]ระบบการควบคุมฯ!G112+[6]ระบบการควบคุมฯ!H112</f>
        <v>0</v>
      </c>
      <c r="F74" s="965">
        <f>+[6]ระบบการควบคุมฯ!I112+[6]ระบบการควบคุมฯ!J112</f>
        <v>0</v>
      </c>
      <c r="G74" s="976">
        <f>+[6]ระบบการควบคุมฯ!K112+[6]ระบบการควบคุมฯ!L112</f>
        <v>20000</v>
      </c>
      <c r="H74" s="976">
        <f t="shared" ref="H74:H79" si="9">+D74-E74-F74-G74</f>
        <v>40000</v>
      </c>
      <c r="I74" s="974" t="s">
        <v>162</v>
      </c>
    </row>
    <row r="75" spans="1:9" ht="18.600000000000001" hidden="1" customHeight="1" x14ac:dyDescent="0.25">
      <c r="A75" s="963" t="str">
        <f>+[6]ระบบการควบคุมฯ!A113</f>
        <v>3.3.2</v>
      </c>
      <c r="B75" s="995" t="str">
        <f>+[6]ระบบการควบคุมฯ!B113</f>
        <v xml:space="preserve">ค่าใช้จ่ายในการเดินทางเข้าร่วมการฝึกอบรมพัฒนาศักยภาพผู้นำทางวิชาการโรงเรียนศูนย์วิทยาศาสตร์พลังสิบ ระดับประถมศึกษา </v>
      </c>
      <c r="C75" s="969" t="str">
        <f>+[6]ระบบการควบคุมฯ!C113</f>
        <v>ศธ 04002/ว074 ลว.  15 มีค 66 โอนครั้งที่ 395</v>
      </c>
      <c r="D75" s="965">
        <f>+[6]ระบบการควบคุมฯ!F113</f>
        <v>0</v>
      </c>
      <c r="E75" s="965">
        <f>+[6]ระบบการควบคุมฯ!G113+[6]ระบบการควบคุมฯ!H113</f>
        <v>0</v>
      </c>
      <c r="F75" s="965">
        <f>+[6]ระบบการควบคุมฯ!I112+[6]ระบบการควบคุมฯ!J112</f>
        <v>0</v>
      </c>
      <c r="G75" s="976">
        <f>+[6]ระบบการควบคุมฯ!K113+[6]ระบบการควบคุมฯ!L113</f>
        <v>0</v>
      </c>
      <c r="H75" s="976">
        <f t="shared" si="9"/>
        <v>0</v>
      </c>
      <c r="I75" s="974" t="s">
        <v>95</v>
      </c>
    </row>
    <row r="76" spans="1:9" ht="37.200000000000003" hidden="1" customHeight="1" x14ac:dyDescent="0.25">
      <c r="A76" s="963" t="str">
        <f>+[6]ระบบการควบคุมฯ!A114</f>
        <v>3.3.3</v>
      </c>
      <c r="B76" s="995" t="str">
        <f>+[6]ระบบการควบคุมฯ!B114</f>
        <v xml:space="preserve">ค่าใช้จ่ายในการเดินทางเข้าร่วมรับอบรมเชิงปฏิบัติการหลักสูตรพัฒนาศักยภาพครูโรงเรียนศูนย์วิทยาศาสตร์พลังสิบ ระดับประถมศึกษา ระหว่างวันที่ 24 – 29     เมษายน  2566  ณ โรงแรมกราฟ โฮเทล กรุงเทพมหานคร และค่าดำเนินโครงการของโรงเรียนศูนย์วิทยาศาสตร์พลังสิบ </v>
      </c>
      <c r="C76" s="969" t="str">
        <f>+[6]ระบบการควบคุมฯ!C114</f>
        <v>ศธ 04002/ว1347 ลว.  3 เมย 66 โอนครั้งที่ 446 พาหนะ 2000 บาท ดำเนินการ 10000 บาท เขียนเขต</v>
      </c>
      <c r="D76" s="965">
        <f>+[6]ระบบการควบคุมฯ!F114</f>
        <v>0</v>
      </c>
      <c r="E76" s="965">
        <f>+[6]ระบบการควบคุมฯ!G114+[6]ระบบการควบคุมฯ!H114</f>
        <v>0</v>
      </c>
      <c r="F76" s="965">
        <f>+[6]ระบบการควบคุมฯ!I114+[6]ระบบการควบคุมฯ!J114</f>
        <v>0</v>
      </c>
      <c r="G76" s="976">
        <f>+[6]ระบบการควบคุมฯ!K114+[6]ระบบการควบคุมฯ!L114</f>
        <v>0</v>
      </c>
      <c r="H76" s="976">
        <f t="shared" si="9"/>
        <v>0</v>
      </c>
      <c r="I76" s="974" t="s">
        <v>96</v>
      </c>
    </row>
    <row r="77" spans="1:9" ht="55.95" hidden="1" customHeight="1" x14ac:dyDescent="0.25">
      <c r="A77" s="963" t="str">
        <f>+[6]ระบบการควบคุมฯ!A115</f>
        <v>3.3.4</v>
      </c>
      <c r="B77" s="995" t="str">
        <f>+[6]ระบบการควบคุมฯ!B115</f>
        <v xml:space="preserve">ค่าใช้จ่ายในการดำเนินงานของโครงการวิทยาศาสตร์พลังสิบ ระดับประถมศึกษา </v>
      </c>
      <c r="C77" s="969" t="str">
        <f>+[6]ระบบการควบคุมฯ!C115</f>
        <v xml:space="preserve">ศธ 04002/ว1350 ลว.  3 เมย 66 โอนครั้งที่ 451 </v>
      </c>
      <c r="D77" s="965">
        <f>+[6]ระบบการควบคุมฯ!F115</f>
        <v>0</v>
      </c>
      <c r="E77" s="965">
        <f>+[1]ระบบการควบคุมฯ!G94+[1]ระบบการควบคุมฯ!H94</f>
        <v>0</v>
      </c>
      <c r="F77" s="965">
        <f>+[1]ระบบการควบคุมฯ!I94+[1]ระบบการควบคุมฯ!J94</f>
        <v>0</v>
      </c>
      <c r="G77" s="976">
        <f>+[1]ระบบการควบคุมฯ!K94+[1]ระบบการควบคุมฯ!L94</f>
        <v>0</v>
      </c>
      <c r="H77" s="976">
        <f t="shared" si="9"/>
        <v>0</v>
      </c>
      <c r="I77" s="974" t="s">
        <v>97</v>
      </c>
    </row>
    <row r="78" spans="1:9" ht="55.95" hidden="1" customHeight="1" x14ac:dyDescent="0.25">
      <c r="A78" s="963" t="str">
        <f>+[6]ระบบการควบคุมฯ!A116</f>
        <v>3.3.5</v>
      </c>
      <c r="B78" s="995" t="str">
        <f>+[6]ระบบการควบคุมฯ!B116</f>
        <v xml:space="preserve">1.ค่าใช้จ่ายในการดำเนินงานของโครงการวิทยาศาสตร์พลังสิบ ระดับประถมศึกษา จำนวนเงิน 10,000.-บาท
2. ค่าใช้จ่ายในการดำเนินงานของโรงเรียนศูนย์วิทยาศาสตร์พลังสิบ ระดับประถมศึกษา จำนวนเงิน 7,000.-บาท
3. ค่าใช้จ่ายในการเดินทางเข้ารับการอบรมศักยภาพครูโรงเรียนศูนย์ไวิทยาศาสตร์พลังสิบ  ระดับประถมศึกษา ระหว่างวันที่ 19 – 22 กันยายน 2566 ณ โรงแรมบางกอกพาเลส กรุงเทพฯ  จำนวนเงิน 2,200.00 บาท </v>
      </c>
      <c r="C78" s="969" t="str">
        <f>+[6]ระบบการควบคุมฯ!C116</f>
        <v xml:space="preserve">ศธ 04002/ว3237 ลว. 8 สค 66 โอนครั้งที่ 739 </v>
      </c>
      <c r="D78" s="965">
        <f>+[6]ระบบการควบคุมฯ!F116</f>
        <v>0</v>
      </c>
      <c r="E78" s="965">
        <f>+[6]ระบบการควบคุมฯ!G116+[6]ระบบการควบคุมฯ!H116</f>
        <v>0</v>
      </c>
      <c r="F78" s="965">
        <f>+[6]ระบบการควบคุมฯ!I116+[6]ระบบการควบคุมฯ!J116</f>
        <v>0</v>
      </c>
      <c r="G78" s="976">
        <f>+[6]ระบบการควบคุมฯ!K116+[6]ระบบการควบคุมฯ!L116</f>
        <v>0</v>
      </c>
      <c r="H78" s="976">
        <f t="shared" si="9"/>
        <v>0</v>
      </c>
      <c r="I78" s="974" t="s">
        <v>98</v>
      </c>
    </row>
    <row r="79" spans="1:9" ht="55.95" hidden="1" customHeight="1" x14ac:dyDescent="0.25">
      <c r="A79" s="963" t="str">
        <f>+[6]ระบบการควบคุมฯ!A117</f>
        <v>3.3.6</v>
      </c>
      <c r="B79" s="995" t="str">
        <f>+[6]ระบบการควบคุมฯ!B117</f>
        <v xml:space="preserve">ค่าใช้จ่ายในการดำเนินงานโครงการวิทยาศาสตร์พลังสิบระดับประถมศึกษา ดำเนินการเตรียมความพร้อมทางด้านบุคลากร สำหรับเข้ารับการพัฒนาศักยภาพด้านหลักสูตร ด้านการรับนักเรียน ด้านการเรียนรู้  วิทยาศาสตร์ คณิตศาสตร์ และเทคโนโลยีตามบทบาทของโรงเรียนเครือข่าย  จำนวน 10 ร.ร.ๆละ 3,000 บาท                 </v>
      </c>
      <c r="C79" s="969" t="str">
        <f>+[6]ระบบการควบคุมฯ!C117</f>
        <v>ศธ 04002/ว3389 ลว.  16 สค 66 โอนครั้งที่ 764 ยอด 75,000 บาท</v>
      </c>
      <c r="D79" s="965">
        <f>+[6]ระบบการควบคุมฯ!F117</f>
        <v>0</v>
      </c>
      <c r="E79" s="965">
        <f>+[6]ระบบการควบคุมฯ!G117+[6]ระบบการควบคุมฯ!H117</f>
        <v>0</v>
      </c>
      <c r="F79" s="965">
        <f>+[6]ระบบการควบคุมฯ!I117+[6]ระบบการควบคุมฯ!J117</f>
        <v>0</v>
      </c>
      <c r="G79" s="976">
        <f>+[6]ระบบการควบคุมฯ!K117+[6]ระบบการควบคุมฯ!L117</f>
        <v>0</v>
      </c>
      <c r="H79" s="976">
        <f t="shared" si="9"/>
        <v>0</v>
      </c>
      <c r="I79" s="974" t="s">
        <v>99</v>
      </c>
    </row>
    <row r="80" spans="1:9" ht="37.200000000000003" customHeight="1" x14ac:dyDescent="0.25">
      <c r="A80" s="926">
        <f>+[6]ระบบการควบคุมฯ!A118</f>
        <v>3.4</v>
      </c>
      <c r="B80" s="927" t="str">
        <f>+[1]ระบบการควบคุมฯ!B83</f>
        <v>กิจกรรมอารยเกษตร สืบสาน รักษา ต่อยอด ตามแนวพระราชดำริเศรษฐกิจพอเพียง</v>
      </c>
      <c r="C80" s="928" t="str">
        <f>+[1]ระบบการควบคุมฯ!C83</f>
        <v>20004 66 00105 00000</v>
      </c>
      <c r="D80" s="929">
        <f t="shared" ref="D80:I80" si="10">+D81</f>
        <v>0</v>
      </c>
      <c r="E80" s="929">
        <f t="shared" si="10"/>
        <v>0</v>
      </c>
      <c r="F80" s="929">
        <f t="shared" si="10"/>
        <v>0</v>
      </c>
      <c r="G80" s="929">
        <f t="shared" si="10"/>
        <v>0</v>
      </c>
      <c r="H80" s="929">
        <f t="shared" si="10"/>
        <v>0</v>
      </c>
      <c r="I80" s="929">
        <f t="shared" si="10"/>
        <v>0</v>
      </c>
    </row>
    <row r="81" spans="1:9" ht="37.200000000000003" customHeight="1" x14ac:dyDescent="0.25">
      <c r="A81" s="931">
        <f>+[6]ระบบการควบคุมฯ!A119</f>
        <v>0</v>
      </c>
      <c r="B81" s="932" t="str">
        <f>+[1]ระบบการควบคุมฯ!B84</f>
        <v>งบรายจ่ายอื่น   6611500</v>
      </c>
      <c r="C81" s="960" t="str">
        <f>+[6]ระบบการควบคุมฯ!C119</f>
        <v>20004 31006170 5000011</v>
      </c>
      <c r="D81" s="934">
        <f t="shared" ref="D81:I81" si="11">SUM(D82)</f>
        <v>0</v>
      </c>
      <c r="E81" s="934">
        <f t="shared" si="11"/>
        <v>0</v>
      </c>
      <c r="F81" s="934">
        <f t="shared" si="11"/>
        <v>0</v>
      </c>
      <c r="G81" s="934">
        <f t="shared" si="11"/>
        <v>0</v>
      </c>
      <c r="H81" s="934">
        <f t="shared" si="11"/>
        <v>0</v>
      </c>
      <c r="I81" s="934">
        <f t="shared" si="11"/>
        <v>0</v>
      </c>
    </row>
    <row r="82" spans="1:9" ht="74.400000000000006" hidden="1" customHeight="1" x14ac:dyDescent="0.25">
      <c r="A82" s="996" t="str">
        <f>+[6]ระบบการควบคุมฯ!A120</f>
        <v>3.4.1</v>
      </c>
      <c r="B82" s="338" t="str">
        <f>+[1]ระบบการควบคุมฯ!B85</f>
        <v xml:space="preserve">รายการค่าใช้จ่ายดำเนินงานโครงการอารยเกษตร สืบสาน รักษา ต่อยอด ตามแนวพระราชดำริเศรษฐกิจพอเพียงด้วย “โคก หนอง นา แห่งน้ำใจและความหวัง” เพื่อเป็นค่าพาหนะให้กับผู้เข้าร่วมการประกวดผลงานแนวปฏิบัติที่ดีรายด้าน กิจกรรมแข่งขันทักษะวิชาการ และการประกวดสถานศึกษาที่มีการพัฒนาคุณภาพชีวิตเด็กและเยาวชนดีเด่น ในการประชุมวิชาการ    การพัฒนาเด็กและเยาวชนในถิ่นทุรกันดาร ตามพระราชดำริสมเด็จพระกนิษฐาธิราชเจ้า กรมสมเด็จพระเทพรัตนราชสุดาฯ สยามบรมราชกุมารี ประจำปี 2565  รอบระดับประเทศ วันที่ 9 – 11  ตุลาคม 2565  ณ โรงแรมเอวาน่า บางนา กรุงเทพมหานคร  </v>
      </c>
      <c r="C82" s="969" t="str">
        <f>+[1]ระบบการควบคุมฯ!C91</f>
        <v>20004 66 86178 00000</v>
      </c>
      <c r="D82" s="965"/>
      <c r="E82" s="965">
        <f>+[1]ระบบการควบคุมฯ!G91+[1]ระบบการควบคุมฯ!H91</f>
        <v>0</v>
      </c>
      <c r="F82" s="965">
        <f>+[6]ระบบการควบคุมฯ!I120+[6]ระบบการควบคุมฯ!J120</f>
        <v>0</v>
      </c>
      <c r="G82" s="976">
        <f>+[6]ระบบการควบคุมฯ!K120+[6]ระบบการควบคุมฯ!L120</f>
        <v>0</v>
      </c>
      <c r="H82" s="976">
        <f>+D82-E82-F82-G82</f>
        <v>0</v>
      </c>
      <c r="I82" s="974" t="s">
        <v>76</v>
      </c>
    </row>
    <row r="83" spans="1:9" ht="18.600000000000001" customHeight="1" x14ac:dyDescent="0.25">
      <c r="A83" s="926">
        <f>+[6]ระบบการควบคุมฯ!A121</f>
        <v>3.5</v>
      </c>
      <c r="B83" s="927" t="str">
        <f>+[6]ระบบการควบคุมฯ!B121</f>
        <v>กิจกรรมหลักบ้านวิทยาศาสตร์น้อยประเทศไทย ระดับประถมศึกษา</v>
      </c>
      <c r="C83" s="928" t="str">
        <f>+[6]ระบบการควบคุมฯ!C121</f>
        <v>20004 66 00108 00000</v>
      </c>
      <c r="D83" s="929">
        <f t="shared" ref="D83:I83" si="12">+D84</f>
        <v>12000</v>
      </c>
      <c r="E83" s="929">
        <f t="shared" si="12"/>
        <v>0</v>
      </c>
      <c r="F83" s="929">
        <f t="shared" si="12"/>
        <v>0</v>
      </c>
      <c r="G83" s="929">
        <f t="shared" si="12"/>
        <v>0</v>
      </c>
      <c r="H83" s="929">
        <f t="shared" si="12"/>
        <v>12000</v>
      </c>
      <c r="I83" s="929">
        <f t="shared" si="12"/>
        <v>0</v>
      </c>
    </row>
    <row r="84" spans="1:9" ht="18.600000000000001" customHeight="1" x14ac:dyDescent="0.25">
      <c r="A84" s="931">
        <f>+[6]ระบบการควบคุมฯ!A122</f>
        <v>1</v>
      </c>
      <c r="B84" s="932" t="str">
        <f>+[6]ระบบการควบคุมฯ!B122</f>
        <v>งบรายจ่ายอื่น   6711500</v>
      </c>
      <c r="C84" s="960" t="str">
        <f>+[6]ระบบการควบคุมฯ!C122</f>
        <v>20004 31006170 5000012</v>
      </c>
      <c r="D84" s="934">
        <f>SUM(D85:D93)</f>
        <v>12000</v>
      </c>
      <c r="E84" s="934">
        <f>SUM(E85:E93)</f>
        <v>0</v>
      </c>
      <c r="F84" s="934">
        <f>SUM(F85:F93)</f>
        <v>0</v>
      </c>
      <c r="G84" s="934">
        <f>SUM(G85:G93)</f>
        <v>0</v>
      </c>
      <c r="H84" s="934">
        <f>SUM(H85:H93)</f>
        <v>12000</v>
      </c>
      <c r="I84" s="934">
        <f>SUM(I85)</f>
        <v>0</v>
      </c>
    </row>
    <row r="85" spans="1:9" ht="74.400000000000006" x14ac:dyDescent="0.25">
      <c r="A85" s="996" t="str">
        <f>+[6]ระบบการควบคุมฯ!A123</f>
        <v>3.5.1</v>
      </c>
      <c r="B85" s="338" t="str">
        <f>+[6]ระบบการควบคุมฯ!B123</f>
        <v xml:space="preserve">ค่าใช้จ่ายดำเนินงานโครงการบ้านนักวิทยาศาสตร์น้อย ประเทศไทย ระดับประถมศึกษา 1.ค่าใช้จ่ายในการนิเทศ ติดตาม และประเมินผล จำนวนเงิน 5,000.00 บาท 2. เพื่อประเมินขอรับตราพระราชทาน จำนวนเงิน 5,000.00 บาท                </v>
      </c>
      <c r="C85" s="969" t="str">
        <f>+[6]ระบบการควบคุมฯ!C123</f>
        <v xml:space="preserve">ศธ 04002/ว5680 ลว.  20 ธค  66 โอนครั้งที่ 100 </v>
      </c>
      <c r="D85" s="965">
        <f>+[6]ระบบการควบคุมฯ!F123</f>
        <v>10000</v>
      </c>
      <c r="E85" s="965">
        <f>+[6]ระบบการควบคุมฯ!G123+[6]ระบบการควบคุมฯ!H123</f>
        <v>0</v>
      </c>
      <c r="F85" s="965">
        <f>+[6]ระบบการควบคุมฯ!I123+[6]ระบบการควบคุมฯ!J123</f>
        <v>0</v>
      </c>
      <c r="G85" s="976">
        <f>+[6]ระบบการควบคุมฯ!K123+[6]ระบบการควบคุมฯ!L123</f>
        <v>0</v>
      </c>
      <c r="H85" s="976">
        <f t="shared" ref="H85:H90" si="13">+D85-E85-F85-G85</f>
        <v>10000</v>
      </c>
      <c r="I85" s="974" t="s">
        <v>177</v>
      </c>
    </row>
    <row r="86" spans="1:9" ht="18.600000000000001" hidden="1" customHeight="1" x14ac:dyDescent="0.25">
      <c r="A86" s="997" t="str">
        <f>+[6]ระบบการควบคุมฯ!A124</f>
        <v>3.5.2</v>
      </c>
      <c r="B86" s="955" t="str">
        <f>+[6]ระบบการควบคุมฯ!B124</f>
        <v xml:space="preserve">ค่าใช้จ่ายในการเดินทางของเข้าร่วมการอบรมเชิงปฏิบัติการขั้นเฉพาะทาง สำหรับผู้นำเครือข่ายท้องถิ่น (Local Network; LN) และวิทยากรเครือข่ายท้องถิ่น (Local Trainer; LT) โครงการบ้านนักวิทยาศาสตร์น้อยประเทศไทย ระดับปฐมวัยและระดับประถมศึกษา ปีงบประมาณ พ.ศ. 2567  ระหว่างวันที่ 17 – 30 มีนาคม 2567   ณ โรงแรมบางกอกพาเลส กรุงเทพมหานคร </v>
      </c>
      <c r="C86" s="998" t="str">
        <f>+[6]ระบบการควบคุมฯ!C124</f>
        <v>ศธ 04002/ว920 ลว.  4 มีนาคม 67 โอนครั้งที่ 202</v>
      </c>
      <c r="D86" s="957">
        <f>+[6]ระบบการควบคุมฯ!F124</f>
        <v>2000</v>
      </c>
      <c r="E86" s="957">
        <f>+[6]ระบบการควบคุมฯ!G124+[6]ระบบการควบคุมฯ!H124</f>
        <v>0</v>
      </c>
      <c r="F86" s="957">
        <f>+[6]ระบบการควบคุมฯ!I124+[6]ระบบการควบคุมฯ!J124</f>
        <v>0</v>
      </c>
      <c r="G86" s="999">
        <f>+[6]ระบบการควบคุมฯ!K124+[6]ระบบการควบคุมฯ!L124</f>
        <v>0</v>
      </c>
      <c r="H86" s="999">
        <f t="shared" si="13"/>
        <v>2000</v>
      </c>
      <c r="I86" s="1000" t="s">
        <v>178</v>
      </c>
    </row>
    <row r="87" spans="1:9" ht="74.400000000000006" hidden="1" customHeight="1" x14ac:dyDescent="0.25">
      <c r="A87" s="997" t="str">
        <f>+[6]ระบบการควบคุมฯ!A125</f>
        <v>3.5.2.1</v>
      </c>
      <c r="B87" s="955">
        <f>+[6]ระบบการควบคุมฯ!B125</f>
        <v>0</v>
      </c>
      <c r="C87" s="998">
        <f>+[6]ระบบการควบคุมฯ!C125</f>
        <v>0</v>
      </c>
      <c r="D87" s="957">
        <f>+[6]ระบบการควบคุมฯ!F125</f>
        <v>0</v>
      </c>
      <c r="E87" s="957">
        <f>+[6]ระบบการควบคุมฯ!G125+[6]ระบบการควบคุมฯ!H125</f>
        <v>0</v>
      </c>
      <c r="F87" s="957">
        <f>+[6]ระบบการควบคุมฯ!I125+[6]ระบบการควบคุมฯ!J125</f>
        <v>0</v>
      </c>
      <c r="G87" s="999">
        <f>+[6]ระบบการควบคุมฯ!K125+[6]ระบบการควบคุมฯ!L125</f>
        <v>0</v>
      </c>
      <c r="H87" s="999">
        <f t="shared" si="13"/>
        <v>0</v>
      </c>
      <c r="I87" s="1000" t="s">
        <v>100</v>
      </c>
    </row>
    <row r="88" spans="1:9" ht="74.400000000000006" hidden="1" customHeight="1" x14ac:dyDescent="0.25">
      <c r="A88" s="997" t="str">
        <f>+[6]ระบบการควบคุมฯ!A126</f>
        <v>3.5.3</v>
      </c>
      <c r="B88" s="955" t="str">
        <f>+[6]ระบบการควบคุมฯ!B126</f>
        <v xml:space="preserve">ค่าใช้จ่ายในการฝึกอบรมเนื้อหาระดับประถมศึกษาปีที่ 1 ให้กับโรงเรียนในโครงการฯ และการประเมินเพื่อรับตราพระราชทานโครงการบ้านวิทยาศาสตร์น้อย ประเทศไทยระดับประถมศึกษา </v>
      </c>
      <c r="C88" s="998" t="str">
        <f>+[6]ระบบการควบคุมฯ!C126</f>
        <v xml:space="preserve">ศธ 04002/ว248 ลว.  27 มกราคม 66 โอนครั้งที่ 248 </v>
      </c>
      <c r="D88" s="957">
        <f>+[6]ระบบการควบคุมฯ!F126</f>
        <v>0</v>
      </c>
      <c r="E88" s="957">
        <f>+[6]ระบบการควบคุมฯ!G126+[6]ระบบการควบคุมฯ!H126</f>
        <v>0</v>
      </c>
      <c r="F88" s="957">
        <f>+[6]ระบบการควบคุมฯ!I126+[6]ระบบการควบคุมฯ!J126</f>
        <v>0</v>
      </c>
      <c r="G88" s="999">
        <f>+[6]ระบบการควบคุมฯ!K126+[6]ระบบการควบคุมฯ!L126</f>
        <v>0</v>
      </c>
      <c r="H88" s="999">
        <f t="shared" si="13"/>
        <v>0</v>
      </c>
      <c r="I88" s="1000" t="s">
        <v>50</v>
      </c>
    </row>
    <row r="89" spans="1:9" ht="93" hidden="1" customHeight="1" x14ac:dyDescent="0.25">
      <c r="A89" s="997" t="str">
        <f>+[6]ระบบการควบคุมฯ!A127</f>
        <v>3.5.4</v>
      </c>
      <c r="B89" s="955" t="str">
        <f>+[6]ระบบการควบคุมฯ!B127</f>
        <v xml:space="preserve">ค่าใช้จ่ายดำเนินงานโครงการบ้านวิทยาศาสตร์น้อยประเทศไทย ระดับประถมศึกษา กิจกรรมสร้างความตระหนักและความรู้ ทักษะเชื่อมโยงกับสังคม สิ่งแวดล้อม และเศรษฐกิจ เพื่อการพัฒนาที่ยังยืนตามแนวทางการศึกษาเพื่อการพัฒนาที่ยั่งยืน (ESD : Education for Sustainable Development) </v>
      </c>
      <c r="C89" s="998" t="str">
        <f>+[6]ระบบการควบคุมฯ!C127</f>
        <v>ที่ ศธ 04002/ว1282 ลว 29 มีค 66 โอนครั้งที่ 438</v>
      </c>
      <c r="D89" s="957">
        <f>+[6]ระบบการควบคุมฯ!F127</f>
        <v>0</v>
      </c>
      <c r="E89" s="957">
        <f>+[6]ระบบการควบคุมฯ!G127+[6]ระบบการควบคุมฯ!H127</f>
        <v>0</v>
      </c>
      <c r="F89" s="957">
        <f>+[6]ระบบการควบคุมฯ!I127+[6]ระบบการควบคุมฯ!J127</f>
        <v>0</v>
      </c>
      <c r="G89" s="999">
        <f>+[6]ระบบการควบคุมฯ!K127+[6]ระบบการควบคุมฯ!L127</f>
        <v>0</v>
      </c>
      <c r="H89" s="999">
        <f t="shared" si="13"/>
        <v>0</v>
      </c>
      <c r="I89" s="1000" t="s">
        <v>50</v>
      </c>
    </row>
    <row r="90" spans="1:9" ht="93" hidden="1" customHeight="1" x14ac:dyDescent="0.25">
      <c r="A90" s="997" t="str">
        <f>+[6]ระบบการควบคุมฯ!A128</f>
        <v>3.5.5</v>
      </c>
      <c r="B90" s="955" t="str">
        <f>+[6]ระบบการควบคุมฯ!B128</f>
        <v xml:space="preserve">ค่าใช้จ่ายในการขยายผลการฝึกอบรมเนื้อหา ระดับประถมศึกษาปีที่ 2 ให้กับโรงเรียนในโครงการบ้านนักวิทยาศาสตร์น้อยประเทศไทย ระดับประถมศึกษา </v>
      </c>
      <c r="C90" s="998" t="str">
        <f>+[6]ระบบการควบคุมฯ!C128</f>
        <v>ที่ ศธ 04002/ว1479 ลว 12 เมย 66 โอนครั้งที่ 472</v>
      </c>
      <c r="D90" s="957">
        <f>+[6]ระบบการควบคุมฯ!F128</f>
        <v>0</v>
      </c>
      <c r="E90" s="957">
        <f>+[6]ระบบการควบคุมฯ!G128+[6]ระบบการควบคุมฯ!H128</f>
        <v>0</v>
      </c>
      <c r="F90" s="957">
        <f>+[6]ระบบการควบคุมฯ!I128+[6]ระบบการควบคุมฯ!J128</f>
        <v>0</v>
      </c>
      <c r="G90" s="999">
        <f>+[6]ระบบการควบคุมฯ!K128+[6]ระบบการควบคุมฯ!L128</f>
        <v>0</v>
      </c>
      <c r="H90" s="999">
        <f t="shared" si="13"/>
        <v>0</v>
      </c>
      <c r="I90" s="1000" t="s">
        <v>50</v>
      </c>
    </row>
    <row r="91" spans="1:9" ht="55.95" hidden="1" customHeight="1" x14ac:dyDescent="0.25">
      <c r="A91" s="997" t="str">
        <f>+[6]ระบบการควบคุมฯ!A129</f>
        <v>3.5.6</v>
      </c>
      <c r="B91" s="955" t="str">
        <f>+[6]ระบบการควบคุมฯ!B129</f>
        <v xml:space="preserve">ค่าใช้จ่ายพิธีรับตราพระราชทน “บ้านนักวิทยาศาสตร์น้อย ประเทศไทย” ประจำปีการศึกษา 2565 ระหว่างวันที่ 8 – 23 กรกฎาคม 2566 ณ ห้องแสงเดือน แสงเทียน ชั้น 2 อาคารพิพิธภัณฑ์พระรามเก้า องค์การพิพิธภัณฑ์วิทยาศาสตร์แห่งชาติ ตำบลคลองห้า อำเภอคลองหลวง </v>
      </c>
      <c r="C91" s="998" t="str">
        <f>+[6]ระบบการควบคุมฯ!C129</f>
        <v>ที่ ศธ04002/ว 2955 ลว. 18 กค 66 ครั้งที่ 683</v>
      </c>
      <c r="D91" s="957">
        <f>+[6]ระบบการควบคุมฯ!F129</f>
        <v>0</v>
      </c>
      <c r="E91" s="957">
        <f>+[6]ระบบการควบคุมฯ!G129+[6]ระบบการควบคุมฯ!H129</f>
        <v>0</v>
      </c>
      <c r="F91" s="957">
        <f>+[6]ระบบการควบคุมฯ!I129+[6]ระบบการควบคุมฯ!J129</f>
        <v>0</v>
      </c>
      <c r="G91" s="999">
        <f>+[6]ระบบการควบคุมฯ!K129+[6]ระบบการควบคุมฯ!L129</f>
        <v>0</v>
      </c>
      <c r="H91" s="999">
        <f>+D91-E91-F91-G91</f>
        <v>0</v>
      </c>
      <c r="I91" s="1000" t="s">
        <v>50</v>
      </c>
    </row>
    <row r="92" spans="1:9" ht="37.200000000000003" hidden="1" customHeight="1" x14ac:dyDescent="0.25">
      <c r="A92" s="997" t="str">
        <f>+[6]ระบบการควบคุมฯ!A130</f>
        <v>3.5.5</v>
      </c>
      <c r="B92" s="955" t="str">
        <f>+[6]ระบบการควบคุมฯ!B130</f>
        <v xml:space="preserve">ค่าใช้จ่ายในการดำเนินการจัดการเรียนรู้ตามแนวทางองโครงการบ้านนักวิทยาศาสตร์น้อยประเทศไทย ระดับประถมศึกษา โรงเรียนละ 3,000.-บาท  </v>
      </c>
      <c r="C92" s="998" t="str">
        <f>+[6]ระบบการควบคุมฯ!C130</f>
        <v>ที่ ศธ 04002/ว3310 ลว 15 สค 66 โอนครั้งที่ 748</v>
      </c>
      <c r="D92" s="957">
        <f>+[6]ระบบการควบคุมฯ!F130</f>
        <v>0</v>
      </c>
      <c r="E92" s="957">
        <f>+[6]ระบบการควบคุมฯ!G130+[6]ระบบการควบคุมฯ!H130</f>
        <v>0</v>
      </c>
      <c r="F92" s="957">
        <f>+[6]ระบบการควบคุมฯ!I130+[6]ระบบการควบคุมฯ!J130</f>
        <v>0</v>
      </c>
      <c r="G92" s="999">
        <f>+[6]ระบบการควบคุมฯ!K130+[6]ระบบการควบคุมฯ!L130</f>
        <v>0</v>
      </c>
      <c r="H92" s="999">
        <f>+D92-E92-F92-G92</f>
        <v>0</v>
      </c>
      <c r="I92" s="1000" t="s">
        <v>99</v>
      </c>
    </row>
    <row r="93" spans="1:9" ht="18.600000000000001" hidden="1" customHeight="1" x14ac:dyDescent="0.25">
      <c r="A93" s="997" t="str">
        <f>+[6]ระบบการควบคุมฯ!A131</f>
        <v>3.5.6</v>
      </c>
      <c r="B93" s="955" t="str">
        <f>+[6]ระบบการควบคุมฯ!B131</f>
        <v>ค่าใช้จ่ายดำเนินงานโครงการบ้านนักวิทยาศาสตร์น้อย ประเทศไทย ระดับประถมศึกษา 1. ค่าใช้จ่ายในการดำเนินงานของโรงเรียนศูนย์วิทยาศาสตร์พลังสิบ ระดับประถมศึกษา  วัดเขียนเขต 10,000 บาท 2. ค่าใช้จ่าย   ในการดำเนินงานของโรงเรียนเครือข่ายโครงการวิทยาศาสตร์พลังสิบ ระดับประถมศึกษา ร.ร.ละ 3,000 บาท จำนวน 10 ร.ร.</v>
      </c>
      <c r="C93" s="998" t="str">
        <f>+[6]ระบบการควบคุมฯ!C131</f>
        <v>ศธ 04002/ว3389 ลว.  16 สค 66 โอนครั้งที่ 764 ยอด 75,000 บาท</v>
      </c>
      <c r="D93" s="957">
        <f>+[6]ระบบการควบคุมฯ!F131</f>
        <v>0</v>
      </c>
      <c r="E93" s="957">
        <f>+[6]ระบบการควบคุมฯ!G131+[6]ระบบการควบคุมฯ!H131</f>
        <v>0</v>
      </c>
      <c r="F93" s="957">
        <f>+[6]ระบบการควบคุมฯ!I131+[6]ระบบการควบคุมฯ!J131</f>
        <v>0</v>
      </c>
      <c r="G93" s="999">
        <f>+[6]ระบบการควบคุมฯ!K131+[6]ระบบการควบคุมฯ!L131</f>
        <v>0</v>
      </c>
      <c r="H93" s="999">
        <f>+D93-E93-F93-G93</f>
        <v>0</v>
      </c>
      <c r="I93" s="1000" t="s">
        <v>99</v>
      </c>
    </row>
    <row r="94" spans="1:9" ht="18.600000000000001" hidden="1" customHeight="1" x14ac:dyDescent="0.25">
      <c r="A94" s="926">
        <f>+[6]ระบบการควบคุมฯ!A132</f>
        <v>3.6</v>
      </c>
      <c r="B94" s="927" t="str">
        <f>+[6]ระบบการควบคุมฯ!B132</f>
        <v>กิจกรรมยกระดับคุณภาพผู้เรียนด้านศักยภาพการเรียนรู้เชิงกระบวนการสู่ความทัดเทียมนานาชาติ</v>
      </c>
      <c r="C94" s="927" t="str">
        <f>+[6]ระบบการควบคุมฯ!C132</f>
        <v>20004 66 86177 00000</v>
      </c>
      <c r="D94" s="929">
        <f t="shared" ref="D94:I94" si="14">+D95</f>
        <v>0</v>
      </c>
      <c r="E94" s="929">
        <f t="shared" si="14"/>
        <v>0</v>
      </c>
      <c r="F94" s="929">
        <f t="shared" si="14"/>
        <v>0</v>
      </c>
      <c r="G94" s="929">
        <f t="shared" si="14"/>
        <v>0</v>
      </c>
      <c r="H94" s="929">
        <f t="shared" si="14"/>
        <v>0</v>
      </c>
      <c r="I94" s="929">
        <f t="shared" si="14"/>
        <v>0</v>
      </c>
    </row>
    <row r="95" spans="1:9" ht="18.600000000000001" hidden="1" customHeight="1" x14ac:dyDescent="0.25">
      <c r="A95" s="931">
        <f>+[6]ระบบการควบคุมฯ!A155</f>
        <v>0</v>
      </c>
      <c r="B95" s="973" t="str">
        <f>+[6]ระบบการควบคุมฯ!B155</f>
        <v xml:space="preserve"> งบรายจ่ายอื่น 6711500</v>
      </c>
      <c r="C95" s="960" t="str">
        <f>+[6]ระบบการควบคุมฯ!C155</f>
        <v>20004 31006170 5000021</v>
      </c>
      <c r="D95" s="934">
        <f t="shared" ref="D95:I95" si="15">SUM(D96)</f>
        <v>0</v>
      </c>
      <c r="E95" s="934">
        <f t="shared" si="15"/>
        <v>0</v>
      </c>
      <c r="F95" s="934">
        <f t="shared" si="15"/>
        <v>0</v>
      </c>
      <c r="G95" s="934">
        <f t="shared" si="15"/>
        <v>0</v>
      </c>
      <c r="H95" s="934">
        <f t="shared" si="15"/>
        <v>0</v>
      </c>
      <c r="I95" s="934">
        <f t="shared" si="15"/>
        <v>0</v>
      </c>
    </row>
    <row r="96" spans="1:9" ht="18.600000000000001" hidden="1" customHeight="1" x14ac:dyDescent="0.25">
      <c r="A96" s="963" t="str">
        <f>+[6]ระบบการควบคุมฯ!A156</f>
        <v>3.6.1</v>
      </c>
      <c r="B96" s="338" t="str">
        <f>+[6]ระบบการควบคุมฯ!B156</f>
        <v xml:space="preserve">ค่าใช้จ่ายดำเนินงานโครงการการยกระดับคุณภาพผู้เรียนด้านศักยภาพการเรียนรู้เชิงกระบวนการสู่ความทัดเทียมนานาชาติ เพื่อเป็นค่าใช้จ่ายในการเดินทางเข้าร่วมประชุมปฏิบัติการจัดทำเกณฑ์และคู่มือการคัดเลือกสถานศึกษาและครูผู้สอนต้นแบบการจัดการเรียนรู้เชิงรุก (Active Learning) ระหว่างวันที่ 19 - 23 ธันวาคม 2565 ณ โรงแรมบียอนด์ สวีท   บางพลัด กรุงเทพมหานคร </v>
      </c>
      <c r="C96" s="969" t="str">
        <f>+[6]ระบบการควบคุมฯ!C156</f>
        <v>ศธ 04002/ว5834 ลว.26/12/2022 โอนครั้งที่ 158</v>
      </c>
      <c r="D96" s="965">
        <f>+[6]ระบบการควบคุมฯ!F156</f>
        <v>0</v>
      </c>
      <c r="E96" s="965">
        <f>+[6]ระบบการควบคุมฯ!G156+[6]ระบบการควบคุมฯ!H156</f>
        <v>0</v>
      </c>
      <c r="F96" s="965">
        <f>+[6]ระบบการควบคุมฯ!I156+[6]ระบบการควบคุมฯ!J156</f>
        <v>0</v>
      </c>
      <c r="G96" s="976">
        <f>+[6]ระบบการควบคุมฯ!K156+[6]ระบบการควบคุมฯ!L156</f>
        <v>0</v>
      </c>
      <c r="H96" s="976">
        <f>+D96-E96-F96-G96</f>
        <v>0</v>
      </c>
      <c r="I96" s="974" t="s">
        <v>101</v>
      </c>
    </row>
    <row r="97" spans="1:9" ht="18.600000000000001" hidden="1" customHeight="1" x14ac:dyDescent="0.25">
      <c r="A97" s="926">
        <f>+[6]ระบบการควบคุมฯ!A157</f>
        <v>3.7</v>
      </c>
      <c r="B97" s="927" t="str">
        <f>+[6]ระบบการควบคุมฯ!B157</f>
        <v>กิจกรรมการบริหารจัดการโรงเรียนขนาดเล็ก</v>
      </c>
      <c r="C97" s="927" t="str">
        <f>+[6]ระบบการควบคุมฯ!C157</f>
        <v>20004 66 5201 000000</v>
      </c>
      <c r="D97" s="929">
        <f t="shared" ref="D97:I97" si="16">+D98</f>
        <v>0</v>
      </c>
      <c r="E97" s="929">
        <f t="shared" si="16"/>
        <v>0</v>
      </c>
      <c r="F97" s="929">
        <f t="shared" si="16"/>
        <v>0</v>
      </c>
      <c r="G97" s="929">
        <f t="shared" si="16"/>
        <v>0</v>
      </c>
      <c r="H97" s="929">
        <f t="shared" si="16"/>
        <v>0</v>
      </c>
      <c r="I97" s="929">
        <f t="shared" si="16"/>
        <v>0</v>
      </c>
    </row>
    <row r="98" spans="1:9" ht="37.200000000000003" hidden="1" customHeight="1" x14ac:dyDescent="0.25">
      <c r="A98" s="931">
        <f>+[6]ระบบการควบคุมฯ!A158</f>
        <v>0</v>
      </c>
      <c r="B98" s="994" t="str">
        <f>+[6]ระบบการควบคุมฯ!B158</f>
        <v xml:space="preserve"> งบรายจ่ายอื่น 6711500</v>
      </c>
      <c r="C98" s="960" t="str">
        <f>+[6]ระบบการควบคุมฯ!C158</f>
        <v>20004 31006100 5000020</v>
      </c>
      <c r="D98" s="934">
        <f t="shared" ref="D98:I98" si="17">SUM(D99)</f>
        <v>0</v>
      </c>
      <c r="E98" s="934">
        <f t="shared" si="17"/>
        <v>0</v>
      </c>
      <c r="F98" s="934">
        <f t="shared" si="17"/>
        <v>0</v>
      </c>
      <c r="G98" s="934">
        <f t="shared" si="17"/>
        <v>0</v>
      </c>
      <c r="H98" s="934">
        <f t="shared" si="17"/>
        <v>0</v>
      </c>
      <c r="I98" s="934">
        <f t="shared" si="17"/>
        <v>0</v>
      </c>
    </row>
    <row r="99" spans="1:9" ht="18.600000000000001" hidden="1" customHeight="1" x14ac:dyDescent="0.25">
      <c r="A99" s="963" t="str">
        <f>+[6]ระบบการควบคุมฯ!A159</f>
        <v>3.7.1</v>
      </c>
      <c r="B99" s="338" t="str">
        <f>+[6]ระบบการควบคุมฯ!B159</f>
        <v>บริหารจัดการสำนักงาน ค่าสาธารณูปโภค ค่าใช้จ่ายในการบริหารจัดการโรงเรียนในสังกัดตามภาระงาน</v>
      </c>
      <c r="C99" s="969" t="str">
        <f>+[6]ระบบการควบคุมฯ!C159</f>
        <v>โอนเปลี่ยนแปลงครั้งที่  บท.กลุ่มนโยบายและแผน  ที่ ศธ 04087/1957 ลว. 29 กย 66</v>
      </c>
      <c r="D99" s="965">
        <f>+[6]ระบบการควบคุมฯ!F159</f>
        <v>0</v>
      </c>
      <c r="E99" s="965">
        <f>+[6]ระบบการควบคุมฯ!G159+[6]ระบบการควบคุมฯ!H159</f>
        <v>0</v>
      </c>
      <c r="F99" s="965">
        <f>+[6]ระบบการควบคุมฯ!I159+[6]ระบบการควบคุมฯ!J159</f>
        <v>0</v>
      </c>
      <c r="G99" s="976">
        <f>+[6]ระบบการควบคุมฯ!K159+[6]ระบบการควบคุมฯ!L159</f>
        <v>0</v>
      </c>
      <c r="H99" s="976"/>
      <c r="I99" s="974"/>
    </row>
    <row r="100" spans="1:9" ht="18.600000000000001" hidden="1" customHeight="1" x14ac:dyDescent="0.25">
      <c r="A100" s="963"/>
      <c r="B100" s="338"/>
      <c r="C100" s="969"/>
      <c r="D100" s="965"/>
      <c r="E100" s="965"/>
      <c r="F100" s="965"/>
      <c r="G100" s="976"/>
      <c r="H100" s="976"/>
      <c r="I100" s="974"/>
    </row>
    <row r="101" spans="1:9" ht="18.600000000000001" hidden="1" customHeight="1" x14ac:dyDescent="0.25">
      <c r="A101" s="926">
        <f>+[6]ระบบการควบคุมฯ!A161</f>
        <v>3.1</v>
      </c>
      <c r="B101" s="927" t="str">
        <f>+[6]ระบบการควบคุมฯ!B161</f>
        <v xml:space="preserve">กิจกรรมการจัดการศึกษาเพื่อการมีงานทำ  </v>
      </c>
      <c r="C101" s="927" t="str">
        <f>+[6]ระบบการควบคุมฯ!C161</f>
        <v>20004 66 86178 00000</v>
      </c>
      <c r="D101" s="929">
        <f t="shared" ref="D101:I101" si="18">+D102</f>
        <v>0</v>
      </c>
      <c r="E101" s="929">
        <f t="shared" si="18"/>
        <v>0</v>
      </c>
      <c r="F101" s="929">
        <f t="shared" si="18"/>
        <v>0</v>
      </c>
      <c r="G101" s="929">
        <f t="shared" si="18"/>
        <v>0</v>
      </c>
      <c r="H101" s="929">
        <f t="shared" si="18"/>
        <v>0</v>
      </c>
      <c r="I101" s="929">
        <f t="shared" si="18"/>
        <v>0</v>
      </c>
    </row>
    <row r="102" spans="1:9" ht="18.600000000000001" hidden="1" customHeight="1" x14ac:dyDescent="0.25">
      <c r="A102" s="931">
        <f>+[6]ระบบการควบคุมฯ!A162</f>
        <v>0</v>
      </c>
      <c r="B102" s="973" t="str">
        <f>+[6]ระบบการควบคุมฯ!B162</f>
        <v xml:space="preserve"> งบรายจ่ายอื่น 6711500</v>
      </c>
      <c r="C102" s="960" t="str">
        <f>+[6]ระบบการควบคุมฯ!C162</f>
        <v>20004 31006170 50000xx</v>
      </c>
      <c r="D102" s="934">
        <f t="shared" ref="D102:I102" si="19">SUM(D103)</f>
        <v>0</v>
      </c>
      <c r="E102" s="934">
        <f t="shared" si="19"/>
        <v>0</v>
      </c>
      <c r="F102" s="934">
        <f t="shared" si="19"/>
        <v>0</v>
      </c>
      <c r="G102" s="934">
        <f t="shared" si="19"/>
        <v>0</v>
      </c>
      <c r="H102" s="934">
        <f t="shared" si="19"/>
        <v>0</v>
      </c>
      <c r="I102" s="934">
        <f t="shared" si="19"/>
        <v>0</v>
      </c>
    </row>
    <row r="103" spans="1:9" ht="55.95" hidden="1" customHeight="1" x14ac:dyDescent="0.25">
      <c r="A103" s="963">
        <f>+[6]ระบบการควบคุมฯ!A163</f>
        <v>0</v>
      </c>
      <c r="B103" s="991">
        <f>+[6]ระบบการควบคุมฯ!B163</f>
        <v>0</v>
      </c>
      <c r="C103" s="969">
        <f>+[6]ระบบการควบคุมฯ!C163</f>
        <v>0</v>
      </c>
      <c r="D103" s="965">
        <f>+[1]ระบบการควบคุมฯ!F137</f>
        <v>0</v>
      </c>
      <c r="E103" s="965">
        <f>+[1]ระบบการควบคุมฯ!G137+[1]ระบบการควบคุมฯ!H137</f>
        <v>0</v>
      </c>
      <c r="F103" s="965">
        <f>+[1]ระบบการควบคุมฯ!I137+[1]ระบบการควบคุมฯ!J137</f>
        <v>0</v>
      </c>
      <c r="G103" s="976">
        <f>+[1]ระบบการควบคุมฯ!K137+[1]ระบบการควบคุมฯ!L137</f>
        <v>0</v>
      </c>
      <c r="H103" s="976">
        <f>+D103-E103-F103-G103</f>
        <v>0</v>
      </c>
      <c r="I103" s="974" t="s">
        <v>50</v>
      </c>
    </row>
    <row r="104" spans="1:9" ht="18.600000000000001" x14ac:dyDescent="0.25">
      <c r="A104" s="926">
        <f>+[6]ระบบการควบคุมฯ!A166</f>
        <v>3.6</v>
      </c>
      <c r="B104" s="927" t="str">
        <f>+[6]ระบบการควบคุมฯ!B166</f>
        <v xml:space="preserve">กิจกรรมครูผู้ทรงคุณค่าแห่งแผ่นดิน </v>
      </c>
      <c r="C104" s="927" t="str">
        <f>+[6]ระบบการควบคุมฯ!C166</f>
        <v>20004 66 86190 00000</v>
      </c>
      <c r="D104" s="929">
        <f t="shared" ref="D104:I104" si="20">+D105</f>
        <v>170000</v>
      </c>
      <c r="E104" s="929">
        <f t="shared" si="20"/>
        <v>0</v>
      </c>
      <c r="F104" s="929">
        <f t="shared" si="20"/>
        <v>0</v>
      </c>
      <c r="G104" s="929">
        <f t="shared" si="20"/>
        <v>116166.66</v>
      </c>
      <c r="H104" s="929">
        <f t="shared" si="20"/>
        <v>53833.34</v>
      </c>
      <c r="I104" s="929">
        <f t="shared" si="20"/>
        <v>0</v>
      </c>
    </row>
    <row r="105" spans="1:9" ht="37.200000000000003" x14ac:dyDescent="0.25">
      <c r="A105" s="931">
        <f>+[6]ระบบการควบคุมฯ!A167</f>
        <v>0</v>
      </c>
      <c r="B105" s="973" t="str">
        <f>+[6]ระบบการควบคุมฯ!B167</f>
        <v xml:space="preserve"> งบรายจ่ายอื่น 6711500</v>
      </c>
      <c r="C105" s="960" t="str">
        <f>+[6]ระบบการควบคุมฯ!C167</f>
        <v>20004 31006170 5000023</v>
      </c>
      <c r="D105" s="934">
        <f t="shared" ref="D105:I105" si="21">SUM(D106)</f>
        <v>170000</v>
      </c>
      <c r="E105" s="934">
        <f t="shared" si="21"/>
        <v>0</v>
      </c>
      <c r="F105" s="934">
        <f t="shared" si="21"/>
        <v>0</v>
      </c>
      <c r="G105" s="934">
        <f t="shared" si="21"/>
        <v>116166.66</v>
      </c>
      <c r="H105" s="934">
        <f t="shared" si="21"/>
        <v>53833.34</v>
      </c>
      <c r="I105" s="934">
        <f t="shared" si="21"/>
        <v>0</v>
      </c>
    </row>
    <row r="106" spans="1:9" ht="55.8" x14ac:dyDescent="0.25">
      <c r="A106" s="963" t="str">
        <f>+[6]ระบบการควบคุมฯ!A168</f>
        <v>3.6.1</v>
      </c>
      <c r="B106" s="991" t="str">
        <f>+[6]ระบบการควบคุมฯ!B168</f>
        <v>ค่าตอบแทนการจ้างอัตราจ้างครูผู้ทรงคุณค่าแห่งแผ่นดิน งวดที่ 1 ระยะเวลา 5 เดือน (พฤศจิกายน 2566 – มีนาคม 2567) 170,000 บาท</v>
      </c>
      <c r="C106" s="969" t="str">
        <f>+[6]ระบบการควบคุมฯ!C168</f>
        <v>ศธ 04002/ว5108 ลว.2/11/2023 โอนครั้งที่ 26</v>
      </c>
      <c r="D106" s="965">
        <f>+[6]ระบบการควบคุมฯ!F168</f>
        <v>170000</v>
      </c>
      <c r="E106" s="965">
        <f>+[6]ระบบการควบคุมฯ!G168+[6]ระบบการควบคุมฯ!H168</f>
        <v>0</v>
      </c>
      <c r="F106" s="965">
        <f>+[6]ระบบการควบคุมฯ!I168+[6]ระบบการควบคุมฯ!J168</f>
        <v>0</v>
      </c>
      <c r="G106" s="976">
        <f>+[6]ระบบการควบคุมฯ!K168+[6]ระบบการควบคุมฯ!L168</f>
        <v>116166.66</v>
      </c>
      <c r="H106" s="976">
        <f>+D106-E106-F106-G106</f>
        <v>53833.34</v>
      </c>
      <c r="I106" s="974" t="s">
        <v>14</v>
      </c>
    </row>
    <row r="107" spans="1:9" ht="55.95" hidden="1" customHeight="1" x14ac:dyDescent="0.25">
      <c r="A107" s="963" t="str">
        <f>+[6]ระบบการควบคุมฯ!A169</f>
        <v>3.3.1.1</v>
      </c>
      <c r="B107" s="991" t="str">
        <f>+[6]ระบบการควบคุมฯ!B169</f>
        <v>ค่าตอบแทนการจ้างอัตราจ้างครูผู้ทรงคุณค่าแห่งแผ่นดิน งวดที่ 2 ระยะเวลา 2 เดือน (พฤษภาคม  – มิถุนายน 2566) 68,000 บาท</v>
      </c>
      <c r="C107" s="969" t="str">
        <f>+[6]ระบบการควบคุมฯ!C169</f>
        <v>ศธ 04002/ว1603 ลว.24/4/2023 โอนครั้งที่ 483</v>
      </c>
      <c r="D107" s="957"/>
      <c r="E107" s="957"/>
      <c r="F107" s="957"/>
      <c r="G107" s="999"/>
      <c r="H107" s="999"/>
      <c r="I107" s="1000"/>
    </row>
    <row r="108" spans="1:9" ht="55.95" hidden="1" customHeight="1" x14ac:dyDescent="0.25">
      <c r="A108" s="963" t="str">
        <f>+[6]ระบบการควบคุมฯ!A170</f>
        <v>3.3.1.2</v>
      </c>
      <c r="B108" s="991" t="str">
        <f>+[6]ระบบการควบคุมฯ!B170</f>
        <v>ค่าตอบแทนการจ้างอัตราจ้างครูผู้ทรงคุณค่าแห่งแผ่นดิน โอนกลับส่วนกลาง งวดที่ 1-2  23,500 บาท</v>
      </c>
      <c r="C108" s="969" t="str">
        <f>+[6]ระบบการควบคุมฯ!C170</f>
        <v>ศธ 04002/ว2665 ลว.5/7/2023 โอนครั้งที่ 636</v>
      </c>
      <c r="D108" s="957"/>
      <c r="E108" s="957"/>
      <c r="F108" s="957"/>
      <c r="G108" s="999"/>
      <c r="H108" s="999"/>
      <c r="I108" s="1000"/>
    </row>
    <row r="109" spans="1:9" ht="37.200000000000003" hidden="1" customHeight="1" x14ac:dyDescent="0.25">
      <c r="A109" s="963" t="str">
        <f>+[6]ระบบการควบคุมฯ!A171</f>
        <v>3.3.1.3</v>
      </c>
      <c r="B109" s="991" t="str">
        <f>+[6]ระบบการควบคุมฯ!B171</f>
        <v>ค่าตอบแทนการจ้างอัตราจ้างครูผู้ทรงคุณค่าแห่งแผ่นดิน งวดที่ 3 ระยะเวลา 3 เดือน (กค  – กันยายน 2566) 102,000 บาท</v>
      </c>
      <c r="C109" s="969" t="str">
        <f>+[6]ระบบการควบคุมฯ!C171</f>
        <v>ศธ 04002/ว2666 ลว.5/7/2023 โอนครั้งที่ 640</v>
      </c>
      <c r="D109" s="957"/>
      <c r="E109" s="957"/>
      <c r="F109" s="957"/>
      <c r="G109" s="999"/>
      <c r="H109" s="999"/>
      <c r="I109" s="1000"/>
    </row>
    <row r="110" spans="1:9" ht="55.95" customHeight="1" x14ac:dyDescent="0.25">
      <c r="A110" s="926">
        <f>+[6]ระบบการควบคุมฯ!A174</f>
        <v>3.7</v>
      </c>
      <c r="B110" s="927" t="str">
        <f>+[6]ระบบการควบคุมฯ!B174</f>
        <v>กิจกรรมจัดหาบุคลากรสนับสนุนการปฏิบัติงานให้ราชการ (คืนครูสำหรับเด็กพิการ)</v>
      </c>
      <c r="C110" s="927" t="str">
        <f>+[6]ระบบการควบคุมฯ!C174</f>
        <v>20004 66 00117 00111</v>
      </c>
      <c r="D110" s="929">
        <f t="shared" ref="D110:I110" si="22">+D111</f>
        <v>2139588</v>
      </c>
      <c r="E110" s="929">
        <f t="shared" si="22"/>
        <v>0</v>
      </c>
      <c r="F110" s="929">
        <f t="shared" si="22"/>
        <v>0</v>
      </c>
      <c r="G110" s="929">
        <f t="shared" si="22"/>
        <v>1603239.87</v>
      </c>
      <c r="H110" s="929">
        <f t="shared" si="22"/>
        <v>536348.13</v>
      </c>
      <c r="I110" s="929">
        <f t="shared" si="22"/>
        <v>0</v>
      </c>
    </row>
    <row r="111" spans="1:9" ht="37.200000000000003" x14ac:dyDescent="0.25">
      <c r="A111" s="931">
        <f>+[6]ระบบการควบคุมฯ!A175</f>
        <v>0</v>
      </c>
      <c r="B111" s="973" t="str">
        <f>+[6]ระบบการควบคุมฯ!B175</f>
        <v xml:space="preserve"> งบรายจ่ายอื่น 6711500</v>
      </c>
      <c r="C111" s="960" t="str">
        <f>+[6]ระบบการควบคุมฯ!C175</f>
        <v>20004 31006170 5000014</v>
      </c>
      <c r="D111" s="934">
        <f>SUM(D112:D116)</f>
        <v>2139588</v>
      </c>
      <c r="E111" s="934">
        <f>SUM(E112:E116)</f>
        <v>0</v>
      </c>
      <c r="F111" s="934">
        <f>SUM(F112:F116)</f>
        <v>0</v>
      </c>
      <c r="G111" s="934">
        <f>SUM(G112:G116)</f>
        <v>1603239.87</v>
      </c>
      <c r="H111" s="934">
        <f>SUM(H112:H116)</f>
        <v>536348.13</v>
      </c>
      <c r="I111" s="934">
        <f>SUM(I112)</f>
        <v>0</v>
      </c>
    </row>
    <row r="112" spans="1:9" ht="74.400000000000006" x14ac:dyDescent="0.25">
      <c r="A112" s="963" t="str">
        <f>+[6]ระบบการควบคุมฯ!A176</f>
        <v>3.7.1</v>
      </c>
      <c r="B112" s="991" t="str">
        <f>+[6]ระบบการควบคุมฯ!B176</f>
        <v>พี่เลี้ยงเด็กพิการอัตราจ้างชั่วคราวรายเดือน จำนวน 18 อัตรา ครั้งที่ 1 ตุลาคม 66 -เมย 67) ค่าจ้าง1,134,000 บาท ประกันสังคม 56,700 บาท สมทบกองทุนประกันสังคม 216บาท/อัตรา 3,888 บาท</v>
      </c>
      <c r="C112" s="969" t="str">
        <f>+[6]ระบบการควบคุมฯ!C176</f>
        <v>ศธ 04002/ว4997 ลว 25 ตค 66 ครั้งที่ 9</v>
      </c>
      <c r="D112" s="965">
        <f>+[6]ระบบการควบคุมฯ!F176</f>
        <v>1194588</v>
      </c>
      <c r="E112" s="965">
        <f>+[6]ระบบการควบคุมฯ!G176+[6]ระบบการควบคุมฯ!H176</f>
        <v>0</v>
      </c>
      <c r="F112" s="965">
        <f>+[6]ระบบการควบคุมฯ!I176+[6]ระบบการควบคุมฯ!J176</f>
        <v>0</v>
      </c>
      <c r="G112" s="976">
        <f>+[6]ระบบการควบคุมฯ!K176+[6]ระบบการควบคุมฯ!L176</f>
        <v>957295.16</v>
      </c>
      <c r="H112" s="976">
        <f>+D112-E112-F112-G112</f>
        <v>237292.83999999997</v>
      </c>
      <c r="I112" s="974" t="s">
        <v>14</v>
      </c>
    </row>
    <row r="113" spans="1:9" ht="55.95" hidden="1" customHeight="1" x14ac:dyDescent="0.25">
      <c r="A113" s="963" t="str">
        <f>+[6]ระบบการควบคุมฯ!A177</f>
        <v>3.9.1.1</v>
      </c>
      <c r="B113" s="991" t="str">
        <f>+[6]ระบบการควบคุมฯ!B177</f>
        <v>พี่เลี้ยงเด็กพิการอัตราจ้างชั่วคราวรายเดือน จำนวน 18 อัตรา ครั้งที่ 2 เมย - มิย 66) 510,300 ค่าจ้าง 486.000 บาท ประกัน 24.300 บาท</v>
      </c>
      <c r="C113" s="969"/>
      <c r="D113" s="965"/>
      <c r="E113" s="965"/>
      <c r="F113" s="965"/>
      <c r="G113" s="976"/>
      <c r="H113" s="976"/>
      <c r="I113" s="974"/>
    </row>
    <row r="114" spans="1:9" ht="42" customHeight="1" x14ac:dyDescent="0.25">
      <c r="A114" s="963" t="str">
        <f>+[6]ระบบการควบคุมฯ!A179</f>
        <v>3.7.2</v>
      </c>
      <c r="B114" s="991" t="str">
        <f>+[6]ระบบการควบคุมฯ!B179</f>
        <v>ค่าพี่เลี้ยงเด็กพิการจ้างเหมาบริการ จำนวน 15 อัตรา ครั้งที่ 1  ตุลาคม 66- เมย 2567) อัตราละ 9,000 บาท  945,000</v>
      </c>
      <c r="C114" s="969" t="str">
        <f>+[6]ระบบการควบคุมฯ!C179</f>
        <v>ศธ 04002/ว4997 ลว 25 ตค 66 ครั้งที่ 9</v>
      </c>
      <c r="D114" s="965">
        <f>+[6]ระบบการควบคุมฯ!F179</f>
        <v>945000</v>
      </c>
      <c r="E114" s="965">
        <f>+[6]ระบบการควบคุมฯ!G179+[6]ระบบการควบคุมฯ!H179</f>
        <v>0</v>
      </c>
      <c r="F114" s="965">
        <f>+[6]ระบบการควบคุมฯ!I179+[6]ระบบการควบคุมฯ!J179</f>
        <v>0</v>
      </c>
      <c r="G114" s="976">
        <f>+[6]ระบบการควบคุมฯ!K179+[6]ระบบการควบคุมฯ!L179</f>
        <v>645944.71</v>
      </c>
      <c r="H114" s="976">
        <f>+D114-E114-F114-G114</f>
        <v>299055.29000000004</v>
      </c>
      <c r="I114" s="974" t="s">
        <v>14</v>
      </c>
    </row>
    <row r="115" spans="1:9" ht="38.25" hidden="1" customHeight="1" x14ac:dyDescent="0.25">
      <c r="A115" s="963" t="str">
        <f>+[6]ระบบการควบคุมฯ!A180</f>
        <v>3.9.2.1</v>
      </c>
      <c r="B115" s="991" t="str">
        <f>+[6]ระบบการควบคุมฯ!B180</f>
        <v>พี่เลี้ยงเด็กพิการจ้างเหมาบริการจำนวน 15 อัตรา ครั้งที่ 2  เมย - มิย 2566) อัตราละ 9,000 บาท  405,000 บาท</v>
      </c>
      <c r="C115" s="969"/>
      <c r="D115" s="957"/>
      <c r="E115" s="957"/>
      <c r="F115" s="957"/>
      <c r="G115" s="999"/>
      <c r="H115" s="999"/>
      <c r="I115" s="1000"/>
    </row>
    <row r="116" spans="1:9" ht="55.8" hidden="1" customHeight="1" x14ac:dyDescent="0.25">
      <c r="A116" s="963" t="str">
        <f>+[6]ระบบการควบคุมฯ!A181</f>
        <v>3.9.2.2</v>
      </c>
      <c r="B116" s="991" t="str">
        <f>+[6]ระบบการควบคุมฯ!B181</f>
        <v>พี่เลี้ยงเด็กพิการจ้างเหมาบริการจำนวน 15 อัตรา ครั้งที่ 3  กค - กย 2566) อัตราละ 9,000 บาท  405,000 บาท อนุมัติครั้งนี้ 291,191 บาท</v>
      </c>
      <c r="C116" s="969"/>
      <c r="D116" s="957"/>
      <c r="E116" s="957"/>
      <c r="F116" s="957"/>
      <c r="G116" s="999"/>
      <c r="H116" s="999"/>
      <c r="I116" s="1000"/>
    </row>
    <row r="117" spans="1:9" ht="37.200000000000003" x14ac:dyDescent="0.25">
      <c r="A117" s="926">
        <f>+[6]ระบบการควบคุมฯ!A183</f>
        <v>3.8</v>
      </c>
      <c r="B117" s="927" t="str">
        <f>+[6]ระบบการควบคุมฯ!B183</f>
        <v>กิจกรรมจัดหาบุคลากรสนับสนุนการปฏิบัติงานให้ราชการ (คืนครูสำหรับผู้จบการศึกษาภาคบังคับ)</v>
      </c>
      <c r="C117" s="927" t="str">
        <f>+[6]ระบบการควบคุมฯ!C183</f>
        <v>20004 66 00117 00114</v>
      </c>
      <c r="D117" s="929">
        <f t="shared" ref="D117:I117" si="23">+D118</f>
        <v>4815120</v>
      </c>
      <c r="E117" s="929">
        <f t="shared" si="23"/>
        <v>0</v>
      </c>
      <c r="F117" s="929">
        <f t="shared" si="23"/>
        <v>0</v>
      </c>
      <c r="G117" s="929">
        <f t="shared" si="23"/>
        <v>3401064.01</v>
      </c>
      <c r="H117" s="929">
        <f t="shared" si="23"/>
        <v>1414055.99</v>
      </c>
      <c r="I117" s="929">
        <f t="shared" si="23"/>
        <v>0</v>
      </c>
    </row>
    <row r="118" spans="1:9" ht="37.200000000000003" x14ac:dyDescent="0.25">
      <c r="A118" s="931">
        <f>+[6]ระบบการควบคุมฯ!A193</f>
        <v>0</v>
      </c>
      <c r="B118" s="973" t="str">
        <f>+[6]ระบบการควบคุมฯ!B193</f>
        <v xml:space="preserve"> งบรายจ่ายอื่น 6711500</v>
      </c>
      <c r="C118" s="960" t="str">
        <f>+[6]ระบบการควบคุมฯ!C193</f>
        <v>20004 31006170 5000017</v>
      </c>
      <c r="D118" s="934">
        <f>SUM(D119:D134)</f>
        <v>4815120</v>
      </c>
      <c r="E118" s="934">
        <f>SUM(E119:E134)</f>
        <v>0</v>
      </c>
      <c r="F118" s="934">
        <f>SUM(F119:F134)</f>
        <v>0</v>
      </c>
      <c r="G118" s="934">
        <f>SUM(G119:G134)</f>
        <v>3401064.01</v>
      </c>
      <c r="H118" s="934">
        <f>SUM(H119:H134)</f>
        <v>1414055.99</v>
      </c>
      <c r="I118" s="934">
        <f>SUM(I119)</f>
        <v>0</v>
      </c>
    </row>
    <row r="119" spans="1:9" ht="55.95" hidden="1" customHeight="1" x14ac:dyDescent="0.25">
      <c r="A119" s="963" t="str">
        <f>+[6]ระบบการควบคุมฯ!A194</f>
        <v>3.8.1</v>
      </c>
      <c r="B119" s="991" t="str">
        <f>+[6]ระบบการควบคุมฯ!B194</f>
        <v>ค่าจ้างบุคลากรปฏิบัติงานในสำนักงานเขตพื้นที่การศึกษาที่ขาดแคลน  จำนวน 4 อัตรา (รายเดิม 2 รวมประกัน/ จ้างเหมาบริการ 2)  ครั้งที่ 1  (ต.ค.66 - มค 67 ) จำนวนเงิน 147,600.-บาท</v>
      </c>
      <c r="C119" s="991" t="str">
        <f>+[6]ระบบการควบคุมฯ!C194</f>
        <v>ศธ 04002/ว4855 ลว.17/ต.ค./2023 โอนครั้งที่ 1</v>
      </c>
      <c r="D119" s="965">
        <f>+[6]ระบบการควบคุมฯ!F194</f>
        <v>259200</v>
      </c>
      <c r="E119" s="965">
        <f>+[6]ระบบการควบคุมฯ!G194+[6]ระบบการควบคุมฯ!H194</f>
        <v>0</v>
      </c>
      <c r="F119" s="965">
        <f>+[6]ระบบการควบคุมฯ!I194+[6]ระบบการควบคุมฯ!J194</f>
        <v>0</v>
      </c>
      <c r="G119" s="976">
        <f>+[6]ระบบการควบคุมฯ!K194+[6]ระบบการควบคุมฯ!L194</f>
        <v>149089.66</v>
      </c>
      <c r="H119" s="976">
        <f t="shared" ref="H119:H132" si="24">+D119-E119-F119-G119</f>
        <v>110110.34</v>
      </c>
      <c r="I119" s="974" t="s">
        <v>14</v>
      </c>
    </row>
    <row r="120" spans="1:9" ht="93" hidden="1" customHeight="1" x14ac:dyDescent="0.25">
      <c r="A120" s="963" t="s">
        <v>164</v>
      </c>
      <c r="B120" s="991" t="str">
        <f>+[6]ระบบการควบคุมฯ!B195</f>
        <v>ค่าจ้างบุคลากรปฏิบัติงานในสำนักงานเขตพื้นที่การศึกษาที่ขาดแคลน จำนวน 4 อัตรา   ครั้งที่ 2  (กพ - พค 67) จำนวนเงิน 111,600.-บาท</v>
      </c>
      <c r="C120" s="991" t="str">
        <f>+[6]ระบบการควบคุมฯ!C195</f>
        <v>ศธ 04002/ว507 ลว. 5 กพ 67 โอนครั้งที่ 166</v>
      </c>
      <c r="D120" s="965"/>
      <c r="E120" s="965"/>
      <c r="F120" s="965"/>
      <c r="G120" s="976"/>
      <c r="H120" s="976"/>
      <c r="I120" s="974"/>
    </row>
    <row r="121" spans="1:9" ht="55.8" hidden="1" customHeight="1" x14ac:dyDescent="0.25">
      <c r="A121" s="963" t="str">
        <f>+[6]ระบบการควบคุมฯ!A196</f>
        <v>3.10.1.2</v>
      </c>
      <c r="B121" s="991" t="str">
        <f>+[6]ระบบการควบคุมฯ!B196</f>
        <v xml:space="preserve">จัดสรรเงินประกันสังคม บุคลากรปฏิบัติงานในสำนักงานเขตพื้นที่ ครั้งที่ 1 (เพิ่มเติม) 540 บาท </v>
      </c>
      <c r="C121" s="991" t="str">
        <f>+[6]ระบบการควบคุมฯ!C196</f>
        <v xml:space="preserve">ศธ 04002/ว4909 ลว.28/ต.ค./2022 โอนครั้งที่ 23 </v>
      </c>
      <c r="D121" s="965"/>
      <c r="E121" s="965"/>
      <c r="F121" s="965"/>
      <c r="G121" s="976"/>
      <c r="H121" s="976"/>
      <c r="I121" s="974"/>
    </row>
    <row r="122" spans="1:9" ht="55.8" hidden="1" customHeight="1" x14ac:dyDescent="0.25">
      <c r="A122" s="963" t="str">
        <f>+[6]ระบบการควบคุมฯ!A197</f>
        <v>3.10.1.3</v>
      </c>
      <c r="B122" s="991" t="str">
        <f>+[6]ระบบการควบคุมฯ!B197</f>
        <v xml:space="preserve"> ค่าจ้างบุคลากรปฏิบัติงานในสำนักงานเขตพื้นที่การศึกษาที่ขาดแคลน ครั้งที่ 3(เมย - มิย 66) 76000 บาท </v>
      </c>
      <c r="C122" s="991" t="str">
        <f>+[6]ระบบการควบคุมฯ!C197</f>
        <v>ศธ 04002/ว1299 ลว.30 มีค 66 โอนครั้งที่ 439</v>
      </c>
      <c r="D122" s="965">
        <f>+[6]ระบบการควบคุมฯ!F197</f>
        <v>0</v>
      </c>
      <c r="E122" s="965">
        <f>+[6]ระบบการควบคุมฯ!G197+[6]ระบบการควบคุมฯ!H197</f>
        <v>0</v>
      </c>
      <c r="F122" s="965">
        <f>+[6]ระบบการควบคุมฯ!I197+[6]ระบบการควบคุมฯ!J197</f>
        <v>0</v>
      </c>
      <c r="G122" s="976">
        <f>+[6]ระบบการควบคุมฯ!K197+[6]ระบบการควบคุมฯ!L197</f>
        <v>0</v>
      </c>
      <c r="H122" s="976">
        <f t="shared" si="24"/>
        <v>0</v>
      </c>
      <c r="I122" s="974" t="s">
        <v>14</v>
      </c>
    </row>
    <row r="123" spans="1:9" ht="55.8" x14ac:dyDescent="0.25">
      <c r="A123" s="1001" t="str">
        <f>+[6]ระบบการควบคุมฯ!A199</f>
        <v>3.8.2</v>
      </c>
      <c r="B123" s="1002" t="str">
        <f>+[6]ระบบการควบคุมฯ!B199</f>
        <v>ค่าจ้างครูรายเดือนแก้ไขปัญหาสถานศึกษาขาดแคลนครูขั้นวิกฤต ค่าจ้าง 15,000บาท จำนวน 24 อัตรา ครั้งที่ 1(ต.ค.66 - มค 67)จำนวนเงิน 1,512,000.-บาท  รวมประกันสังคม</v>
      </c>
      <c r="C123" s="1002" t="str">
        <f>+[6]ระบบการควบคุมฯ!C199</f>
        <v>ศธ 04002/ว4855 ลว.17/ต.ค./2023 โอนครั้งที่ 1</v>
      </c>
      <c r="D123" s="1003">
        <f>+[6]ระบบการควบคุมฯ!F199</f>
        <v>2922000</v>
      </c>
      <c r="E123" s="1003">
        <f>+[6]ระบบการควบคุมฯ!G199+[6]ระบบการควบคุมฯ!H199</f>
        <v>0</v>
      </c>
      <c r="F123" s="1003">
        <f>+[6]ระบบการควบคุมฯ!I199+[6]ระบบการควบคุมฯ!J199</f>
        <v>0</v>
      </c>
      <c r="G123" s="1004">
        <f>+[6]ระบบการควบคุมฯ!K199+[6]ระบบการควบคุมฯ!L199</f>
        <v>2092500</v>
      </c>
      <c r="H123" s="1004">
        <f t="shared" si="24"/>
        <v>829500</v>
      </c>
      <c r="I123" s="1005" t="s">
        <v>14</v>
      </c>
    </row>
    <row r="124" spans="1:9" ht="56.25" hidden="1" customHeight="1" x14ac:dyDescent="0.25">
      <c r="A124" s="1006" t="str">
        <f>+[6]ระบบการควบคุมฯ!A200</f>
        <v>3.8.2.1</v>
      </c>
      <c r="B124" s="1007" t="str">
        <f>+[6]ระบบการควบคุมฯ!B200</f>
        <v xml:space="preserve">ค่าจ้างครูรายเดือนแก้ไขปัญหาสถานศึกษาขาดแคลนครูขั้นวิกฤต ค่าจ้าง 15,000บาทจำนวน 24 อัตรา (รายเดิม 22 จ้างเหมา 2)ครั้งที่ 2  (กพ - พค 67) จำนวนเงิน 1,410,000.-บาท </v>
      </c>
      <c r="C124" s="1007" t="str">
        <f>+[6]ระบบการควบคุมฯ!C200</f>
        <v>ศธ 04002/ว507 ลว. 5 กพ 67 โอนครั้งที่ 166</v>
      </c>
      <c r="D124" s="1008">
        <f>+[6]ระบบการควบคุมฯ!F202</f>
        <v>0</v>
      </c>
      <c r="E124" s="1008">
        <f>+[6]ระบบการควบคุมฯ!G202+[6]ระบบการควบคุมฯ!H202</f>
        <v>0</v>
      </c>
      <c r="F124" s="1008">
        <f>+[6]ระบบการควบคุมฯ!I202+[6]ระบบการควบคุมฯ!J202</f>
        <v>0</v>
      </c>
      <c r="G124" s="1009">
        <f>+[6]ระบบการควบคุมฯ!K202+[6]ระบบการควบคุมฯ!L202</f>
        <v>0</v>
      </c>
      <c r="H124" s="1009">
        <f t="shared" si="24"/>
        <v>0</v>
      </c>
      <c r="I124" s="1010" t="s">
        <v>14</v>
      </c>
    </row>
    <row r="125" spans="1:9" ht="74.400000000000006" hidden="1" customHeight="1" x14ac:dyDescent="0.25">
      <c r="A125" s="1006" t="str">
        <f>+[6]ระบบการควบคุมฯ!A201</f>
        <v>3.10.2.2</v>
      </c>
      <c r="B125" s="1007" t="str">
        <f>+[6]ระบบการควบคุมฯ!B201</f>
        <v xml:space="preserve">จัดสรรเงินประกันสังคม ครูขั้นวิกฤต ครั้งที่ 1 (เพิ่มเติม) 5,625 บาท </v>
      </c>
      <c r="C125" s="1007" t="str">
        <f>+[6]ระบบการควบคุมฯ!C201</f>
        <v xml:space="preserve">ศธ 04002/ว4909 ลว.28/ต.ค./2022 โอนครั้งที่ 23 </v>
      </c>
      <c r="D125" s="1008"/>
      <c r="E125" s="1008"/>
      <c r="F125" s="1008"/>
      <c r="G125" s="1009"/>
      <c r="H125" s="1009"/>
      <c r="I125" s="1010"/>
    </row>
    <row r="126" spans="1:9" ht="74.400000000000006" hidden="1" customHeight="1" x14ac:dyDescent="0.25">
      <c r="A126" s="947" t="str">
        <f>+[6]ระบบการควบคุมฯ!A202</f>
        <v>3.10.2.3</v>
      </c>
      <c r="B126" s="1011" t="str">
        <f>+[6]ระบบการควบคุมฯ!B202</f>
        <v xml:space="preserve">ค่าจ้างครูรายเดือนแก้ไขปัญหาสถานศึกษาขาดแคลนครูขั้นวิกฤต ค่าจ้าง 15,000บาทจำนวน 25 อัตรา ครั้งที่ 3 (เมย - มิย 66) จำนวนเงิน 1,134,000.-บาท </v>
      </c>
      <c r="C126" s="1011" t="str">
        <f>+[6]ระบบการควบคุมฯ!C202</f>
        <v>ศธ 04002/ว1299 ลว.30 มีค 66 โอนครั้งที่ 439</v>
      </c>
      <c r="D126" s="950"/>
      <c r="E126" s="950"/>
      <c r="F126" s="950"/>
      <c r="G126" s="1012"/>
      <c r="H126" s="1012"/>
      <c r="I126" s="1013"/>
    </row>
    <row r="127" spans="1:9" ht="55.95" customHeight="1" x14ac:dyDescent="0.25">
      <c r="A127" s="1001" t="str">
        <f>+[6]ระบบการควบคุมฯ!A204</f>
        <v>3.8.3</v>
      </c>
      <c r="B127" s="1002" t="str">
        <f>+[6]ระบบการควบคุมฯ!B204</f>
        <v>ค่าจ้างนักการภารโรง ค่าจ้าง 9,000.-บาท จำนวน 17 อัตรา (รายเดิมรวมประกันสังคม 16 อัตรา/รายใหม่จ้างเหมา 1 อัตรา ครั้งที่ 1 (ต.ค.66 - มค 67) จำนวนเงิน 642,6000.-บาท</v>
      </c>
      <c r="C127" s="1002" t="str">
        <f>+[6]ระบบการควบคุมฯ!C204</f>
        <v>ศธ 04002/ว4855 ลว.17/ต.ค./2023 โอนครั้งที่ 1</v>
      </c>
      <c r="D127" s="965">
        <f>+[6]ระบบการควบคุมฯ!F204</f>
        <v>1255200</v>
      </c>
      <c r="E127" s="965">
        <f>+[6]ระบบการควบคุมฯ!G204+[6]ระบบการควบคุมฯ!H204</f>
        <v>0</v>
      </c>
      <c r="F127" s="965">
        <f>+[6]ระบบการควบคุมฯ!I204+[6]ระบบการควบคุมฯ!J204</f>
        <v>0</v>
      </c>
      <c r="G127" s="976">
        <f>+[6]ระบบการควบคุมฯ!K204+[6]ระบบการควบคุมฯ!L204</f>
        <v>901134.57</v>
      </c>
      <c r="H127" s="976">
        <f t="shared" si="24"/>
        <v>354065.43000000005</v>
      </c>
      <c r="I127" s="974" t="s">
        <v>14</v>
      </c>
    </row>
    <row r="128" spans="1:9" ht="37.200000000000003" x14ac:dyDescent="0.25">
      <c r="A128" s="1006" t="str">
        <f>+[6]ระบบการควบคุมฯ!A205</f>
        <v>3.8.3.1</v>
      </c>
      <c r="B128" s="1007" t="str">
        <f>+[6]ระบบการควบคุมฯ!B205</f>
        <v>ค่าจ้างนักการภารโรง ค่าจ้าง 9,000.-บาท จำนวน 17 อัตรา (เดิม 14 จ้างเหมา 3) ครั้งที่ 2  (กพ - พค 67) จำนวนเงิน 612,600.-บาท</v>
      </c>
      <c r="C128" s="1007" t="str">
        <f>+[6]ระบบการควบคุมฯ!C205</f>
        <v>ศธ 04002/ว507 ลว. 5 กพ 67 โอนครั้งที่ 166</v>
      </c>
      <c r="D128" s="944">
        <f>+[6]ระบบการควบคุมฯ!F206</f>
        <v>0</v>
      </c>
      <c r="E128" s="944">
        <f>+[6]ระบบการควบคุมฯ!G206+[6]ระบบการควบคุมฯ!H206</f>
        <v>0</v>
      </c>
      <c r="F128" s="944">
        <f>+[6]ระบบการควบคุมฯ!I206+[6]ระบบการควบคุมฯ!J206</f>
        <v>0</v>
      </c>
      <c r="G128" s="1014">
        <f>+[6]ระบบการควบคุมฯ!K206+[6]ระบบการควบคุมฯ!L206</f>
        <v>0</v>
      </c>
      <c r="H128" s="1014">
        <f t="shared" si="24"/>
        <v>0</v>
      </c>
      <c r="I128" s="1015" t="s">
        <v>14</v>
      </c>
    </row>
    <row r="129" spans="1:9" ht="74.400000000000006" hidden="1" customHeight="1" x14ac:dyDescent="0.25">
      <c r="A129" s="1006" t="str">
        <f>+[6]ระบบการควบคุมฯ!A206</f>
        <v>3.10.3.2</v>
      </c>
      <c r="B129" s="1007" t="str">
        <f>+[6]ระบบการควบคุมฯ!B206</f>
        <v xml:space="preserve">จัดสรรเงินประกันสังคม นักการภารโรง ครั้งที่ 1 (เพิ่มเติม) 2,295 บาท </v>
      </c>
      <c r="C129" s="1007" t="str">
        <f>+[6]ระบบการควบคุมฯ!C206</f>
        <v xml:space="preserve">ศธ 04002/ว4909 ลว.28/ต.ค./2022 โอนครั้งที่ 23 </v>
      </c>
      <c r="D129" s="1008"/>
      <c r="E129" s="1008"/>
      <c r="F129" s="1008"/>
      <c r="G129" s="1009"/>
      <c r="H129" s="1009"/>
      <c r="I129" s="1010"/>
    </row>
    <row r="130" spans="1:9" ht="55.95" hidden="1" customHeight="1" x14ac:dyDescent="0.25">
      <c r="A130" s="947" t="str">
        <f>+[6]ระบบการควบคุมฯ!A207</f>
        <v>3.10.3.3</v>
      </c>
      <c r="B130" s="1011" t="str">
        <f>+[6]ระบบการควบคุมฯ!B207</f>
        <v>ค่าจ้างนักการภารโรง ค่าจ้าง 9,000.-บาท จำนวน 17 อัตรา  ครั้งที่ 3 (เมย - มิย 66) จำนวนเงิน 481,950.-บาท</v>
      </c>
      <c r="C130" s="1011" t="str">
        <f>+[6]ระบบการควบคุมฯ!C207</f>
        <v>ศธ 04002/ว1299 ลว.30 มีค 66 โอนครั้งที่ 439</v>
      </c>
      <c r="D130" s="950"/>
      <c r="E130" s="950"/>
      <c r="F130" s="950"/>
      <c r="G130" s="1012"/>
      <c r="H130" s="1012"/>
      <c r="I130" s="1013"/>
    </row>
    <row r="131" spans="1:9" ht="55.8" hidden="1" customHeight="1" x14ac:dyDescent="0.25">
      <c r="A131" s="963" t="str">
        <f>+[6]ระบบการควบคุมฯ!A209</f>
        <v>3.10.4</v>
      </c>
      <c r="B131" s="991" t="str">
        <f>+[6]ระบบการควบคุมฯ!B209</f>
        <v>เงินประกันสังคม จ้างครูธุรการ ครั้งที่ 1 (เพิ่มเติม) 7,425บาท /จัดสรร 7200 บาท</v>
      </c>
      <c r="C131" s="991" t="str">
        <f>+[6]ระบบการควบคุมฯ!C209</f>
        <v xml:space="preserve">ศธ 04002/ว4909 ลว.28/ต.ค./2022 โอนครั้งที่ 23 </v>
      </c>
      <c r="D131" s="965">
        <f>+[6]ระบบการควบคุมฯ!F209</f>
        <v>0</v>
      </c>
      <c r="E131" s="965">
        <f>+[6]ระบบการควบคุมฯ!G209+[6]ระบบการควบคุมฯ!H209</f>
        <v>0</v>
      </c>
      <c r="F131" s="965">
        <f>+[6]ระบบการควบคุมฯ!I209+[6]ระบบการควบคุมฯ!J209</f>
        <v>0</v>
      </c>
      <c r="G131" s="976">
        <f>+[6]ระบบการควบคุมฯ!K209+[6]ระบบการควบคุมฯ!L209</f>
        <v>0</v>
      </c>
      <c r="H131" s="976">
        <f t="shared" si="24"/>
        <v>0</v>
      </c>
      <c r="I131" s="974" t="s">
        <v>14</v>
      </c>
    </row>
    <row r="132" spans="1:9" ht="45.75" customHeight="1" x14ac:dyDescent="0.25">
      <c r="A132" s="1001" t="str">
        <f>+[6]ระบบการควบคุมฯ!A210</f>
        <v>3.8.4</v>
      </c>
      <c r="B132" s="1002" t="str">
        <f>+[6]ระบบการควบคุมฯ!B210</f>
        <v>ค่าจ้างบุคลากรวิทยาศาสตร์และคณิตศาสตร์ ครั้งที่ 1 ระยะเวลา 8 เดือน (ตค 2566-พค 2567)  378,720</v>
      </c>
      <c r="C132" s="991" t="str">
        <f>+[6]ระบบการควบคุมฯ!C210</f>
        <v>ศธ 04002/ว5152 ลว.7/พ.ย./2023 โอนครั้งที่ 37</v>
      </c>
      <c r="D132" s="965">
        <f>+[6]ระบบการควบคุมฯ!F210</f>
        <v>378720</v>
      </c>
      <c r="E132" s="965">
        <f>+[6]ระบบการควบคุมฯ!G210+[6]ระบบการควบคุมฯ!H210</f>
        <v>0</v>
      </c>
      <c r="F132" s="965">
        <f>+[6]ระบบการควบคุมฯ!I210+[6]ระบบการควบคุมฯ!J210</f>
        <v>0</v>
      </c>
      <c r="G132" s="976">
        <f>+[6]ระบบการควบคุมฯ!K210+[6]ระบบการควบคุมฯ!L210</f>
        <v>258339.78</v>
      </c>
      <c r="H132" s="976">
        <f t="shared" si="24"/>
        <v>120380.22</v>
      </c>
      <c r="I132" s="974" t="s">
        <v>14</v>
      </c>
    </row>
    <row r="133" spans="1:9" ht="56.25" hidden="1" customHeight="1" x14ac:dyDescent="0.25">
      <c r="A133" s="947" t="s">
        <v>165</v>
      </c>
      <c r="B133" s="1011" t="str">
        <f>+[6]ระบบการควบคุมฯ!B211</f>
        <v>ค่าจ้างบุคลากรวิทยาศาสตร์และคณิตศาสตร์ ครั้งที่ 1 ระยะเวลา46 เดือน (เม ย 66 - กค 66)  378,720</v>
      </c>
      <c r="C133" s="1016" t="str">
        <f>+[6]ระบบการควบคุมฯ!C211</f>
        <v>ศธ 04002/ว1168 ลว.20 มีค 66  โอนครั้งที่ 414</v>
      </c>
      <c r="D133" s="957"/>
      <c r="E133" s="957"/>
      <c r="F133" s="957"/>
      <c r="G133" s="999"/>
      <c r="H133" s="999"/>
      <c r="I133" s="1000"/>
    </row>
    <row r="134" spans="1:9" ht="56.25" hidden="1" customHeight="1" x14ac:dyDescent="0.25">
      <c r="A134" s="947" t="str">
        <f>+[6]ระบบการควบคุมฯ!A212</f>
        <v>3.4.5.1</v>
      </c>
      <c r="B134" s="1011" t="str">
        <f>+[6]ระบบการควบคุมฯ!B212</f>
        <v>ค่าจ้างบุคลากรวิทยาศาสตร์และคณิตศาสตร์ ครั้งที่ 3 ระยะเวลา 2 เดือน (สค 66 - กย 66)  189,360 บาท</v>
      </c>
      <c r="C134" s="1011" t="str">
        <f>+[6]ระบบการควบคุมฯ!C212</f>
        <v>ศธ 04002/ว2687 ลว. 5 กค 66  โอนครั้งที่ 647</v>
      </c>
      <c r="D134" s="950"/>
      <c r="E134" s="950"/>
      <c r="F134" s="950"/>
      <c r="G134" s="1012"/>
      <c r="H134" s="1012"/>
      <c r="I134" s="1013"/>
    </row>
    <row r="135" spans="1:9" ht="42.75" customHeight="1" x14ac:dyDescent="0.25">
      <c r="A135" s="926">
        <f>+[6]ระบบการควบคุมฯ!A215</f>
        <v>3.9</v>
      </c>
      <c r="B135" s="927" t="str">
        <f>+[6]ระบบการควบคุมฯ!B215</f>
        <v>กิจกรรมจัดหาบุคลากรสนับสนุนการปฏิบัติงานให้ราชการ (กิจกรรมย่อยคืนครูให้นักเรียนสำหรับโรงเรียนปกติ)</v>
      </c>
      <c r="C135" s="927" t="str">
        <f>+[6]ระบบการควบคุมฯ!C215</f>
        <v>20004 66 00117 87195</v>
      </c>
      <c r="D135" s="929">
        <f t="shared" ref="D135:I135" si="25">+D136</f>
        <v>5412700</v>
      </c>
      <c r="E135" s="929">
        <f t="shared" si="25"/>
        <v>0</v>
      </c>
      <c r="F135" s="929">
        <f t="shared" si="25"/>
        <v>0</v>
      </c>
      <c r="G135" s="929">
        <f t="shared" si="25"/>
        <v>3696338.72</v>
      </c>
      <c r="H135" s="929">
        <f t="shared" si="25"/>
        <v>1716361.2799999998</v>
      </c>
      <c r="I135" s="929">
        <f t="shared" si="25"/>
        <v>0</v>
      </c>
    </row>
    <row r="136" spans="1:9" ht="38.25" customHeight="1" x14ac:dyDescent="0.25">
      <c r="A136" s="931">
        <f>+[6]ระบบการควบคุมฯ!A216</f>
        <v>1</v>
      </c>
      <c r="B136" s="1017" t="str">
        <f>+[6]ระบบการควบคุมฯ!B216</f>
        <v xml:space="preserve"> งบรายจ่ายอื่น 6711500</v>
      </c>
      <c r="C136" s="960" t="str">
        <f>+[6]ระบบการควบคุมฯ!C216</f>
        <v>20004 31006170 5000024</v>
      </c>
      <c r="D136" s="934">
        <f>SUM(D137:D144)+D145</f>
        <v>5412700</v>
      </c>
      <c r="E136" s="934">
        <f>SUM(E137:E144)+E145</f>
        <v>0</v>
      </c>
      <c r="F136" s="934">
        <f>SUM(F137:F144)+F145</f>
        <v>0</v>
      </c>
      <c r="G136" s="934">
        <f>SUM(G137:G144)+G145</f>
        <v>3696338.72</v>
      </c>
      <c r="H136" s="934">
        <f>SUM(H137:H144)+H145</f>
        <v>1716361.2799999998</v>
      </c>
      <c r="I136" s="934">
        <f>SUM(I137)</f>
        <v>0</v>
      </c>
    </row>
    <row r="137" spans="1:9" ht="74.400000000000006" x14ac:dyDescent="0.25">
      <c r="A137" s="1001" t="str">
        <f>+[6]ระบบการควบคุมฯ!A217</f>
        <v>3.9.1</v>
      </c>
      <c r="B137" s="1002" t="str">
        <f>+[6]ระบบการควบคุมฯ!B217</f>
        <v xml:space="preserve">ค่าจ้างธุรการโรงเรียนรายเดิมจ้างต่อเนื่อง  อัตราละ 15,000.00 บาท จำนวน 32 อัตรา (รายเดิมมีประกันสังคม 29 อัตรา จ้างเหมาบริการ 3 อัตรา) ครั้งที่ 1  (ต.ค.66 - มค 67) จำนวนเงิน 2,007,000.-บาท </v>
      </c>
      <c r="C137" s="1018" t="str">
        <f>+[6]ระบบการควบคุมฯ!C217</f>
        <v>ศธ 04002/ว4855 ลว.17/ต.ค./2023 โอนครั้งที่ 1</v>
      </c>
      <c r="D137" s="1003">
        <f>+[6]ระบบการควบคุมฯ!F217</f>
        <v>3984000</v>
      </c>
      <c r="E137" s="1003">
        <f>+[6]ระบบการควบคุมฯ!G217+[6]ระบบการควบคุมฯ!H217</f>
        <v>0</v>
      </c>
      <c r="F137" s="1003">
        <f>+[6]ระบบการควบคุมฯ!I217+[6]ระบบการควบคุมฯ!J217</f>
        <v>0</v>
      </c>
      <c r="G137" s="1004">
        <f>+[6]ระบบการควบคุมฯ!K217+[6]ระบบการควบคุมฯ!L217</f>
        <v>2827112.91</v>
      </c>
      <c r="H137" s="1004">
        <f>+D137-E137-F137-G137</f>
        <v>1156887.0899999999</v>
      </c>
      <c r="I137" s="1005" t="s">
        <v>14</v>
      </c>
    </row>
    <row r="138" spans="1:9" ht="55.8" x14ac:dyDescent="0.25">
      <c r="A138" s="1006" t="s">
        <v>166</v>
      </c>
      <c r="B138" s="1007" t="str">
        <f>+[6]ระบบการควบคุมฯ!B218</f>
        <v xml:space="preserve">ค่าจ้างธุรการโรงเรียนรายเดิมจ้างต่อเนื่อง  ค่าจ้าง 15,000.00 บาท จำนวน 32 อัตรา (รายเดิม 26 จ้างเหมา 6)ครั้งที่ 2  (กพ - พค 67) จำนวนเงิน 1,977,000.-บาท </v>
      </c>
      <c r="C138" s="1019" t="str">
        <f>+[6]ระบบการควบคุมฯ!C218</f>
        <v>ศธ 04002/ว507 ลว. 5 กพ 67 โอนครั้งที่ 166</v>
      </c>
      <c r="D138" s="1008"/>
      <c r="E138" s="1008"/>
      <c r="F138" s="1008"/>
      <c r="G138" s="1009"/>
      <c r="H138" s="1009"/>
      <c r="I138" s="1010"/>
    </row>
    <row r="139" spans="1:9" ht="55.8" hidden="1" customHeight="1" x14ac:dyDescent="0.25">
      <c r="A139" s="947" t="str">
        <f>+[6]ระบบการควบคุมฯ!A219</f>
        <v>3.11.1.2</v>
      </c>
      <c r="B139" s="1011" t="str">
        <f>+[6]ระบบการควบคุมฯ!B219</f>
        <v xml:space="preserve">ค่าจ้างธุรการโรงเรียนรายเดิมจ้างต่อเนื่อง  ค่าจ้าง 15,000.00 บาท จำนวน 32 อัตราครั้งที่ 3  (เมย - มิย 66) จำนวนเงิน 1,472,250..-บาท </v>
      </c>
      <c r="C139" s="1020" t="str">
        <f>+[6]ระบบการควบคุมฯ!C219</f>
        <v>ศธ 04002/ว1299 ลว.30 มีค 66 โอนครั้งที่ 439</v>
      </c>
      <c r="D139" s="950"/>
      <c r="E139" s="950"/>
      <c r="F139" s="950"/>
      <c r="G139" s="1012"/>
      <c r="H139" s="1012"/>
      <c r="I139" s="1013"/>
    </row>
    <row r="140" spans="1:9" ht="55.8" hidden="1" customHeight="1" x14ac:dyDescent="0.25">
      <c r="A140" s="947" t="str">
        <f>+[6]ระบบการควบคุมฯ!A220</f>
        <v>3.11.1.2</v>
      </c>
      <c r="B140" s="1011" t="str">
        <f>+[6]ระบบการควบคุมฯ!B220</f>
        <v xml:space="preserve">ค่าจ้างธุรการโรงเรียนรายเดิมจ้างต่อเนื่อง  ค่าจ้าง 15,000.00 บาท จำนวน 32 อัตราครั้งที่ 4  (กค - กย 66) จำนวนเงิน 1,493,750..-บาท </v>
      </c>
      <c r="C140" s="1020" t="str">
        <f>+[6]ระบบการควบคุมฯ!C220</f>
        <v>ศธ 04002/2738 ลว.7 กค 66 โอนครั้งที่ 657</v>
      </c>
      <c r="D140" s="950"/>
      <c r="E140" s="950"/>
      <c r="F140" s="950"/>
      <c r="G140" s="1012"/>
      <c r="H140" s="1012"/>
      <c r="I140" s="1013"/>
    </row>
    <row r="141" spans="1:9" ht="55.8" x14ac:dyDescent="0.25">
      <c r="A141" s="1001" t="str">
        <f>+[6]ระบบการควบคุมฯ!A221</f>
        <v>3.9.2</v>
      </c>
      <c r="B141" s="1002" t="str">
        <f>+[6]ระบบการควบคุมฯ!B221</f>
        <v>ค่าจ้างเหมาธุรการโรงเรียนรายเดิมจ้างต่อเนื่อง อัตราละ 9,000.-บาท  จำนวน 20 อัตรา ครั้งที่ 1  (ตค 66 -มค 67) จำนวนเงิน  720,000.-บาท</v>
      </c>
      <c r="C141" s="1018" t="str">
        <f>+[6]ระบบการควบคุมฯ!C221</f>
        <v>ศธ 04002/ว4855 ลว.17/ต.ค./2023 โอนครั้งที่ 1</v>
      </c>
      <c r="D141" s="1003">
        <f>+[6]ระบบการควบคุมฯ!F221</f>
        <v>1428700</v>
      </c>
      <c r="E141" s="1003">
        <f>+[6]ระบบการควบคุมฯ!G221+[6]ระบบการควบคุมฯ!H221</f>
        <v>0</v>
      </c>
      <c r="F141" s="1003">
        <f>+[6]ระบบการควบคุมฯ!I221+[6]ระบบการควบคุมฯ!J221</f>
        <v>0</v>
      </c>
      <c r="G141" s="1004">
        <f>+[6]ระบบการควบคุมฯ!K221+[6]ระบบการควบคุมฯ!L221</f>
        <v>869225.81</v>
      </c>
      <c r="H141" s="1004">
        <f>+D141-E141-F141-G141</f>
        <v>559474.18999999994</v>
      </c>
      <c r="I141" s="1005" t="s">
        <v>14</v>
      </c>
    </row>
    <row r="142" spans="1:9" ht="37.200000000000003" x14ac:dyDescent="0.25">
      <c r="A142" s="1006" t="s">
        <v>167</v>
      </c>
      <c r="B142" s="1007" t="str">
        <f>+[6]ระบบการควบคุมฯ!B222</f>
        <v>ค่าจ้างเหมาธุรการโรงเรียนรายเดิมจ้างต่อเนื่อง ค่าจ้าง 9,000.-บาท  จำนวน 20 อัตรา (กพ - พค 67) จำนวนเงิน  708,700.-บาท</v>
      </c>
      <c r="C142" s="1019" t="str">
        <f>+[6]ระบบการควบคุมฯ!C222</f>
        <v>ศธ 04002/ว507 ลว. 5 กพ 67 โอนครั้งที่ 166</v>
      </c>
      <c r="D142" s="1008"/>
      <c r="E142" s="1008"/>
      <c r="F142" s="1008"/>
      <c r="G142" s="1009"/>
      <c r="H142" s="1009"/>
      <c r="I142" s="1010"/>
    </row>
    <row r="143" spans="1:9" ht="56.25" hidden="1" customHeight="1" x14ac:dyDescent="0.25">
      <c r="A143" s="1006" t="s">
        <v>168</v>
      </c>
      <c r="B143" s="1011" t="str">
        <f>+[6]ระบบการควบคุมฯ!B223</f>
        <v>ค่าจ้างเหมาธุรการโรงเรียนรายเดิมจ้างต่อเนื่อง ค่าจ้าง 9,000.-บาท  จำนวน 20 อัตรา ครั้งที่ 3  (เมย - มิย 66) จำนวนเงิน  486,000.-บาท</v>
      </c>
      <c r="C143" s="1020" t="str">
        <f>+[6]ระบบการควบคุมฯ!C223</f>
        <v>ศธ 04002/ว1299 ลว.30 มีค 66 โอนครั้งที่ 439</v>
      </c>
      <c r="D143" s="950"/>
      <c r="E143" s="950"/>
      <c r="F143" s="950"/>
      <c r="G143" s="1012"/>
      <c r="H143" s="1012"/>
      <c r="I143" s="1013"/>
    </row>
    <row r="144" spans="1:9" ht="37.5" hidden="1" customHeight="1" x14ac:dyDescent="0.25">
      <c r="A144" s="1006" t="s">
        <v>169</v>
      </c>
      <c r="B144" s="1011" t="str">
        <f>+[6]ระบบการควบคุมฯ!B224</f>
        <v>ค่าจ้างเหมาธุรการโรงเรียนรายเดิมจ้างต่อเนื่อง ค่าจ้าง 9,000.-บาท  จำนวน 20 อัตรา ครั้งที่ 4  (กค - กย 66) จำนวนเงิน  522,000.-บาท</v>
      </c>
      <c r="C144" s="1020" t="str">
        <f>+[6]ระบบการควบคุมฯ!C224</f>
        <v>ศธ 04002/2738 ลว.7 กค 66 โอนครั้งที่ 657</v>
      </c>
      <c r="D144" s="950"/>
      <c r="E144" s="950"/>
      <c r="F144" s="950"/>
      <c r="G144" s="1012"/>
      <c r="H144" s="1012"/>
      <c r="I144" s="1013"/>
    </row>
    <row r="145" spans="1:9" ht="74.400000000000006" hidden="1" customHeight="1" x14ac:dyDescent="0.25">
      <c r="A145" s="1021">
        <f>+[6]ระบบการควบคุมฯ!A225</f>
        <v>2</v>
      </c>
      <c r="B145" s="1022" t="str">
        <f>+[6]ระบบการควบคุมฯ!B225</f>
        <v xml:space="preserve"> งบรายจ่ายอื่น 6611500</v>
      </c>
      <c r="C145" s="681" t="str">
        <f>+[6]ระบบการควบคุมฯ!C225</f>
        <v>20004 31006100 5000027</v>
      </c>
      <c r="D145" s="1023">
        <f>SUM(D146:D147)</f>
        <v>0</v>
      </c>
      <c r="E145" s="1023">
        <f>SUM(E146:E147)</f>
        <v>0</v>
      </c>
      <c r="F145" s="1023">
        <f>SUM(F146:F147)</f>
        <v>0</v>
      </c>
      <c r="G145" s="1023">
        <f>SUM(G146:G147)</f>
        <v>0</v>
      </c>
      <c r="H145" s="1023">
        <f>SUM(H146:H147)</f>
        <v>0</v>
      </c>
      <c r="I145" s="1024"/>
    </row>
    <row r="146" spans="1:9" ht="74.400000000000006" hidden="1" customHeight="1" x14ac:dyDescent="0.25">
      <c r="A146" s="947" t="str">
        <f>+[6]ระบบการควบคุมฯ!A226</f>
        <v>3.11.2.1</v>
      </c>
      <c r="B146" s="1011" t="str">
        <f>+[6]ระบบการควบคุมฯ!B226</f>
        <v xml:space="preserve">ค่าใช้จ่ายในการดำเนินการออกข้อสอบ ตำแหน่งครูผู้ช่วย กรณีที่มีความจำเป็นหรือมีเหตุพิเศษ </v>
      </c>
      <c r="C146" s="1020" t="str">
        <f>+[6]ระบบการควบคุมฯ!C226</f>
        <v>ศธ 04002/ว3430 ลว. 17 สค 66 โอนครั้งที่ 770</v>
      </c>
      <c r="D146" s="950">
        <f>+[6]ระบบการควบคุมฯ!F226</f>
        <v>0</v>
      </c>
      <c r="E146" s="950">
        <f>+[6]ระบบการควบคุมฯ!G226+[6]ระบบการควบคุมฯ!H226</f>
        <v>0</v>
      </c>
      <c r="F146" s="950">
        <f>+[6]ระบบการควบคุมฯ!I226+[6]ระบบการควบคุมฯ!J226</f>
        <v>0</v>
      </c>
      <c r="G146" s="1012">
        <f>+[6]ระบบการควบคุมฯ!K226+[6]ระบบการควบคุมฯ!L226</f>
        <v>0</v>
      </c>
      <c r="H146" s="1012">
        <f>+D146-E146-F146-G146</f>
        <v>0</v>
      </c>
      <c r="I146" s="1013" t="s">
        <v>102</v>
      </c>
    </row>
    <row r="147" spans="1:9" ht="74.400000000000006" hidden="1" customHeight="1" x14ac:dyDescent="0.25">
      <c r="A147" s="947" t="str">
        <f>+[6]ระบบการควบคุมฯ!A227</f>
        <v>3.11.2.2</v>
      </c>
      <c r="B147" s="1011" t="str">
        <f>+[6]ระบบการควบคุมฯ!B227</f>
        <v xml:space="preserve">ค่าใช้จ่ายในการบริหารจัดการเกี่ยวกับการคัดเลือกครูผู้ช่วย รองผู้อำนวยการสถานศึกษา และผู้อำนวยการสถานศึกษา   ปี พ.ศ. 2566               </v>
      </c>
      <c r="C147" s="1020" t="str">
        <f>+[6]ระบบการควบคุมฯ!C227</f>
        <v>ศธ 04002/ว3449 ลว. 17 สค 66 โอนครั้งที่ 777</v>
      </c>
      <c r="D147" s="950">
        <f>+[6]ระบบการควบคุมฯ!F227</f>
        <v>0</v>
      </c>
      <c r="E147" s="950">
        <f>+[6]ระบบการควบคุมฯ!G227+[6]ระบบการควบคุมฯ!H227</f>
        <v>0</v>
      </c>
      <c r="F147" s="950">
        <f>+[6]ระบบการควบคุมฯ!I227+[6]ระบบการควบคุมฯ!J227</f>
        <v>0</v>
      </c>
      <c r="G147" s="1012">
        <f>+[6]ระบบการควบคุมฯ!K227+[6]ระบบการควบคุมฯ!L227</f>
        <v>0</v>
      </c>
      <c r="H147" s="1012">
        <f>+D147-E147-F147-G147</f>
        <v>0</v>
      </c>
      <c r="I147" s="1013" t="s">
        <v>102</v>
      </c>
    </row>
    <row r="148" spans="1:9" ht="93" hidden="1" customHeight="1" x14ac:dyDescent="0.25">
      <c r="A148" s="929">
        <f>+[6]ระบบการควบคุมฯ!A229</f>
        <v>3.12</v>
      </c>
      <c r="B148" s="927" t="str">
        <f>+[6]ระบบการควบคุมฯ!B229</f>
        <v xml:space="preserve">กิจกรรมการยกระดับคุณภาพการเรียนรู้ภาษาไทย  </v>
      </c>
      <c r="C148" s="927" t="str">
        <f>+[6]ระบบการควบคุมฯ!C229</f>
        <v>20004 66 96778 00000</v>
      </c>
      <c r="D148" s="929">
        <f t="shared" ref="D148:I148" si="26">+D149</f>
        <v>0</v>
      </c>
      <c r="E148" s="929">
        <f t="shared" si="26"/>
        <v>0</v>
      </c>
      <c r="F148" s="929">
        <f t="shared" si="26"/>
        <v>0</v>
      </c>
      <c r="G148" s="929">
        <f t="shared" si="26"/>
        <v>0</v>
      </c>
      <c r="H148" s="929">
        <f t="shared" si="26"/>
        <v>0</v>
      </c>
      <c r="I148" s="929">
        <f t="shared" si="26"/>
        <v>0</v>
      </c>
    </row>
    <row r="149" spans="1:9" ht="37.200000000000003" hidden="1" customHeight="1" x14ac:dyDescent="0.25">
      <c r="A149" s="931">
        <f>+[6]ระบบการควบคุมฯ!A230</f>
        <v>0</v>
      </c>
      <c r="B149" s="973" t="str">
        <f>+[6]ระบบการควบคุมฯ!B230</f>
        <v xml:space="preserve"> งบรายจ่ายอื่น 6611500</v>
      </c>
      <c r="C149" s="960" t="str">
        <f>+[6]ระบบการควบคุมฯ!C230</f>
        <v>20004 31006100 5000025</v>
      </c>
      <c r="D149" s="934">
        <f t="shared" ref="D149:I149" si="27">SUM(D150)</f>
        <v>0</v>
      </c>
      <c r="E149" s="934">
        <f t="shared" si="27"/>
        <v>0</v>
      </c>
      <c r="F149" s="934">
        <f t="shared" si="27"/>
        <v>0</v>
      </c>
      <c r="G149" s="934">
        <f t="shared" si="27"/>
        <v>0</v>
      </c>
      <c r="H149" s="934">
        <f t="shared" si="27"/>
        <v>0</v>
      </c>
      <c r="I149" s="934">
        <f t="shared" si="27"/>
        <v>0</v>
      </c>
    </row>
    <row r="150" spans="1:9" ht="55.95" hidden="1" customHeight="1" x14ac:dyDescent="0.25">
      <c r="A150" s="963" t="str">
        <f>+[6]ระบบการควบคุมฯ!A231</f>
        <v>3.12.1</v>
      </c>
      <c r="B150" s="991" t="str">
        <f>+[6]ระบบการควบคุมฯ!B231</f>
        <v xml:space="preserve">ค่าใช้จ่ายในการเดินทางเข้าร่วมโครงการอบรมเชิงปฏิบัติการพัฒนาองค์ความรู้เพื่อเสริมสร้างศักยภาพการจัดการเรียนการสอนด้านการอ่านและการเขียนภาษาไทย ระหว่างวันที่ 20 -23 ตุลาคม 2565 ณ โรงแรมรอยัลริเวอร์ กรุงเทพมหานคร                             </v>
      </c>
      <c r="C150" s="969" t="str">
        <f>+[6]ระบบการควบคุมฯ!C231</f>
        <v>ศธ 04002/ว4953 ลว.31/ต.ค./2022 โอนครั้งที่ 19</v>
      </c>
      <c r="D150" s="965">
        <f>+[6]ระบบการควบคุมฯ!F231</f>
        <v>0</v>
      </c>
      <c r="E150" s="965">
        <f>+[6]ระบบการควบคุมฯ!G231+[6]ระบบการควบคุมฯ!H231</f>
        <v>0</v>
      </c>
      <c r="F150" s="965">
        <f>+[6]ระบบการควบคุมฯ!I231+[6]ระบบการควบคุมฯ!J231</f>
        <v>0</v>
      </c>
      <c r="G150" s="976">
        <f>+[6]ระบบการควบคุมฯ!K231+[6]ระบบการควบคุมฯ!L231</f>
        <v>0</v>
      </c>
      <c r="H150" s="976">
        <f>+D150-E150-F150-G150</f>
        <v>0</v>
      </c>
      <c r="I150" s="974" t="s">
        <v>50</v>
      </c>
    </row>
    <row r="151" spans="1:9" ht="74.400000000000006" hidden="1" customHeight="1" x14ac:dyDescent="0.25">
      <c r="A151" s="1025">
        <f>+[3]ระบบการควบคุมฯ!A62</f>
        <v>4</v>
      </c>
      <c r="B151" s="1026" t="str">
        <f>+[3]ระบบการควบคุมฯ!B62</f>
        <v xml:space="preserve">โครงการเสริมสร้างระเบียบวินัย คุณธรรมและจริยธรรมและคุณลักษณะอันพึงประสงค์  </v>
      </c>
      <c r="C151" s="1027" t="str">
        <f>+[1]ระบบการควบคุมฯ!C136</f>
        <v>20004 31006200</v>
      </c>
      <c r="D151" s="1028">
        <f>+D152+D156</f>
        <v>0</v>
      </c>
      <c r="E151" s="1028">
        <f>+E152+E156</f>
        <v>0</v>
      </c>
      <c r="F151" s="1028">
        <f>+F152+F156</f>
        <v>0</v>
      </c>
      <c r="G151" s="1028">
        <f>+G152+G156</f>
        <v>0</v>
      </c>
      <c r="H151" s="1028">
        <f>+H152+H156</f>
        <v>0</v>
      </c>
      <c r="I151" s="1029"/>
    </row>
    <row r="152" spans="1:9" ht="93" hidden="1" customHeight="1" x14ac:dyDescent="0.25">
      <c r="A152" s="1030">
        <f>+[1]ระบบการควบคุมฯ!A137</f>
        <v>4.0999999999999996</v>
      </c>
      <c r="B152" s="1031" t="str">
        <f>+[1]ระบบการควบคุมฯ!B137</f>
        <v xml:space="preserve">กิจกรรมส่งเสริมกิจกรรมนักเรียนเพื่อเสริมสร้างคุณธรรม จริยธรรม และลักษณะที่พึงประสงค์ </v>
      </c>
      <c r="C152" s="1031" t="str">
        <f>+[1]ระบบการควบคุมฯ!C137</f>
        <v>20004 66 5203900000</v>
      </c>
      <c r="D152" s="1032">
        <f>+D153</f>
        <v>0</v>
      </c>
      <c r="E152" s="1032">
        <f>+E153</f>
        <v>0</v>
      </c>
      <c r="F152" s="1032">
        <f>+F153</f>
        <v>0</v>
      </c>
      <c r="G152" s="1032">
        <f>+G153</f>
        <v>0</v>
      </c>
      <c r="H152" s="1032">
        <f>+H153</f>
        <v>0</v>
      </c>
      <c r="I152" s="1033"/>
    </row>
    <row r="153" spans="1:9" ht="18.600000000000001" hidden="1" customHeight="1" x14ac:dyDescent="0.25">
      <c r="A153" s="1034"/>
      <c r="B153" s="1035" t="str">
        <f>+[1]ระบบการควบคุมฯ!B138</f>
        <v>งบรายจ่ายอื่น 6611500</v>
      </c>
      <c r="C153" s="1036" t="str">
        <f>+[1]ระบบการควบคุมฯ!C138</f>
        <v xml:space="preserve">20004 31006200 </v>
      </c>
      <c r="D153" s="1037">
        <f>SUM(D154:D155)</f>
        <v>0</v>
      </c>
      <c r="E153" s="1037">
        <f>SUM(E154:E155)</f>
        <v>0</v>
      </c>
      <c r="F153" s="1037">
        <f>SUM(F154:F155)</f>
        <v>0</v>
      </c>
      <c r="G153" s="1037">
        <f>SUM(G154:G155)</f>
        <v>0</v>
      </c>
      <c r="H153" s="1037">
        <f>SUM(H154:H155)</f>
        <v>0</v>
      </c>
      <c r="I153" s="1038"/>
    </row>
    <row r="154" spans="1:9" ht="18.600000000000001" hidden="1" customHeight="1" x14ac:dyDescent="0.25">
      <c r="A154" s="608" t="str">
        <f>+[1]ระบบการควบคุมฯ!A139</f>
        <v>4.1.1</v>
      </c>
      <c r="B154" s="613" t="str">
        <f>+[6]ระบบการควบคุมฯ!B240</f>
        <v>ค่าใช้จ่ายในการเดินทางสำหรับคณะทำงานและผู้เข้าร่วมการอบรมสัมมนาสภานักเรียน ระดับประเทศ ประจำปี 2566 "สภานักเรียน สพฐ. สานต่อแนวทางที่สร้างสรรค์เรียนรู้อย่างเท่าทัน มุ่งมันประชาธิปไตย"  ระหว่างวันที่ 9 – 14 มกราคม 2566 ณ โรงแรมเดอะพาลาสโซ กรุงเทพมหานคร</v>
      </c>
      <c r="C154" s="613" t="str">
        <f>+[6]ระบบการควบคุมฯ!C240</f>
        <v>ศธ 04002/ว5651 ลว.16/ธ.ค./2565 โอนครั้งที่ 124  รหัสงบป 20004 31006200 5000005</v>
      </c>
      <c r="D154" s="1039">
        <f>+[6]ระบบการควบคุมฯ!F240</f>
        <v>0</v>
      </c>
      <c r="E154" s="1040">
        <f>+[6]ระบบการควบคุมฯ!G240+[6]ระบบการควบคุมฯ!H240</f>
        <v>0</v>
      </c>
      <c r="F154" s="1040">
        <f>+[6]ระบบการควบคุมฯ!I240+[6]ระบบการควบคุมฯ!J240</f>
        <v>0</v>
      </c>
      <c r="G154" s="1040">
        <f>+[6]ระบบการควบคุมฯ!K240+[6]ระบบการควบคุมฯ!L240</f>
        <v>0</v>
      </c>
      <c r="H154" s="1040">
        <f>+D154-E154-F154-G154</f>
        <v>0</v>
      </c>
      <c r="I154" s="339" t="s">
        <v>78</v>
      </c>
    </row>
    <row r="155" spans="1:9" ht="37.200000000000003" hidden="1" customHeight="1" x14ac:dyDescent="0.25">
      <c r="A155" s="608" t="str">
        <f>+[1]ระบบการควบคุมฯ!A140</f>
        <v>4.1.2</v>
      </c>
      <c r="B155" s="613" t="str">
        <f>+[1]ระบบการควบคุมฯ!B140</f>
        <v xml:space="preserve">สนับสนุนงบประมาณให้กับโรงเรียนที่ได้รับการคัดเลือก เพื่อพัฒนาต่อยอดผลงานอาชีพ   จากการประกวดนวัตกรรมการจัดการเรียนการสอนงานอาชีพและผลิตภัณฑ์ โครงการ    นักธุรกิจน้อย   มีคุณธรรมนำสู่เศรษฐกิจสร้างสรรค์ระดับประเทศ </v>
      </c>
      <c r="C155" s="613" t="str">
        <f>+[1]ระบบการควบคุมฯ!C140</f>
        <v>ศธ 04002/ว2758 ลว.20/ก.ค./2565 โอนครั้งที่ 649</v>
      </c>
      <c r="D155" s="1039">
        <f>+[1]ระบบการควบคุมฯ!F140</f>
        <v>0</v>
      </c>
      <c r="E155" s="1040">
        <f>+[1]ระบบการควบคุมฯ!G140+[1]ระบบการควบคุมฯ!H140</f>
        <v>0</v>
      </c>
      <c r="F155" s="1040">
        <f>+[1]ระบบการควบคุมฯ!I140+[1]ระบบการควบคุมฯ!J140</f>
        <v>0</v>
      </c>
      <c r="G155" s="1040">
        <f>+[1]ระบบการควบคุมฯ!K140+[1]ระบบการควบคุมฯ!L140</f>
        <v>0</v>
      </c>
      <c r="H155" s="1040">
        <f>+D155-E155-F155-G155</f>
        <v>0</v>
      </c>
      <c r="I155" s="339" t="s">
        <v>60</v>
      </c>
    </row>
    <row r="156" spans="1:9" ht="37.200000000000003" hidden="1" customHeight="1" x14ac:dyDescent="0.25">
      <c r="A156" s="1030">
        <f>+[1]ระบบการควบคุมฯ!A142</f>
        <v>4.2</v>
      </c>
      <c r="B156" s="1031" t="str">
        <f>+[3]ระบบการควบคุมฯ!B63</f>
        <v xml:space="preserve">กิจกรรมส่งเสริมคุณธรรม จริยธรรมและคุณลักษณะอันพึงประสงค์และค่านิยมของชาติ            </v>
      </c>
      <c r="C156" s="1031" t="str">
        <f>+[1]ระบบการควบคุมฯ!C142</f>
        <v>20004 66 86179 00000</v>
      </c>
      <c r="D156" s="1032">
        <f t="shared" ref="D156:I156" si="28">+D157</f>
        <v>0</v>
      </c>
      <c r="E156" s="1032">
        <f t="shared" si="28"/>
        <v>0</v>
      </c>
      <c r="F156" s="1032">
        <f t="shared" si="28"/>
        <v>0</v>
      </c>
      <c r="G156" s="1032">
        <f t="shared" si="28"/>
        <v>0</v>
      </c>
      <c r="H156" s="1032">
        <f t="shared" si="28"/>
        <v>0</v>
      </c>
      <c r="I156" s="1032">
        <f t="shared" ca="1" si="28"/>
        <v>0</v>
      </c>
    </row>
    <row r="157" spans="1:9" ht="55.95" hidden="1" customHeight="1" x14ac:dyDescent="0.25">
      <c r="A157" s="1034"/>
      <c r="B157" s="1036" t="str">
        <f>+[3]ระบบการควบคุมฯ!B64</f>
        <v>งบรายจ่ายอื่น 6511500</v>
      </c>
      <c r="C157" s="1036" t="str">
        <f>+[1]ระบบการควบคุมฯ!C143</f>
        <v>20004 31006200 5000007</v>
      </c>
      <c r="D157" s="1037">
        <f>SUM(D158:D160)</f>
        <v>0</v>
      </c>
      <c r="E157" s="1037">
        <f>SUM(E158:E160)</f>
        <v>0</v>
      </c>
      <c r="F157" s="1037">
        <f>SUM(F158:F160)</f>
        <v>0</v>
      </c>
      <c r="G157" s="1037">
        <f>SUM(G158:G160)</f>
        <v>0</v>
      </c>
      <c r="H157" s="1037">
        <f>SUM(H158:H160)</f>
        <v>0</v>
      </c>
      <c r="I157" s="1037">
        <f ca="1">+I157</f>
        <v>0</v>
      </c>
    </row>
    <row r="158" spans="1:9" ht="74.400000000000006" hidden="1" customHeight="1" x14ac:dyDescent="0.25">
      <c r="A158" s="608" t="str">
        <f>+[6]ระบบการควบคุมฯ!A245</f>
        <v>4.2.1</v>
      </c>
      <c r="B158" s="613" t="str">
        <f>+[6]ระบบการควบคุมฯ!B245</f>
        <v xml:space="preserve">ค่าใช้จ่ายดำเนินงานโครงการโรงเรียนคุณธรรม สพฐ. เพื่อเป็นค่าใช้จ่ายในการเดินทางเข้าร่วมประชุมปฏิบัติการพัฒนาโรงเรียนในโครงการกองทุนพัฒนาเด็กและเยาวชนในถิ่นทุรกันดาร ตามพระราชดำริ สมเด็จพระกนิษฐาธิราชเจ้ากรมสมเด็จพระเทพรัตนราชสุดาฯ สยามบรมราชกุมารี ระหว่างวันที่ 11 - 13 ธันวาคม 2565 ณ โรงแรมเอเชียแอร์พอร์ต จังหวัดปทุมธานี       </v>
      </c>
      <c r="C158" s="613" t="str">
        <f>+[6]ระบบการควบคุมฯ!C245</f>
        <v>ศธ 04002/ว58 ลว. 9 มค 66 โอนครั้งที่ 176</v>
      </c>
      <c r="D158" s="1039">
        <f>+[6]ระบบการควบคุมฯ!F245</f>
        <v>0</v>
      </c>
      <c r="E158" s="1040">
        <f>+'[6]ยุทธศาสตร์เสริมสร้าง 31006200'!I37+'[6]ยุทธศาสตร์เสริมสร้าง 31006200'!J37</f>
        <v>0</v>
      </c>
      <c r="F158" s="1040">
        <f>+[6]ระบบการควบคุมฯ!I245+[6]ระบบการควบคุมฯ!J245</f>
        <v>0</v>
      </c>
      <c r="G158" s="1040">
        <f>+[6]ระบบการควบคุมฯ!K245+[6]ระบบการควบคุมฯ!L245</f>
        <v>0</v>
      </c>
      <c r="H158" s="1040">
        <f>+D158-E158-F158-G158</f>
        <v>0</v>
      </c>
      <c r="I158" s="339" t="s">
        <v>80</v>
      </c>
    </row>
    <row r="159" spans="1:9" ht="18.600000000000001" hidden="1" customHeight="1" x14ac:dyDescent="0.25">
      <c r="A159" s="608" t="str">
        <f>+[6]ระบบการควบคุมฯ!A246</f>
        <v>4.2.2</v>
      </c>
      <c r="B159" s="613" t="str">
        <f>+[6]ระบบการควบคุมฯ!B246</f>
        <v xml:space="preserve">ค่าใช้จ่ายในการเดินทางเข้าร่วมประชุมปฏิบัติการจัดทำแผนขับเคลื่อนโครงการโรงเรียนคุณธรรม สพฐ. สำหรับทีมเคลื่อนที่เร็ว (Rovig  Team : RT) ประจำปีงบประมาณ พ.ศ. 2566  ระหว่างวันที่ 14 - 16 กรกฎาคม  2566 ณ โรงแรมเอวาน่า กรุงเทพมหานคร </v>
      </c>
      <c r="C159" s="613" t="str">
        <f>+[6]ระบบการควบคุมฯ!C246</f>
        <v>ศธ 04002/ว3099 ลว. 3 สค 66 โอนครั้งที่ 719</v>
      </c>
      <c r="D159" s="1039">
        <f>+[6]ระบบการควบคุมฯ!F246</f>
        <v>0</v>
      </c>
      <c r="E159" s="1040">
        <f>+'[6]ยุทธศาสตร์เสริมสร้าง 31006200'!I38+'[6]ยุทธศาสตร์เสริมสร้าง 31006200'!J38</f>
        <v>0</v>
      </c>
      <c r="F159" s="1040">
        <f>+[6]ระบบการควบคุมฯ!I246+[6]ระบบการควบคุมฯ!J246</f>
        <v>0</v>
      </c>
      <c r="G159" s="1040">
        <f>+[6]ระบบการควบคุมฯ!K246+[6]ระบบการควบคุมฯ!L246</f>
        <v>0</v>
      </c>
      <c r="H159" s="1040">
        <f>+D159-E159-F159-G159</f>
        <v>0</v>
      </c>
      <c r="I159" s="339" t="s">
        <v>103</v>
      </c>
    </row>
    <row r="160" spans="1:9" ht="18.600000000000001" hidden="1" customHeight="1" x14ac:dyDescent="0.25">
      <c r="A160" s="608" t="str">
        <f>+[1]ระบบการควบคุมฯ!A146</f>
        <v>4.2.3</v>
      </c>
      <c r="B160" s="613" t="str">
        <f>+[1]ระบบการควบคุมฯ!B146</f>
        <v xml:space="preserve">รายการค่าใช้จ่ายดำเนินงานโครงการโรงเรียนคุณธรรม สพฐ. ปีงบประมาณ พ.ศ. 2565 เพื่อขยายผลการพัฒนาสำนักงานเขตพื้นที่การศึกษาคุณธรรม     (องค์กรคุณธรรม) เครือข่าย </v>
      </c>
      <c r="C160" s="613" t="str">
        <f>+[1]ระบบการควบคุมฯ!C146</f>
        <v>ศธ 04002/ว1771 ลว.10/พ.ค./2565 โอนครั้งที่ 433</v>
      </c>
      <c r="D160" s="1039">
        <f>+[1]ระบบการควบคุมฯ!F146</f>
        <v>0</v>
      </c>
      <c r="E160" s="1040">
        <f>+[1]ระบบการควบคุมฯ!G146+[1]ระบบการควบคุมฯ!H146</f>
        <v>0</v>
      </c>
      <c r="F160" s="1040">
        <f>+[1]ระบบการควบคุมฯ!I146+[1]ระบบการควบคุมฯ!J146</f>
        <v>0</v>
      </c>
      <c r="G160" s="1040">
        <f>+[1]ระบบการควบคุมฯ!K146+[1]ระบบการควบคุมฯ!L146</f>
        <v>0</v>
      </c>
      <c r="H160" s="1040">
        <f>+D160-E160-F160-G160</f>
        <v>0</v>
      </c>
      <c r="I160" s="339" t="s">
        <v>50</v>
      </c>
    </row>
    <row r="161" spans="1:9" ht="37.200000000000003" customHeight="1" x14ac:dyDescent="0.25">
      <c r="A161" s="1025">
        <f>+[6]ระบบการควบคุมฯ!A250</f>
        <v>5</v>
      </c>
      <c r="B161" s="1026" t="str">
        <f>+[6]ระบบการควบคุมฯ!B250</f>
        <v>โครงการโรงเรียนคุณภาพประจำตำบล</v>
      </c>
      <c r="C161" s="1027" t="str">
        <f>+[6]ระบบการควบคุมฯ!C250</f>
        <v>20004 31011600</v>
      </c>
      <c r="D161" s="1028">
        <f t="shared" ref="D161:I161" si="29">+D162+D167+D170</f>
        <v>12820</v>
      </c>
      <c r="E161" s="1028">
        <f t="shared" si="29"/>
        <v>0</v>
      </c>
      <c r="F161" s="1028">
        <f t="shared" si="29"/>
        <v>0</v>
      </c>
      <c r="G161" s="1028">
        <f t="shared" si="29"/>
        <v>12820</v>
      </c>
      <c r="H161" s="1028">
        <f t="shared" si="29"/>
        <v>0</v>
      </c>
      <c r="I161" s="1028">
        <f t="shared" si="29"/>
        <v>0</v>
      </c>
    </row>
    <row r="162" spans="1:9" ht="37.200000000000003" customHeight="1" x14ac:dyDescent="0.25">
      <c r="A162" s="1030">
        <f>+[6]ระบบการควบคุมฯ!A255</f>
        <v>5.0999999999999996</v>
      </c>
      <c r="B162" s="1031" t="str">
        <f>+[6]ระบบการควบคุมฯ!B255</f>
        <v>กิจกรรมโรงเรียนคุณภาพประจำตำบล(1 ตำบล 1 โรงเรียนคุณภาพ)</v>
      </c>
      <c r="C162" s="1031" t="str">
        <f>+[6]ระบบการควบคุมฯ!C255</f>
        <v>20004 66 00036 00000</v>
      </c>
      <c r="D162" s="1032">
        <f>+D163</f>
        <v>0</v>
      </c>
      <c r="E162" s="1032">
        <f>+E163</f>
        <v>0</v>
      </c>
      <c r="F162" s="1032">
        <f>+F163</f>
        <v>0</v>
      </c>
      <c r="G162" s="1032">
        <f>+G163</f>
        <v>0</v>
      </c>
      <c r="H162" s="1032">
        <f>+H163</f>
        <v>0</v>
      </c>
      <c r="I162" s="1033"/>
    </row>
    <row r="163" spans="1:9" ht="18.600000000000001" customHeight="1" x14ac:dyDescent="0.25">
      <c r="A163" s="1034" t="str">
        <f>+[6]ระบบการควบคุมฯ!A256</f>
        <v>5.1.1</v>
      </c>
      <c r="B163" s="1036" t="str">
        <f>+[6]ระบบการควบคุมฯ!B256</f>
        <v>งบรายจ่ายอื่น   6711500</v>
      </c>
      <c r="C163" s="1036" t="str">
        <f>+[6]ระบบการควบคุมฯ!C256</f>
        <v>20004 31011670 5000001</v>
      </c>
      <c r="D163" s="1037">
        <f>SUM(D164:D166)</f>
        <v>0</v>
      </c>
      <c r="E163" s="1037">
        <f>SUM(E164:E166)</f>
        <v>0</v>
      </c>
      <c r="F163" s="1037">
        <f>SUM(F164:F166)</f>
        <v>0</v>
      </c>
      <c r="G163" s="1037">
        <f>SUM(G164:G166)</f>
        <v>0</v>
      </c>
      <c r="H163" s="1037">
        <f>SUM(H164:H166)</f>
        <v>0</v>
      </c>
      <c r="I163" s="1038"/>
    </row>
    <row r="164" spans="1:9" ht="18.600000000000001" hidden="1" customHeight="1" x14ac:dyDescent="0.25">
      <c r="A164" s="1041" t="str">
        <f>+[6]ระบบการควบคุมฯ!A257</f>
        <v>5.1.1.1</v>
      </c>
      <c r="B164" s="1042" t="str">
        <f>+[6]ระบบการควบคุมฯ!B257</f>
        <v xml:space="preserve">ค่าใช้จ่ายในการประเมินคุณธรรมและความโปร่งใสในการดำเนินงานของสถานศึกษาออนไลน์ (Integrity and Transparency Assessment Online : ITA Online) </v>
      </c>
      <c r="C164" s="1042" t="str">
        <f>+[6]ระบบการควบคุมฯ!C257</f>
        <v>ศธ 04002/ว1962 ลว.16 พค 66 โอนครั้งที่ 529</v>
      </c>
      <c r="D164" s="1043">
        <f>+[6]ระบบการควบคุมฯ!F257</f>
        <v>0</v>
      </c>
      <c r="E164" s="1043">
        <f>+[6]ระบบการควบคุมฯ!G257+[6]ระบบการควบคุมฯ!H257</f>
        <v>0</v>
      </c>
      <c r="F164" s="1043">
        <f>+[6]ระบบการควบคุมฯ!I257+[6]ระบบการควบคุมฯ!J257</f>
        <v>0</v>
      </c>
      <c r="G164" s="1043">
        <f>+[6]ระบบการควบคุมฯ!K257+[6]ระบบการควบคุมฯ!L257</f>
        <v>0</v>
      </c>
      <c r="H164" s="1043">
        <f>+D164-E164-F164-G164</f>
        <v>0</v>
      </c>
      <c r="I164" s="1044" t="s">
        <v>104</v>
      </c>
    </row>
    <row r="165" spans="1:9" ht="37.200000000000003" hidden="1" customHeight="1" x14ac:dyDescent="0.25">
      <c r="A165" s="1041"/>
      <c r="B165" s="1042"/>
      <c r="C165" s="1042"/>
      <c r="D165" s="1043">
        <f>+[1]ระบบการควบคุมฯ!F155</f>
        <v>0</v>
      </c>
      <c r="E165" s="1043">
        <f>+[1]ระบบการควบคุมฯ!G155+[1]ระบบการควบคุมฯ!H155</f>
        <v>0</v>
      </c>
      <c r="F165" s="1043">
        <f>+[1]ระบบการควบคุมฯ!I155+[1]ระบบการควบคุมฯ!J155</f>
        <v>0</v>
      </c>
      <c r="G165" s="1043">
        <f>+[1]ระบบการควบคุมฯ!K155+[1]ระบบการควบคุมฯ!L155</f>
        <v>0</v>
      </c>
      <c r="H165" s="1043">
        <f>+D165-E165-F165-G165</f>
        <v>0</v>
      </c>
      <c r="I165" s="340"/>
    </row>
    <row r="166" spans="1:9" ht="18.600000000000001" hidden="1" customHeight="1" x14ac:dyDescent="0.25">
      <c r="A166" s="1041"/>
      <c r="B166" s="1042"/>
      <c r="C166" s="1042"/>
      <c r="D166" s="1043">
        <f>+[1]ระบบการควบคุมฯ!F156</f>
        <v>0</v>
      </c>
      <c r="E166" s="1043">
        <f>+[1]ระบบการควบคุมฯ!G156+[1]ระบบการควบคุมฯ!H156</f>
        <v>0</v>
      </c>
      <c r="F166" s="1043">
        <f>+[1]ระบบการควบคุมฯ!I156+[1]ระบบการควบคุมฯ!J156</f>
        <v>0</v>
      </c>
      <c r="G166" s="1043">
        <f>+[1]ระบบการควบคุมฯ!K156+[1]ระบบการควบคุมฯ!L156</f>
        <v>0</v>
      </c>
      <c r="H166" s="1043">
        <f>+D166-E166-F166-G166</f>
        <v>0</v>
      </c>
      <c r="I166" s="340"/>
    </row>
    <row r="167" spans="1:9" ht="37.200000000000003" x14ac:dyDescent="0.25">
      <c r="A167" s="1045" t="s">
        <v>65</v>
      </c>
      <c r="B167" s="1031" t="str">
        <f>+[1]ระบบการควบคุมฯ!B190</f>
        <v xml:space="preserve">กิจกรรมการยกระดับคุณภาพการศึกษา (โรงเรียนคุณภาพของชุมชนโรงเรียนมัธยมดีสี่มุมเมือง)     </v>
      </c>
      <c r="C167" s="1031" t="str">
        <f>+[1]ระบบการควบคุมฯ!C190</f>
        <v>20004 66 00079 00000</v>
      </c>
      <c r="D167" s="1032">
        <f>+D168</f>
        <v>0</v>
      </c>
      <c r="E167" s="1032">
        <f>+E168</f>
        <v>0</v>
      </c>
      <c r="F167" s="1032">
        <f>+F168</f>
        <v>0</v>
      </c>
      <c r="G167" s="1032">
        <f>+G168</f>
        <v>0</v>
      </c>
      <c r="H167" s="1032">
        <f>+H168</f>
        <v>0</v>
      </c>
      <c r="I167" s="1033"/>
    </row>
    <row r="168" spans="1:9" ht="33.75" customHeight="1" x14ac:dyDescent="0.25">
      <c r="A168" s="1034"/>
      <c r="B168" s="1036" t="str">
        <f>+[1]ระบบการควบคุมฯ!B191</f>
        <v>งบรายจ่ายอื่น   6611500</v>
      </c>
      <c r="C168" s="1036" t="str">
        <f>+[1]ระบบการควบคุมฯ!C191</f>
        <v>20004 31006100 5000003</v>
      </c>
      <c r="D168" s="1037">
        <f>SUM(D169)</f>
        <v>0</v>
      </c>
      <c r="E168" s="1037">
        <f>SUM(E169)</f>
        <v>0</v>
      </c>
      <c r="F168" s="1037">
        <f>SUM(F169)</f>
        <v>0</v>
      </c>
      <c r="G168" s="1037">
        <f>SUM(G169)</f>
        <v>0</v>
      </c>
      <c r="H168" s="1037">
        <f>SUM(H169)</f>
        <v>0</v>
      </c>
      <c r="I168" s="1038"/>
    </row>
    <row r="169" spans="1:9" ht="18.600000000000001" hidden="1" customHeight="1" x14ac:dyDescent="0.25">
      <c r="A169" s="1041" t="s">
        <v>66</v>
      </c>
      <c r="B169" s="1042" t="str">
        <f>+[1]ระบบการควบคุมฯ!B192</f>
        <v xml:space="preserve">ค่าใช้จ่ายในการเข้าร่วมประชุมเชิงปฏิบัติการสร้างความเข้าใจการขับเคลื่อนโครงการโรงเรียนคุณภาพตามนโยบาย 8 จุดเน้น ระหว่างวันที่ 9 – 11 กรกฎาคม 2565 ณ โรงแรมสีดา รีสอร์ท นครนายก จังหวัดนครนายก </v>
      </c>
      <c r="C169" s="1042" t="str">
        <f>+[1]ระบบการควบคุมฯ!C192</f>
        <v>ศธ 04002/ว3001 ลว.5ส.ค. 2565 โอนครั้งที่ 721</v>
      </c>
      <c r="D169" s="1043">
        <f>+[1]ระบบการควบคุมฯ!D192</f>
        <v>0</v>
      </c>
      <c r="E169" s="1043">
        <f>+[1]ระบบการควบคุมฯ!G192+[1]ระบบการควบคุมฯ!H192</f>
        <v>0</v>
      </c>
      <c r="F169" s="1043">
        <f>+[1]ระบบการควบคุมฯ!I192+[1]ระบบการควบคุมฯ!J192</f>
        <v>0</v>
      </c>
      <c r="G169" s="1043">
        <f>+[1]ระบบการควบคุมฯ!K192+[1]ระบบการควบคุมฯ!L192</f>
        <v>0</v>
      </c>
      <c r="H169" s="1043">
        <f>+D169-E169-F169-G169</f>
        <v>0</v>
      </c>
      <c r="I169" s="340"/>
    </row>
    <row r="170" spans="1:9" ht="37.200000000000003" x14ac:dyDescent="0.25">
      <c r="A170" s="1046">
        <f>+[6]ระบบการควบคุมฯ!A308</f>
        <v>5.3</v>
      </c>
      <c r="B170" s="1031" t="str">
        <f>+[6]ระบบการควบคุมฯ!B308</f>
        <v xml:space="preserve">กิจกรรมการยกระดับคุณภาพการศึกษา (โรงเรียนคุณภาพของชุมชนโรงเรียนมัธยมดีสี่มุมเมือง)     </v>
      </c>
      <c r="C170" s="1031" t="str">
        <f>+[6]ระบบการควบคุมฯ!C308</f>
        <v>20004 66 00079 00000</v>
      </c>
      <c r="D170" s="1047">
        <f>+D171</f>
        <v>12820</v>
      </c>
      <c r="E170" s="1047">
        <f>+E171</f>
        <v>0</v>
      </c>
      <c r="F170" s="1047">
        <f>+F171</f>
        <v>0</v>
      </c>
      <c r="G170" s="1047">
        <f>+G171</f>
        <v>12820</v>
      </c>
      <c r="H170" s="1047">
        <f>+H171</f>
        <v>0</v>
      </c>
      <c r="I170" s="1048"/>
    </row>
    <row r="171" spans="1:9" ht="18.600000000000001" customHeight="1" x14ac:dyDescent="0.25">
      <c r="A171" s="1049" t="str">
        <f>+[6]ระบบการควบคุมฯ!A312</f>
        <v>5.3.1</v>
      </c>
      <c r="B171" s="1036" t="str">
        <f>+[6]ระบบการควบคุมฯ!B312</f>
        <v>งบรายจ่ายอื่น   6711500</v>
      </c>
      <c r="C171" s="1036" t="str">
        <f>+[6]ระบบการควบคุมฯ!C312</f>
        <v>20004 31011670 5000003</v>
      </c>
      <c r="D171" s="1050">
        <f>SUM(D172)</f>
        <v>12820</v>
      </c>
      <c r="E171" s="1050">
        <f>SUM(E172)</f>
        <v>0</v>
      </c>
      <c r="F171" s="1050">
        <f>SUM(F172)</f>
        <v>0</v>
      </c>
      <c r="G171" s="1050">
        <f>SUM(G172)</f>
        <v>12820</v>
      </c>
      <c r="H171" s="1050">
        <f>SUM(H172)</f>
        <v>0</v>
      </c>
      <c r="I171" s="1051"/>
    </row>
    <row r="172" spans="1:9" ht="93" x14ac:dyDescent="0.25">
      <c r="A172" s="1041" t="str">
        <f>+[6]ระบบการควบคุมฯ!A313</f>
        <v>5.3.1.1</v>
      </c>
      <c r="B172" s="1042" t="str">
        <f>+[6]ระบบการควบคุมฯ!B313</f>
        <v xml:space="preserve">ค่าใช้จ่ายในการบริหารจัดการสอบและการพิมพ์แบบทดสอบการประเมินความสามารถด้านการอ่านของผู้เรียน (RT) ชั้นประถมศึกษาปีที่ 1 และการประเมินคุณภาพผู้เรียน (NT) ชั้นประถมศึกษาปีที่ 3 ปีการศึกษา 2566 ของโรงเรียนคุณภาพตามนโยบาย “1 อำเภอ 1 โรงเรียนคุณภาพ” </v>
      </c>
      <c r="C172" s="1042" t="str">
        <f>+[6]ระบบการควบคุมฯ!C313</f>
        <v xml:space="preserve">ศธ 04002/ว518 ลว.5 กพ 67 โอนครั้งที่ 167 </v>
      </c>
      <c r="D172" s="1043">
        <f>+[6]ระบบการควบคุมฯ!F313</f>
        <v>12820</v>
      </c>
      <c r="E172" s="1043">
        <f>+[6]ระบบการควบคุมฯ!G313+[6]ระบบการควบคุมฯ!H313</f>
        <v>0</v>
      </c>
      <c r="F172" s="1043">
        <f>+[6]ระบบการควบคุมฯ!I313+[6]ระบบการควบคุมฯ!J313</f>
        <v>0</v>
      </c>
      <c r="G172" s="1043">
        <f>+[6]ระบบการควบคุมฯ!K313+[6]ระบบการควบคุมฯ!L313</f>
        <v>12820</v>
      </c>
      <c r="H172" s="1043">
        <f>+D172-E172-F172-G172</f>
        <v>0</v>
      </c>
      <c r="I172" s="1044" t="s">
        <v>50</v>
      </c>
    </row>
    <row r="173" spans="1:9" ht="18.600000000000001" customHeight="1" x14ac:dyDescent="0.25">
      <c r="A173" s="655" t="str">
        <f>+[1]ระบบการควบคุมฯ!A196</f>
        <v>ค</v>
      </c>
      <c r="B173" s="919" t="str">
        <f>+[1]ระบบการควบคุมฯ!B196</f>
        <v>แผนงานยุทธศาสตร์ : สร้างความเสมอภาคทางการศึกษา</v>
      </c>
      <c r="C173" s="919"/>
      <c r="D173" s="657">
        <f>+D174+D198+D203</f>
        <v>79387826</v>
      </c>
      <c r="E173" s="657">
        <f>+E174+E198+E203</f>
        <v>0</v>
      </c>
      <c r="F173" s="657">
        <f>+F174+F198+F203</f>
        <v>0</v>
      </c>
      <c r="G173" s="657">
        <f>+G174+G198+G203</f>
        <v>79201534</v>
      </c>
      <c r="H173" s="657">
        <f>+H174+H198+H203</f>
        <v>186292</v>
      </c>
      <c r="I173" s="1052"/>
    </row>
    <row r="174" spans="1:9" ht="37.200000000000003" customHeight="1" x14ac:dyDescent="0.25">
      <c r="A174" s="1053">
        <f>+[6]ระบบการควบคุมฯ!A325</f>
        <v>1</v>
      </c>
      <c r="B174" s="1026" t="str">
        <f>+[6]ระบบการควบคุมฯ!B325</f>
        <v>โครงการสนับสนุนค่าใช้จ่ายในการจัดการศึกษาตั้งแต่ระดับอนุบาลจนจบการศึกษาขั้นพื้นฐาน</v>
      </c>
      <c r="C174" s="1026" t="str">
        <f>+[6]ระบบการควบคุมฯ!C325</f>
        <v>20004 42002270</v>
      </c>
      <c r="D174" s="1028">
        <f t="shared" ref="D174:H176" si="30">+D175</f>
        <v>79387826</v>
      </c>
      <c r="E174" s="1054">
        <f t="shared" si="30"/>
        <v>0</v>
      </c>
      <c r="F174" s="1054">
        <f t="shared" si="30"/>
        <v>0</v>
      </c>
      <c r="G174" s="1054">
        <f t="shared" si="30"/>
        <v>79201534</v>
      </c>
      <c r="H174" s="1054">
        <f t="shared" si="30"/>
        <v>186292</v>
      </c>
      <c r="I174" s="1055"/>
    </row>
    <row r="175" spans="1:9" ht="18.600000000000001" x14ac:dyDescent="0.25">
      <c r="A175" s="1030">
        <f>+[6]ระบบการควบคุมฯ!A326</f>
        <v>1.1000000000000001</v>
      </c>
      <c r="B175" s="1031" t="str">
        <f>+[6]ระบบการควบคุมฯ!B326</f>
        <v xml:space="preserve">กิจกรรมการสนับสนุนค่าใช้จ่ายในการจัดการศึกษาขั้นพื้นฐาน </v>
      </c>
      <c r="C175" s="1056" t="str">
        <f>+[6]ระบบการควบคุมฯ!C326</f>
        <v>20004 66 5199 300000</v>
      </c>
      <c r="D175" s="1032">
        <f t="shared" si="30"/>
        <v>79387826</v>
      </c>
      <c r="E175" s="1032">
        <f t="shared" si="30"/>
        <v>0</v>
      </c>
      <c r="F175" s="1032">
        <f t="shared" si="30"/>
        <v>0</v>
      </c>
      <c r="G175" s="1032">
        <f t="shared" si="30"/>
        <v>79201534</v>
      </c>
      <c r="H175" s="1032">
        <f t="shared" si="30"/>
        <v>186292</v>
      </c>
      <c r="I175" s="1057"/>
    </row>
    <row r="176" spans="1:9" ht="37.200000000000003" customHeight="1" x14ac:dyDescent="0.25">
      <c r="A176" s="605"/>
      <c r="B176" s="1058" t="str">
        <f>+[6]ระบบการควบคุมฯ!B327</f>
        <v xml:space="preserve"> งบเงินอุดหนุน 6711410</v>
      </c>
      <c r="C176" s="1059" t="str">
        <f>+[6]ระบบการควบคุมฯ!C327</f>
        <v>20004 42002200</v>
      </c>
      <c r="D176" s="606">
        <f t="shared" si="30"/>
        <v>79387826</v>
      </c>
      <c r="E176" s="606">
        <f t="shared" si="30"/>
        <v>0</v>
      </c>
      <c r="F176" s="606">
        <f t="shared" si="30"/>
        <v>0</v>
      </c>
      <c r="G176" s="606">
        <f t="shared" si="30"/>
        <v>79201534</v>
      </c>
      <c r="H176" s="606">
        <f t="shared" si="30"/>
        <v>186292</v>
      </c>
      <c r="I176" s="607"/>
    </row>
    <row r="177" spans="1:9" ht="18.600000000000001" x14ac:dyDescent="0.25">
      <c r="A177" s="1060" t="str">
        <f>+[6]ระบบการควบคุมฯ!A328</f>
        <v>1.1.1</v>
      </c>
      <c r="B177" s="1061" t="str">
        <f>+[6]ระบบการควบคุมฯ!B328</f>
        <v xml:space="preserve">เงินอุดหนุนทั่วไป รายการค่าใช้จ่ายในการจัดการศึกษาขั้นพื้นฐาน </v>
      </c>
      <c r="C177" s="1062">
        <f>+[6]ระบบการควบคุมฯ!C328</f>
        <v>0</v>
      </c>
      <c r="D177" s="1063">
        <f>+D178+D184+D188+D192+D196</f>
        <v>79387826</v>
      </c>
      <c r="E177" s="1063">
        <f t="shared" ref="E177:H177" si="31">+E178+E184+E188+E192+E196</f>
        <v>0</v>
      </c>
      <c r="F177" s="1063">
        <f t="shared" si="31"/>
        <v>0</v>
      </c>
      <c r="G177" s="1063">
        <f t="shared" si="31"/>
        <v>79201534</v>
      </c>
      <c r="H177" s="1063">
        <f t="shared" si="31"/>
        <v>186292</v>
      </c>
      <c r="I177" s="1064"/>
    </row>
    <row r="178" spans="1:9" ht="55.8" x14ac:dyDescent="0.25">
      <c r="A178" s="1065" t="str">
        <f>+[6]ระบบการควบคุมฯ!A329</f>
        <v>1.1.1.2</v>
      </c>
      <c r="B178" s="1066" t="str">
        <f>+[6]ระบบการควบคุมฯ!B329</f>
        <v>เงินอุดหนุนทั่วไป รายการค่าใช้จ่ายในการจัดการศึกษาขั้นพื้นฐาน ภาคเรียนที่ 1/2567 70%  รหัสเจ้าของบัญชีย่อย 2000400000  จำนวน28,163,200‬.00 บาท</v>
      </c>
      <c r="C178" s="1066" t="str">
        <f>+[6]ระบบการควบคุมฯ!C329</f>
        <v>ศธ 04002/ว1018 ลว.8/3/2024โอนครั้งที่ 209</v>
      </c>
      <c r="D178" s="1067">
        <f>SUM(D179:D183)</f>
        <v>28163200</v>
      </c>
      <c r="E178" s="1067">
        <f t="shared" ref="E178:I178" si="32">SUM(E179:E183)</f>
        <v>0</v>
      </c>
      <c r="F178" s="1067">
        <f t="shared" si="32"/>
        <v>0</v>
      </c>
      <c r="G178" s="1067">
        <f t="shared" si="32"/>
        <v>28163200</v>
      </c>
      <c r="H178" s="1067">
        <f t="shared" si="32"/>
        <v>0</v>
      </c>
      <c r="I178" s="1067">
        <f t="shared" si="32"/>
        <v>0</v>
      </c>
    </row>
    <row r="179" spans="1:9" ht="37.200000000000003" x14ac:dyDescent="0.25">
      <c r="A179" s="608" t="str">
        <f>+[6]ระบบการควบคุมฯ!A330</f>
        <v>1)</v>
      </c>
      <c r="B179" s="613" t="str">
        <f>+[6]ระบบการควบคุมฯ!B330</f>
        <v>ค่าหนังสือเรียน รหัสบัญชีย่อย 0022001/10,931,200</v>
      </c>
      <c r="C179" s="613" t="str">
        <f>+[6]ระบบการควบคุมฯ!C330</f>
        <v>20004 42002270 4100040</v>
      </c>
      <c r="D179" s="599">
        <f>+[6]ระบบการควบคุมฯ!F330</f>
        <v>10931200</v>
      </c>
      <c r="E179" s="612">
        <f>+[6]ระบบการควบคุมฯ!G330+[6]ระบบการควบคุมฯ!H330</f>
        <v>0</v>
      </c>
      <c r="F179" s="612">
        <f>+[6]ระบบการควบคุมฯ!I330+[6]ระบบการควบคุมฯ!J330</f>
        <v>0</v>
      </c>
      <c r="G179" s="612">
        <f>+[6]ระบบการควบคุมฯ!K330+[6]ระบบการควบคุมฯ!L330</f>
        <v>10931200</v>
      </c>
      <c r="H179" s="612">
        <f>+D179-E179-F179-G179</f>
        <v>0</v>
      </c>
      <c r="I179" s="1068" t="s">
        <v>14</v>
      </c>
    </row>
    <row r="180" spans="1:9" ht="37.200000000000003" customHeight="1" x14ac:dyDescent="0.25">
      <c r="A180" s="608" t="str">
        <f>+[6]ระบบการควบคุมฯ!A331</f>
        <v>2)</v>
      </c>
      <c r="B180" s="613" t="str">
        <f>+[6]ระบบการควบคุมฯ!B331</f>
        <v>ค่าอุปกรณ์การเรียน รหัสบัญชีย่อย 0022002/3,421,000</v>
      </c>
      <c r="C180" s="613" t="str">
        <f>+[6]ระบบการควบคุมฯ!C331</f>
        <v>20004 42002270 4100117</v>
      </c>
      <c r="D180" s="599">
        <f>+[6]ระบบการควบคุมฯ!F331</f>
        <v>3421000</v>
      </c>
      <c r="E180" s="612">
        <f>+[6]ระบบการควบคุมฯ!G331+[6]ระบบการควบคุมฯ!H331</f>
        <v>0</v>
      </c>
      <c r="F180" s="612">
        <f>+[6]ระบบการควบคุมฯ!I331+[6]ระบบการควบคุมฯ!J331</f>
        <v>0</v>
      </c>
      <c r="G180" s="612">
        <f>+[6]ระบบการควบคุมฯ!K331+[6]ระบบการควบคุมฯ!L331</f>
        <v>3421000</v>
      </c>
      <c r="H180" s="612">
        <f t="shared" ref="H180:H183" si="33">+D180-E180-F180-G180</f>
        <v>0</v>
      </c>
      <c r="I180" s="1068" t="s">
        <v>14</v>
      </c>
    </row>
    <row r="181" spans="1:9" ht="19.5" customHeight="1" x14ac:dyDescent="0.25">
      <c r="A181" s="608" t="str">
        <f>+[6]ระบบการควบคุมฯ!A332</f>
        <v>3)</v>
      </c>
      <c r="B181" s="613" t="str">
        <f>+[6]ระบบการควบคุมฯ!B332</f>
        <v>ค่าเครื่องแบบนักเรียน รหัสบัญชีย่อย 0022003/6,461,500</v>
      </c>
      <c r="C181" s="613" t="str">
        <f>+[6]ระบบการควบคุมฯ!C332</f>
        <v>20004 42002270 4100194</v>
      </c>
      <c r="D181" s="599">
        <f>+[6]ระบบการควบคุมฯ!F332</f>
        <v>6461500</v>
      </c>
      <c r="E181" s="612">
        <f>+[6]ระบบการควบคุมฯ!G332+[6]ระบบการควบคุมฯ!H332</f>
        <v>0</v>
      </c>
      <c r="F181" s="612">
        <f>+[6]ระบบการควบคุมฯ!I332+[6]ระบบการควบคุมฯ!J332</f>
        <v>0</v>
      </c>
      <c r="G181" s="612">
        <f>+[6]ระบบการควบคุมฯ!K332+[6]ระบบการควบคุมฯ!L332</f>
        <v>6461500</v>
      </c>
      <c r="H181" s="612">
        <f t="shared" si="33"/>
        <v>0</v>
      </c>
      <c r="I181" s="1068" t="s">
        <v>14</v>
      </c>
    </row>
    <row r="182" spans="1:9" ht="37.200000000000003" x14ac:dyDescent="0.25">
      <c r="A182" s="608" t="str">
        <f>+[6]ระบบการควบคุมฯ!A333</f>
        <v>4)</v>
      </c>
      <c r="B182" s="613" t="str">
        <f>+[6]ระบบการควบคุมฯ!B333</f>
        <v>ค่ากิจกรรมพัฒนาคุณภาพผู้เรียน รหัสบัญชีย่อย 0022004/2,636,400</v>
      </c>
      <c r="C182" s="613" t="str">
        <f>+[6]ระบบการควบคุมฯ!C333</f>
        <v>20005 42002270 4100271</v>
      </c>
      <c r="D182" s="599">
        <f>+[6]ระบบการควบคุมฯ!F333</f>
        <v>2636400</v>
      </c>
      <c r="E182" s="612">
        <f>+[6]ระบบการควบคุมฯ!G333+[6]ระบบการควบคุมฯ!H333</f>
        <v>0</v>
      </c>
      <c r="F182" s="612">
        <f>+[6]ระบบการควบคุมฯ!I333+[6]ระบบการควบคุมฯ!J333</f>
        <v>0</v>
      </c>
      <c r="G182" s="612">
        <f>+[6]ระบบการควบคุมฯ!K333+[6]ระบบการควบคุมฯ!L333</f>
        <v>2636400</v>
      </c>
      <c r="H182" s="612">
        <f t="shared" si="33"/>
        <v>0</v>
      </c>
      <c r="I182" s="1068" t="s">
        <v>14</v>
      </c>
    </row>
    <row r="183" spans="1:9" ht="37.200000000000003" x14ac:dyDescent="0.25">
      <c r="A183" s="608" t="str">
        <f>+[6]ระบบการควบคุมฯ!A334</f>
        <v>5)</v>
      </c>
      <c r="B183" s="613" t="str">
        <f>+[6]ระบบการควบคุมฯ!B334</f>
        <v>ค่าจัดการเรียนการสอน รหัสบัญชีย่อย 0022005/4,713,100</v>
      </c>
      <c r="C183" s="613" t="str">
        <f>+[6]ระบบการควบคุมฯ!C334</f>
        <v>20006 42002270 4100348</v>
      </c>
      <c r="D183" s="599">
        <f>+[6]ระบบการควบคุมฯ!F334</f>
        <v>4713100</v>
      </c>
      <c r="E183" s="612">
        <f>+[6]ระบบการควบคุมฯ!G334+[6]ระบบการควบคุมฯ!H334</f>
        <v>0</v>
      </c>
      <c r="F183" s="612">
        <f>+[6]ระบบการควบคุมฯ!I334+[6]ระบบการควบคุมฯ!J334</f>
        <v>0</v>
      </c>
      <c r="G183" s="612">
        <f>+[6]ระบบการควบคุมฯ!K334+[6]ระบบการควบคุมฯ!L334</f>
        <v>4713100</v>
      </c>
      <c r="H183" s="612">
        <f t="shared" si="33"/>
        <v>0</v>
      </c>
      <c r="I183" s="1068" t="s">
        <v>14</v>
      </c>
    </row>
    <row r="184" spans="1:9" ht="55.8" x14ac:dyDescent="0.25">
      <c r="A184" s="1065" t="str">
        <f>+[6]ระบบการควบคุมฯ!A335</f>
        <v>1.1.1.3</v>
      </c>
      <c r="B184" s="1066" t="str">
        <f>+[6]ระบบการควบคุมฯ!B335</f>
        <v>เงินอุดหนุนทั่วไป รายการค่าใช้จ่ายในการจัดการศึกษาขั้นพื้นฐาน ภาคเรียนที่ 2/2566 70%  รหัสเจ้าของบัญชีย่อย 2000400000     จำนวน 33,852,460‬.00 บาท</v>
      </c>
      <c r="C184" s="1066" t="str">
        <f>+[6]ระบบการควบคุมฯ!C335</f>
        <v>ศธ 04002/ว4832 ลว.25/10/2022 โอนครั้งที่ 23</v>
      </c>
      <c r="D184" s="1067">
        <f t="shared" ref="D184:I184" si="34">SUM(D185:D187)</f>
        <v>33852460</v>
      </c>
      <c r="E184" s="1067">
        <f t="shared" si="34"/>
        <v>0</v>
      </c>
      <c r="F184" s="1067">
        <f t="shared" si="34"/>
        <v>0</v>
      </c>
      <c r="G184" s="1067">
        <f t="shared" si="34"/>
        <v>33852240</v>
      </c>
      <c r="H184" s="1067">
        <f t="shared" si="34"/>
        <v>220</v>
      </c>
      <c r="I184" s="1067">
        <f t="shared" si="34"/>
        <v>0</v>
      </c>
    </row>
    <row r="185" spans="1:9" ht="37.200000000000003" x14ac:dyDescent="0.25">
      <c r="A185" s="608" t="str">
        <f>+[6]ระบบการควบคุมฯ!A336</f>
        <v>1)</v>
      </c>
      <c r="B185" s="613" t="str">
        <f>+[6]ระบบการควบคุมฯ!B336</f>
        <v>ค่าจัดการเรียนการสอน รหัสบัญชีย่อย 0022005/23,667,084</v>
      </c>
      <c r="C185" s="613" t="str">
        <f>+[6]ระบบการควบคุมฯ!C336</f>
        <v>20006 42002270 4100348</v>
      </c>
      <c r="D185" s="599">
        <f>+[6]ระบบการควบคุมฯ!F336</f>
        <v>23667084</v>
      </c>
      <c r="E185" s="612">
        <f>+[6]ระบบการควบคุมฯ!G336+[6]ระบบการควบคุมฯ!H336</f>
        <v>0</v>
      </c>
      <c r="F185" s="612">
        <f>+[6]ระบบการควบคุมฯ!I336+[6]ระบบการควบคุมฯ!J336</f>
        <v>0</v>
      </c>
      <c r="G185" s="612">
        <f>+[6]ระบบการควบคุมฯ!K336+[6]ระบบการควบคุมฯ!L336</f>
        <v>23667084</v>
      </c>
      <c r="H185" s="612">
        <f>+D185-E185-F185-G185</f>
        <v>0</v>
      </c>
      <c r="I185" s="1068" t="s">
        <v>14</v>
      </c>
    </row>
    <row r="186" spans="1:9" ht="18.600000000000001" customHeight="1" x14ac:dyDescent="0.25">
      <c r="A186" s="608" t="str">
        <f>+[6]ระบบการควบคุมฯ!A337</f>
        <v>2)</v>
      </c>
      <c r="B186" s="613" t="str">
        <f>+[6]ระบบการควบคุมฯ!B337</f>
        <v>ค่าอุปกรณ์การเรียน รหัสบัญชีย่อย 0022002/4,301,870</v>
      </c>
      <c r="C186" s="613" t="str">
        <f>+[6]ระบบการควบคุมฯ!C337</f>
        <v>20004 42002270 4100117</v>
      </c>
      <c r="D186" s="599">
        <f>+[6]ระบบการควบคุมฯ!F337</f>
        <v>4301870</v>
      </c>
      <c r="E186" s="612">
        <f>+[6]ระบบการควบคุมฯ!G337+[6]ระบบการควบคุมฯ!H337</f>
        <v>0</v>
      </c>
      <c r="F186" s="612">
        <f>+[6]ระบบการควบคุมฯ!I337+[6]ระบบการควบคุมฯ!J337</f>
        <v>0</v>
      </c>
      <c r="G186" s="612">
        <f>+[6]ระบบการควบคุมฯ!K337+[6]ระบบการควบคุมฯ!L337</f>
        <v>4301650</v>
      </c>
      <c r="H186" s="612">
        <f>+D186-E186-F186-G186</f>
        <v>220</v>
      </c>
      <c r="I186" s="1068" t="s">
        <v>14</v>
      </c>
    </row>
    <row r="187" spans="1:9" ht="18.600000000000001" customHeight="1" x14ac:dyDescent="0.25">
      <c r="A187" s="608" t="str">
        <f>+[6]ระบบการควบคุมฯ!A338</f>
        <v>3)</v>
      </c>
      <c r="B187" s="613" t="str">
        <f>+[6]ระบบการควบคุมฯ!B338</f>
        <v>ค่ากิจกรรมพัฒนาคุณภาพผู้เรียน รหัสบัญชีย่อย 0022004/5,883,506</v>
      </c>
      <c r="C187" s="613" t="str">
        <f>+[6]ระบบการควบคุมฯ!C338</f>
        <v>20005 42002270 4100271</v>
      </c>
      <c r="D187" s="599">
        <f>+[6]ระบบการควบคุมฯ!F338</f>
        <v>5883506</v>
      </c>
      <c r="E187" s="612">
        <f>+[6]ระบบการควบคุมฯ!G338+[6]ระบบการควบคุมฯ!H338</f>
        <v>0</v>
      </c>
      <c r="F187" s="612">
        <f>+[6]ระบบการควบคุมฯ!I338+[6]ระบบการควบคุมฯ!J338</f>
        <v>0</v>
      </c>
      <c r="G187" s="612">
        <f>+[6]ระบบการควบคุมฯ!K338+[6]ระบบการควบคุมฯ!L338</f>
        <v>5883506</v>
      </c>
      <c r="H187" s="612">
        <f>+D187-E187-F187-G187</f>
        <v>0</v>
      </c>
      <c r="I187" s="1068" t="s">
        <v>14</v>
      </c>
    </row>
    <row r="188" spans="1:9" ht="18.600000000000001" customHeight="1" x14ac:dyDescent="0.25">
      <c r="A188" s="1065" t="str">
        <f>+[6]ระบบการควบคุมฯ!A339</f>
        <v>1.1.1.2</v>
      </c>
      <c r="B188" s="1066" t="str">
        <f>+[6]ระบบการควบคุมฯ!B339</f>
        <v xml:space="preserve">งบเงินอุดหนุน เงินอุดหนุนทั่วไป ค่าใช้จ่ายในการจัดการศึกษาขั้นพื้นฐาน ภาคเรียน      ที่ 2/2565 (30%) จำนวน 3 รายการ  จำนวนเงิน 13,680,740‬.00  บาท </v>
      </c>
      <c r="C188" s="1066" t="str">
        <f>+[6]ระบบการควบคุมฯ!C339</f>
        <v xml:space="preserve">ศธ 04002/ว5681 ลว.20/12/2023 โอนครั้งที่ 99 จำนวน13,680,740‬.00บาท </v>
      </c>
      <c r="D188" s="1067">
        <f t="shared" ref="D188:I188" si="35">SUM(D189:D191)</f>
        <v>13680740</v>
      </c>
      <c r="E188" s="1067">
        <f t="shared" si="35"/>
        <v>0</v>
      </c>
      <c r="F188" s="1067">
        <f t="shared" si="35"/>
        <v>0</v>
      </c>
      <c r="G188" s="1067">
        <f t="shared" si="35"/>
        <v>13674220</v>
      </c>
      <c r="H188" s="1067">
        <f t="shared" si="35"/>
        <v>6520</v>
      </c>
      <c r="I188" s="1067">
        <f t="shared" si="35"/>
        <v>0</v>
      </c>
    </row>
    <row r="189" spans="1:9" ht="18.600000000000001" customHeight="1" x14ac:dyDescent="0.25">
      <c r="A189" s="608" t="str">
        <f>+[6]ระบบการควบคุมฯ!A340</f>
        <v>1)</v>
      </c>
      <c r="B189" s="613" t="str">
        <f>+[6]ระบบการควบคุมฯ!B340</f>
        <v>ค่าอุปกรณ์การเรียน รหัสบัญชีย่อย 0022002/1745120</v>
      </c>
      <c r="C189" s="613" t="str">
        <f>+[6]ระบบการควบคุมฯ!C340</f>
        <v>20004 42002270 4100117</v>
      </c>
      <c r="D189" s="599">
        <f>+[6]ระบบการควบคุมฯ!F340</f>
        <v>1745120</v>
      </c>
      <c r="E189" s="612">
        <f>+[6]ระบบการควบคุมฯ!G340+[6]ระบบการควบคุมฯ!H340</f>
        <v>0</v>
      </c>
      <c r="F189" s="612">
        <f>+[6]ระบบการควบคุมฯ!I340+[6]ระบบการควบคุมฯ!J340</f>
        <v>0</v>
      </c>
      <c r="G189" s="612">
        <f>+[6]ระบบการควบคุมฯ!K340+[6]ระบบการควบคุมฯ!L340</f>
        <v>1739040</v>
      </c>
      <c r="H189" s="612">
        <f>+D189-E189-F189-G189</f>
        <v>6080</v>
      </c>
      <c r="I189" s="1068" t="s">
        <v>14</v>
      </c>
    </row>
    <row r="190" spans="1:9" ht="18.600000000000001" customHeight="1" x14ac:dyDescent="0.25">
      <c r="A190" s="608" t="str">
        <f>+[6]ระบบการควบคุมฯ!A341</f>
        <v>2)</v>
      </c>
      <c r="B190" s="613" t="str">
        <f>+[6]ระบบการควบคุมฯ!B341</f>
        <v>ค่ากิจกรรมพัฒนาคุณภาพผู้เรียน รหัสบัญชีย่อย 0022004/2379548</v>
      </c>
      <c r="C190" s="613" t="str">
        <f>+[6]ระบบการควบคุมฯ!C341</f>
        <v>20005 42002270 4100271</v>
      </c>
      <c r="D190" s="599">
        <f>+[6]ระบบการควบคุมฯ!F341</f>
        <v>2379548</v>
      </c>
      <c r="E190" s="612">
        <f>+[6]ระบบการควบคุมฯ!G341+[6]ระบบการควบคุมฯ!H341</f>
        <v>0</v>
      </c>
      <c r="F190" s="612">
        <f>+[6]ระบบการควบคุมฯ!I341+[6]ระบบการควบคุมฯ!J341</f>
        <v>0</v>
      </c>
      <c r="G190" s="612">
        <f>+[6]ระบบการควบคุมฯ!K341+[6]ระบบการควบคุมฯ!L341</f>
        <v>2379108</v>
      </c>
      <c r="H190" s="612">
        <f>+D190-E190-F190-G190</f>
        <v>440</v>
      </c>
      <c r="I190" s="1068" t="s">
        <v>14</v>
      </c>
    </row>
    <row r="191" spans="1:9" ht="111.6" customHeight="1" x14ac:dyDescent="0.25">
      <c r="A191" s="608" t="str">
        <f>+[6]ระบบการควบคุมฯ!A342</f>
        <v>3)</v>
      </c>
      <c r="B191" s="613" t="str">
        <f>+[6]ระบบการควบคุมฯ!B342</f>
        <v>ค่าจัดการเรียนการสอน รหัสบัญชีย่อย 0022005/9556072</v>
      </c>
      <c r="C191" s="613" t="str">
        <f>+[6]ระบบการควบคุมฯ!C342</f>
        <v>20006 42002270 4100348</v>
      </c>
      <c r="D191" s="599">
        <f>+[6]ระบบการควบคุมฯ!F342</f>
        <v>9556072</v>
      </c>
      <c r="E191" s="612">
        <f>+[6]ระบบการควบคุมฯ!G342+[6]ระบบการควบคุมฯ!H342</f>
        <v>0</v>
      </c>
      <c r="F191" s="612">
        <f>+[6]ระบบการควบคุมฯ!I342+[6]ระบบการควบคุมฯ!J342</f>
        <v>0</v>
      </c>
      <c r="G191" s="612">
        <f>+[6]ระบบการควบคุมฯ!K342+[6]ระบบการควบคุมฯ!L342</f>
        <v>9556072</v>
      </c>
      <c r="H191" s="612">
        <f>+D191-E191-F191-G191</f>
        <v>0</v>
      </c>
      <c r="I191" s="1068" t="s">
        <v>14</v>
      </c>
    </row>
    <row r="192" spans="1:9" ht="74.400000000000006" hidden="1" customHeight="1" x14ac:dyDescent="0.25">
      <c r="A192" s="1065" t="str">
        <f>+[6]ระบบการควบคุมฯ!A361</f>
        <v>1.1.2</v>
      </c>
      <c r="B192" s="1066" t="str">
        <f>+[6]ระบบการควบคุมฯ!B361</f>
        <v>เงินอุดหนุนทั่วไป รายการค่าใช้จ่ายในการจัดการศึกษาขั้นพื้นฐาน สำหรับการจัดการศึกษาโดยครอบครัวและสถานประกอบการ  จำนวน 3 รายการ รหัสเจ้าของบัญชีย่อย 2000400000</v>
      </c>
      <c r="C192" s="1066" t="str">
        <f>+[6]ระบบการควบคุมฯ!C361</f>
        <v>ศธ 04002/ว55552 ลว.12/12/2022 โอนครั้งที่ 83</v>
      </c>
      <c r="D192" s="1067">
        <f t="shared" ref="D192:I192" si="36">SUM(D193:D195)</f>
        <v>3225926</v>
      </c>
      <c r="E192" s="1067">
        <f t="shared" si="36"/>
        <v>0</v>
      </c>
      <c r="F192" s="1067">
        <f t="shared" si="36"/>
        <v>0</v>
      </c>
      <c r="G192" s="1067">
        <f t="shared" si="36"/>
        <v>3053874</v>
      </c>
      <c r="H192" s="1067">
        <f t="shared" si="36"/>
        <v>172052</v>
      </c>
      <c r="I192" s="1067">
        <f t="shared" si="36"/>
        <v>0</v>
      </c>
    </row>
    <row r="193" spans="1:9" ht="37.200000000000003" hidden="1" customHeight="1" x14ac:dyDescent="0.25">
      <c r="A193" s="608" t="str">
        <f>+[6]ระบบการควบคุมฯ!A363</f>
        <v>1)</v>
      </c>
      <c r="B193" s="613" t="str">
        <f>+[6]ระบบการควบคุมฯ!B363</f>
        <v>ค่าอุปกรณ์การเรียน รหัสบัญชีย่อย 0022002</v>
      </c>
      <c r="C193" s="613" t="str">
        <f>+[6]ระบบการควบคุมฯ!C363</f>
        <v>20004 42002270 4100117</v>
      </c>
      <c r="D193" s="599">
        <f>+[6]ระบบการควบคุมฯ!F363</f>
        <v>121020</v>
      </c>
      <c r="E193" s="612">
        <f>+[6]ระบบการควบคุมฯ!G363+[6]ระบบการควบคุมฯ!H363</f>
        <v>0</v>
      </c>
      <c r="F193" s="612">
        <f>+[6]ระบบการควบคุมฯ!I363+[6]ระบบการควบคุมฯ!J363</f>
        <v>0</v>
      </c>
      <c r="G193" s="612">
        <f>+[6]ระบบการควบคุมฯ!K363+[6]ระบบการควบคุมฯ!L363</f>
        <v>114750</v>
      </c>
      <c r="H193" s="612">
        <f>+D193-E193-F193-G193</f>
        <v>6270</v>
      </c>
      <c r="I193" s="1068" t="s">
        <v>14</v>
      </c>
    </row>
    <row r="194" spans="1:9" ht="37.200000000000003" hidden="1" customHeight="1" x14ac:dyDescent="0.25">
      <c r="A194" s="608" t="str">
        <f>+[6]ระบบการควบคุมฯ!A364</f>
        <v>2)</v>
      </c>
      <c r="B194" s="613" t="str">
        <f>+[6]ระบบการควบคุมฯ!B364</f>
        <v>ค่ากิจกรรมพัฒนาคุณภาพผู้เรียน รหัสบัญชีย่อย 0022004</v>
      </c>
      <c r="C194" s="613" t="str">
        <f>+[6]ระบบการควบคุมฯ!C364</f>
        <v>20005 42002270 4100271</v>
      </c>
      <c r="D194" s="599">
        <f>+[6]ระบบการควบคุมฯ!F364</f>
        <v>227329</v>
      </c>
      <c r="E194" s="612">
        <f>+[6]ระบบการควบคุมฯ!G364+[6]ระบบการควบคุมฯ!H364</f>
        <v>0</v>
      </c>
      <c r="F194" s="612">
        <f>+[6]ระบบการควบคุมฯ!I364+[6]ระบบการควบคุมฯ!J364</f>
        <v>0</v>
      </c>
      <c r="G194" s="612">
        <f>+[6]ระบบการควบคุมฯ!K364+[6]ระบบการควบคุมฯ!L364</f>
        <v>215066</v>
      </c>
      <c r="H194" s="612">
        <f>+D194-E194-F194-G194</f>
        <v>12263</v>
      </c>
      <c r="I194" s="1068" t="s">
        <v>14</v>
      </c>
    </row>
    <row r="195" spans="1:9" ht="37.200000000000003" hidden="1" customHeight="1" x14ac:dyDescent="0.25">
      <c r="A195" s="608" t="str">
        <f>+[6]ระบบการควบคุมฯ!A365</f>
        <v>3)</v>
      </c>
      <c r="B195" s="613" t="str">
        <f>+[6]ระบบการควบคุมฯ!B365</f>
        <v>ค่าจัดกิจกรรมการเรียนการสอน รหัสบัญชีย่อย 0022005</v>
      </c>
      <c r="C195" s="613" t="str">
        <f>+[6]ระบบการควบคุมฯ!C365</f>
        <v>20006 42002270 4100348</v>
      </c>
      <c r="D195" s="599">
        <f>+[6]ระบบการควบคุมฯ!F365</f>
        <v>2877577</v>
      </c>
      <c r="E195" s="612">
        <f>+[6]ระบบการควบคุมฯ!G365+[6]ระบบการควบคุมฯ!H365</f>
        <v>0</v>
      </c>
      <c r="F195" s="612">
        <f>+[6]ระบบการควบคุมฯ!I365+[6]ระบบการควบคุมฯ!J365</f>
        <v>0</v>
      </c>
      <c r="G195" s="612">
        <f>+[6]ระบบการควบคุมฯ!K365+[6]ระบบการควบคุมฯ!L365</f>
        <v>2724058</v>
      </c>
      <c r="H195" s="612">
        <f>+D195-E195-F195-G195</f>
        <v>153519</v>
      </c>
      <c r="I195" s="1068" t="s">
        <v>14</v>
      </c>
    </row>
    <row r="196" spans="1:9" ht="37.200000000000003" hidden="1" customHeight="1" x14ac:dyDescent="0.25">
      <c r="A196" s="1065" t="str">
        <f>+[6]ระบบการควบคุมฯ!A372</f>
        <v>1.1.3</v>
      </c>
      <c r="B196" s="1066" t="str">
        <f>+[6]ระบบการควบคุมฯ!B372</f>
        <v>เงินอุดหนุนทั่วไป รายการค่าใช้จ่ายในการจัดการศึกษาขั้นพื้นฐาน (ปัจจัยพื้นฐานสำหรับนักเรียนยากจน)</v>
      </c>
      <c r="C196" s="1066" t="str">
        <f>+[6]ระบบการควบคุมฯ!C372</f>
        <v xml:space="preserve">20004 42002270 4100348  </v>
      </c>
      <c r="D196" s="1067">
        <f t="shared" ref="D196:I196" si="37">SUM(D197:D199)</f>
        <v>465500</v>
      </c>
      <c r="E196" s="1067">
        <f t="shared" si="37"/>
        <v>0</v>
      </c>
      <c r="F196" s="1067">
        <f t="shared" si="37"/>
        <v>0</v>
      </c>
      <c r="G196" s="1067">
        <f t="shared" si="37"/>
        <v>458000</v>
      </c>
      <c r="H196" s="1067">
        <f t="shared" si="37"/>
        <v>7500</v>
      </c>
      <c r="I196" s="1067">
        <f t="shared" si="37"/>
        <v>0</v>
      </c>
    </row>
    <row r="197" spans="1:9" ht="111.6" hidden="1" customHeight="1" x14ac:dyDescent="0.25">
      <c r="A197" s="608" t="str">
        <f>+[6]ระบบการควบคุมฯ!A373</f>
        <v>1.1.3.1</v>
      </c>
      <c r="B197" s="613" t="str">
        <f>+[6]ระบบการควบคุมฯ!B373</f>
        <v xml:space="preserve">รายการค่าจัดการเรียนการสอน (ปัจจัยพื้นฐานนักเรียนยากจน) รหัสเจ้าของบัญชีย่อย 2000400000 บัญย่อย 0022005 ระดับประถมศึกษา รายละ 500.-บาท จำนวน 514 ราย จำนวนเงิน 257,000.00 บาท ระดับมัธยมศึกษาตอนต้น รายละ 1,500.-บาท จำนวน 139 ราย จำนวนเงิน 208,500.00 บาท </v>
      </c>
      <c r="C197" s="613" t="str">
        <f>+[6]ระบบการควบคุมฯ!C373</f>
        <v>ศธ 04002/ว417 ลว.30/1/2023 โอนครั้งที่ 159</v>
      </c>
      <c r="D197" s="599">
        <f>+[6]ระบบการควบคุมฯ!F373</f>
        <v>465500</v>
      </c>
      <c r="E197" s="612">
        <f>+[6]ระบบการควบคุมฯ!G373+[6]ระบบการควบคุมฯ!H373</f>
        <v>0</v>
      </c>
      <c r="F197" s="612">
        <f>+[6]ระบบการควบคุมฯ!I373+[6]ระบบการควบคุมฯ!J373</f>
        <v>0</v>
      </c>
      <c r="G197" s="612">
        <f>+[6]ระบบการควบคุมฯ!K373+[6]ระบบการควบคุมฯ!L373</f>
        <v>458000</v>
      </c>
      <c r="H197" s="612">
        <f>+D197-E197-F197-G197</f>
        <v>7500</v>
      </c>
      <c r="I197" s="1068" t="s">
        <v>14</v>
      </c>
    </row>
    <row r="198" spans="1:9" ht="18.600000000000001" hidden="1" customHeight="1" x14ac:dyDescent="0.25">
      <c r="A198" s="1053">
        <f>+[6]ระบบการควบคุมฯ!A398</f>
        <v>2</v>
      </c>
      <c r="B198" s="1026" t="str">
        <f>+[6]ระบบการควบคุมฯ!B398</f>
        <v xml:space="preserve">โครงการพัฒนาสื่อและเทคโนโลยีสารสนเทศเพื่อการศึกษา </v>
      </c>
      <c r="C198" s="1026" t="str">
        <f>+[6]ระบบการควบคุมฯ!C398</f>
        <v xml:space="preserve">20004 42004700 </v>
      </c>
      <c r="D198" s="1028">
        <f t="shared" ref="D198:H199" si="38">+D200</f>
        <v>0</v>
      </c>
      <c r="E198" s="1054">
        <f t="shared" si="38"/>
        <v>0</v>
      </c>
      <c r="F198" s="1054">
        <f t="shared" si="38"/>
        <v>0</v>
      </c>
      <c r="G198" s="1054">
        <f t="shared" si="38"/>
        <v>0</v>
      </c>
      <c r="H198" s="1054">
        <f t="shared" si="38"/>
        <v>0</v>
      </c>
      <c r="I198" s="1055"/>
    </row>
    <row r="199" spans="1:9" ht="37.200000000000003" hidden="1" customHeight="1" x14ac:dyDescent="0.25">
      <c r="A199" s="605"/>
      <c r="B199" s="1058" t="str">
        <f>+[6]ระบบการควบคุมฯ!B399</f>
        <v xml:space="preserve"> งบดำเนินงาน 67112xx</v>
      </c>
      <c r="C199" s="1059"/>
      <c r="D199" s="606">
        <f t="shared" si="38"/>
        <v>0</v>
      </c>
      <c r="E199" s="606">
        <f t="shared" si="38"/>
        <v>0</v>
      </c>
      <c r="F199" s="606">
        <f t="shared" si="38"/>
        <v>0</v>
      </c>
      <c r="G199" s="606">
        <f t="shared" si="38"/>
        <v>0</v>
      </c>
      <c r="H199" s="606">
        <f t="shared" si="38"/>
        <v>0</v>
      </c>
      <c r="I199" s="607"/>
    </row>
    <row r="200" spans="1:9" ht="37.200000000000003" hidden="1" customHeight="1" x14ac:dyDescent="0.25">
      <c r="A200" s="1030">
        <f>+[6]ระบบการควบคุมฯ!A401</f>
        <v>2.1</v>
      </c>
      <c r="B200" s="1031" t="str">
        <f>+[6]ระบบการควบคุมฯ!B401</f>
        <v xml:space="preserve">กิจกรรมการส่งเสริมการจัดการศึกษาทางไกล </v>
      </c>
      <c r="C200" s="1056" t="str">
        <f>+[6]ระบบการควบคุมฯ!C401</f>
        <v xml:space="preserve">20004 66 86184 00000  </v>
      </c>
      <c r="D200" s="1032">
        <f>+D201</f>
        <v>0</v>
      </c>
      <c r="E200" s="1069">
        <f t="shared" ref="E200:H201" si="39">+E201</f>
        <v>0</v>
      </c>
      <c r="F200" s="1069">
        <f t="shared" si="39"/>
        <v>0</v>
      </c>
      <c r="G200" s="1069">
        <f t="shared" si="39"/>
        <v>0</v>
      </c>
      <c r="H200" s="1069">
        <f t="shared" si="39"/>
        <v>0</v>
      </c>
      <c r="I200" s="1057"/>
    </row>
    <row r="201" spans="1:9" ht="55.95" hidden="1" customHeight="1" x14ac:dyDescent="0.25">
      <c r="A201" s="606" t="str">
        <f>+[6]ระบบการควบคุมฯ!A402</f>
        <v>2.1.1</v>
      </c>
      <c r="B201" s="1058" t="str">
        <f>+[6]ระบบการควบคุมฯ!B402</f>
        <v xml:space="preserve"> งบดำเนินงาน 67112xx</v>
      </c>
      <c r="C201" s="1059" t="str">
        <f>+[6]ระบบการควบคุมฯ!C402</f>
        <v xml:space="preserve">20004 42004770 2000000 </v>
      </c>
      <c r="D201" s="606">
        <f>+D202</f>
        <v>0</v>
      </c>
      <c r="E201" s="606">
        <f t="shared" si="39"/>
        <v>0</v>
      </c>
      <c r="F201" s="606">
        <f t="shared" si="39"/>
        <v>0</v>
      </c>
      <c r="G201" s="606">
        <f t="shared" si="39"/>
        <v>0</v>
      </c>
      <c r="H201" s="606">
        <f t="shared" si="39"/>
        <v>0</v>
      </c>
      <c r="I201" s="607"/>
    </row>
    <row r="202" spans="1:9" ht="37.200000000000003" hidden="1" customHeight="1" x14ac:dyDescent="0.25">
      <c r="A202" s="608" t="str">
        <f>+[6]ระบบการควบคุมฯ!A403</f>
        <v>2.1.1.1</v>
      </c>
      <c r="B202" s="613" t="str">
        <f>+[6]ระบบการควบคุมฯ!B403</f>
        <v xml:space="preserve">ค่าใช้จ่ายสำหรับผู้อำนวยการโรงเรียนและครู เข้าร่วมการอบรมผู้บริหาร ครู และบุคลากรทางการศึกษาในการจัดการศึกษาทางไกลผ่านดาวเทียม (DLTV) ระหว่างวันที่ 19 – 20 สิงหาคม 2566 ณ โรงแรมริเวอร์ไซด์ กรุงเทพมหานคร   วัดนิเทศน์ ,แสนจำหน่ายวิทยา, วัดนพรัตนาราม, ศาลาลอย ,วัดจตุพิธวราวาส  แสนชื่นปานนุกูล ,คลอง 11 ศาลาครุ และวัดอดิศร </v>
      </c>
      <c r="C202" s="613" t="str">
        <f>+[6]ระบบการควบคุมฯ!C403</f>
        <v>ศธ 04002/ว3600 ลว.24 ส.ค. 2566 โอนครั้งที่ 805</v>
      </c>
      <c r="D202" s="599">
        <f>+[6]ระบบการควบคุมฯ!F403</f>
        <v>0</v>
      </c>
      <c r="E202" s="612">
        <f>+[6]ระบบการควบคุมฯ!G403+[6]ระบบการควบคุมฯ!H403</f>
        <v>0</v>
      </c>
      <c r="F202" s="612">
        <f>+[6]ระบบการควบคุมฯ!I403+[6]ระบบการควบคุมฯ!J403</f>
        <v>0</v>
      </c>
      <c r="G202" s="612">
        <f>+[6]ระบบการควบคุมฯ!K403+[6]ระบบการควบคุมฯ!L403</f>
        <v>0</v>
      </c>
      <c r="H202" s="612">
        <f>+D202-E202-F202-G202</f>
        <v>0</v>
      </c>
      <c r="I202" s="1068" t="s">
        <v>99</v>
      </c>
    </row>
    <row r="203" spans="1:9" ht="18.600000000000001" hidden="1" customHeight="1" x14ac:dyDescent="0.25">
      <c r="A203" s="1053">
        <v>1</v>
      </c>
      <c r="B203" s="1026" t="str">
        <f>+[6]ระบบการควบคุมฯ!B422</f>
        <v xml:space="preserve">โครงการสร้างโอกาสและลดความเหลื่อมล้ำทางการศึกษาในระดับพื้นที่  </v>
      </c>
      <c r="C203" s="1026" t="str">
        <f>+[6]ระบบการควบคุมฯ!C422</f>
        <v>20004 42006700 2000000</v>
      </c>
      <c r="D203" s="1028">
        <f>+D204</f>
        <v>0</v>
      </c>
      <c r="E203" s="1054">
        <f t="shared" ref="E203:H204" si="40">+E204</f>
        <v>0</v>
      </c>
      <c r="F203" s="1054">
        <f t="shared" si="40"/>
        <v>0</v>
      </c>
      <c r="G203" s="1054">
        <f t="shared" si="40"/>
        <v>0</v>
      </c>
      <c r="H203" s="1054">
        <f t="shared" si="40"/>
        <v>0</v>
      </c>
      <c r="I203" s="1055"/>
    </row>
    <row r="204" spans="1:9" ht="18.600000000000001" hidden="1" customHeight="1" x14ac:dyDescent="0.25">
      <c r="A204" s="1030">
        <v>1.1000000000000001</v>
      </c>
      <c r="B204" s="1031" t="str">
        <f>+[6]ระบบการควบคุมฯ!B423</f>
        <v xml:space="preserve">กิจกรรมการยกระดับคุณภาพโรงเรียนขยายโอกาส </v>
      </c>
      <c r="C204" s="1056" t="str">
        <f>+[6]ระบบการควบคุมฯ!C423</f>
        <v xml:space="preserve">20004 66 00106 00000 </v>
      </c>
      <c r="D204" s="1032">
        <f>+D205</f>
        <v>0</v>
      </c>
      <c r="E204" s="1069">
        <f t="shared" si="40"/>
        <v>0</v>
      </c>
      <c r="F204" s="1069">
        <f t="shared" si="40"/>
        <v>0</v>
      </c>
      <c r="G204" s="1069">
        <f t="shared" si="40"/>
        <v>0</v>
      </c>
      <c r="H204" s="1069">
        <f t="shared" si="40"/>
        <v>0</v>
      </c>
      <c r="I204" s="1057"/>
    </row>
    <row r="205" spans="1:9" ht="18.600000000000001" customHeight="1" x14ac:dyDescent="0.25">
      <c r="A205" s="605"/>
      <c r="B205" s="1058" t="str">
        <f>+[1]ระบบการควบคุมฯ!B238</f>
        <v xml:space="preserve"> งบดำเนินงาน 66112xx</v>
      </c>
      <c r="C205" s="1059" t="str">
        <f>+[6]ระบบการควบคุมฯ!C424</f>
        <v>20004 42006770 2000000</v>
      </c>
      <c r="D205" s="606">
        <f>SUM(D206:D210)</f>
        <v>0</v>
      </c>
      <c r="E205" s="606">
        <f>SUM(E206:E210)</f>
        <v>0</v>
      </c>
      <c r="F205" s="606">
        <f>SUM(F206:F210)</f>
        <v>0</v>
      </c>
      <c r="G205" s="606">
        <f>SUM(G206:G210)</f>
        <v>0</v>
      </c>
      <c r="H205" s="606">
        <f>SUM(H206:H210)</f>
        <v>0</v>
      </c>
      <c r="I205" s="607"/>
    </row>
    <row r="206" spans="1:9" ht="18.600000000000001" customHeight="1" x14ac:dyDescent="0.25">
      <c r="A206" s="608" t="s">
        <v>39</v>
      </c>
      <c r="B206" s="613" t="str">
        <f>+[6]ระบบการควบคุมฯ!B425</f>
        <v xml:space="preserve">ค่าใช้จ่ายเข้าร่วมประชุมเชิงปฏิบัติการจัดทำแนวทางการพัฒนาและยกระดับคุณภาพโรงเรียนขยายโอกาสทางการศึกษา ประจำปีงบประมาณ  พ.ศ. 2566 ระหว่างวันที่ 8 - 10 กุมภาพันธ์ 2566 ณ โรงแรมริเวอร์ไซด์ กรุงเทพมหานคร </v>
      </c>
      <c r="C206" s="613" t="str">
        <f>+[6]ระบบการควบคุมฯ!C425</f>
        <v>ศธ 04002/ว585 ลว.15 กพ 66 โอนครั้งที่ 310</v>
      </c>
      <c r="D206" s="599">
        <f>+[6]ระบบการควบคุมฯ!F425</f>
        <v>0</v>
      </c>
      <c r="E206" s="612">
        <f>+[6]ระบบการควบคุมฯ!G425+[6]ระบบการควบคุมฯ!H425</f>
        <v>0</v>
      </c>
      <c r="F206" s="612">
        <f>+[6]ระบบการควบคุมฯ!I425+[6]ระบบการควบคุมฯ!J425</f>
        <v>0</v>
      </c>
      <c r="G206" s="612">
        <f>+[6]ระบบการควบคุมฯ!K425+[6]ระบบการควบคุมฯ!L425</f>
        <v>0</v>
      </c>
      <c r="H206" s="612">
        <f>+D206-E206-F206-G206</f>
        <v>0</v>
      </c>
      <c r="I206" s="1068" t="s">
        <v>81</v>
      </c>
    </row>
    <row r="207" spans="1:9" ht="74.400000000000006" x14ac:dyDescent="0.25">
      <c r="A207" s="608" t="s">
        <v>89</v>
      </c>
      <c r="B207" s="613" t="str">
        <f>+[6]ระบบการควบคุมฯ!B426</f>
        <v xml:space="preserve">ค่าใช้จ่ายเข้าร่วมประชุมเชิงปฏิบัติการบรรณาธิการกิจ  คู่มือแนวทางการพัฒนาและยกระดับคุณภาพโรงเรียนขยายโอกาส ประจำปีงบประมาณ พ.ศ. 2566 ระหว่างวันที่ 1 – 3  พฤษภาคม 2566 ณ โรงแรมบียอนด์ สวีท กรุงเทพมหานคร </v>
      </c>
      <c r="C207" s="613" t="str">
        <f>+[6]ระบบการควบคุมฯ!C426</f>
        <v>ศธ 04002/ว1925 ลว.12 พค 66 โอนครั้งที่ 517</v>
      </c>
      <c r="D207" s="599">
        <f>+[6]ระบบการควบคุมฯ!F426</f>
        <v>0</v>
      </c>
      <c r="E207" s="612">
        <f>+[6]ระบบการควบคุมฯ!G426+[6]ระบบการควบคุมฯ!H426</f>
        <v>0</v>
      </c>
      <c r="F207" s="612">
        <f>+[6]ระบบการควบคุมฯ!I426+[6]ระบบการควบคุมฯ!J426</f>
        <v>0</v>
      </c>
      <c r="G207" s="612">
        <f>+[6]ระบบการควบคุมฯ!K426+[6]ระบบการควบคุมฯ!L426</f>
        <v>0</v>
      </c>
      <c r="H207" s="612">
        <f>+D207-E207-F207-G207</f>
        <v>0</v>
      </c>
      <c r="I207" s="600" t="s">
        <v>81</v>
      </c>
    </row>
    <row r="208" spans="1:9" ht="18.600000000000001" x14ac:dyDescent="0.25">
      <c r="A208" s="608"/>
      <c r="B208" s="613"/>
      <c r="C208" s="613"/>
      <c r="D208" s="599">
        <f>+[1]ระบบการควบคุมฯ!F241</f>
        <v>0</v>
      </c>
      <c r="E208" s="612">
        <f>+[1]ระบบการควบคุมฯ!G241+[1]ระบบการควบคุมฯ!H241</f>
        <v>0</v>
      </c>
      <c r="F208" s="612">
        <f>+[1]ระบบการควบคุมฯ!I241+[1]ระบบการควบคุมฯ!J241</f>
        <v>0</v>
      </c>
      <c r="G208" s="612">
        <f>+[1]ระบบการควบคุมฯ!K241+[1]ระบบการควบคุมฯ!L241</f>
        <v>0</v>
      </c>
      <c r="H208" s="612">
        <f>+D208-E208-F208-G208</f>
        <v>0</v>
      </c>
      <c r="I208" s="600"/>
    </row>
    <row r="209" spans="1:9" ht="39" customHeight="1" x14ac:dyDescent="0.25">
      <c r="A209" s="608"/>
      <c r="B209" s="613"/>
      <c r="C209" s="613"/>
      <c r="D209" s="599">
        <f>+[1]ระบบการควบคุมฯ!F242</f>
        <v>0</v>
      </c>
      <c r="E209" s="612">
        <f>+[1]ระบบการควบคุมฯ!G242+[1]ระบบการควบคุมฯ!H242</f>
        <v>0</v>
      </c>
      <c r="F209" s="612">
        <f>+[1]ระบบการควบคุมฯ!I242+[1]ระบบการควบคุมฯ!J242</f>
        <v>0</v>
      </c>
      <c r="G209" s="612">
        <f>+[1]ระบบการควบคุมฯ!K242+[1]ระบบการควบคุมฯ!L242</f>
        <v>0</v>
      </c>
      <c r="H209" s="612">
        <f>+D209-E209-F209-G209</f>
        <v>0</v>
      </c>
      <c r="I209" s="600"/>
    </row>
    <row r="210" spans="1:9" ht="18.600000000000001" x14ac:dyDescent="0.25">
      <c r="A210" s="608"/>
      <c r="B210" s="613"/>
      <c r="C210" s="613"/>
      <c r="D210" s="599">
        <f>+[1]ระบบการควบคุมฯ!F243</f>
        <v>0</v>
      </c>
      <c r="E210" s="612">
        <f>+[1]ระบบการควบคุมฯ!G243+[1]ระบบการควบคุมฯ!H243</f>
        <v>0</v>
      </c>
      <c r="F210" s="612">
        <f>+[1]ระบบการควบคุมฯ!I243+[1]ระบบการควบคุมฯ!J243</f>
        <v>0</v>
      </c>
      <c r="G210" s="612">
        <f>+[1]ระบบการควบคุมฯ!K243+[1]ระบบการควบคุมฯ!L243</f>
        <v>0</v>
      </c>
      <c r="H210" s="612">
        <f>+D210-E210-F210-G210</f>
        <v>0</v>
      </c>
      <c r="I210" s="600"/>
    </row>
    <row r="211" spans="1:9" ht="18.75" hidden="1" customHeight="1" x14ac:dyDescent="0.25">
      <c r="A211" s="655" t="str">
        <f>+[3]ระบบการควบคุมฯ!A152</f>
        <v>ง</v>
      </c>
      <c r="B211" s="919" t="str">
        <f>+[3]ระบบการควบคุมฯ!B152</f>
        <v>แผนงานพื้นฐานด้านการพัฒนาและเสริมสร้างศักยภาพทรัพยากรมนุษย์</v>
      </c>
      <c r="C211" s="919"/>
      <c r="D211" s="657">
        <f>+D212+D222</f>
        <v>2455521</v>
      </c>
      <c r="E211" s="657">
        <f>+E212+E222</f>
        <v>0</v>
      </c>
      <c r="F211" s="657">
        <f>+F212+F222</f>
        <v>0</v>
      </c>
      <c r="G211" s="657">
        <f>+G212+G222</f>
        <v>723077.39999999991</v>
      </c>
      <c r="H211" s="657">
        <f>+H212+H222</f>
        <v>1732443.6</v>
      </c>
      <c r="I211" s="1052"/>
    </row>
    <row r="212" spans="1:9" ht="56.25" customHeight="1" x14ac:dyDescent="0.25">
      <c r="A212" s="1025">
        <f>+[3]ระบบการควบคุมฯ!A153</f>
        <v>1</v>
      </c>
      <c r="B212" s="1026" t="str">
        <f>+[6]ระบบการควบคุมฯ!B431</f>
        <v xml:space="preserve">ผลผลิตผู้จบการศึกษาก่อนประถมศึกษา </v>
      </c>
      <c r="C212" s="1070" t="str">
        <f>+[6]ระบบการควบคุมฯ!C431</f>
        <v xml:space="preserve">20004 35000170 </v>
      </c>
      <c r="D212" s="1028">
        <f>+D213</f>
        <v>10000</v>
      </c>
      <c r="E212" s="1028">
        <f t="shared" ref="E212:H213" si="41">+E213</f>
        <v>0</v>
      </c>
      <c r="F212" s="1028">
        <f t="shared" si="41"/>
        <v>0</v>
      </c>
      <c r="G212" s="1028">
        <f t="shared" si="41"/>
        <v>0</v>
      </c>
      <c r="H212" s="1028">
        <f t="shared" si="41"/>
        <v>10000</v>
      </c>
      <c r="I212" s="1028"/>
    </row>
    <row r="213" spans="1:9" ht="37.5" customHeight="1" x14ac:dyDescent="0.25">
      <c r="A213" s="605"/>
      <c r="B213" s="1058" t="str">
        <f>+[6]ระบบการควบคุมฯ!B432</f>
        <v xml:space="preserve"> งบดำเนินงาน 67112xx</v>
      </c>
      <c r="C213" s="1059"/>
      <c r="D213" s="606">
        <f>+D214</f>
        <v>10000</v>
      </c>
      <c r="E213" s="606">
        <f t="shared" si="41"/>
        <v>0</v>
      </c>
      <c r="F213" s="606">
        <f t="shared" si="41"/>
        <v>0</v>
      </c>
      <c r="G213" s="606">
        <f t="shared" si="41"/>
        <v>0</v>
      </c>
      <c r="H213" s="606">
        <f t="shared" si="41"/>
        <v>10000</v>
      </c>
      <c r="I213" s="607"/>
    </row>
    <row r="214" spans="1:9" ht="81" customHeight="1" x14ac:dyDescent="0.25">
      <c r="A214" s="1071">
        <f>+[6]ระบบการควบคุมฯ!A479</f>
        <v>1</v>
      </c>
      <c r="B214" s="1072" t="str">
        <f>+[6]ระบบการควบคุมฯ!B479</f>
        <v>งบสพฐ.</v>
      </c>
      <c r="C214" s="1073"/>
      <c r="D214" s="1074">
        <f>+D215+D218</f>
        <v>10000</v>
      </c>
      <c r="E214" s="1074">
        <f>+E215+E218</f>
        <v>0</v>
      </c>
      <c r="F214" s="1074">
        <f>+F215+F218</f>
        <v>0</v>
      </c>
      <c r="G214" s="1074">
        <f>+G215+G218</f>
        <v>0</v>
      </c>
      <c r="H214" s="1074">
        <f>+H215+H218</f>
        <v>10000</v>
      </c>
      <c r="I214" s="1075"/>
    </row>
    <row r="215" spans="1:9" ht="75" hidden="1" customHeight="1" x14ac:dyDescent="0.25">
      <c r="A215" s="1030">
        <f>+[6]ระบบการควบคุมฯ!A441</f>
        <v>1.1000000000000001</v>
      </c>
      <c r="B215" s="1031" t="str">
        <f>+[6]ระบบการควบคุมฯ!B441</f>
        <v xml:space="preserve">กิจกรรมการจัดการศึกษาก่อนประถมศึกษา  </v>
      </c>
      <c r="C215" s="1056" t="str">
        <f>+[6]ระบบการควบคุมฯ!C441</f>
        <v>20004 66 05162 00000</v>
      </c>
      <c r="D215" s="1032">
        <f>+D217</f>
        <v>0</v>
      </c>
      <c r="E215" s="1032">
        <f>+E217</f>
        <v>0</v>
      </c>
      <c r="F215" s="1032">
        <f>+F217</f>
        <v>0</v>
      </c>
      <c r="G215" s="1032">
        <f>+G217</f>
        <v>0</v>
      </c>
      <c r="H215" s="1032">
        <f>+H217</f>
        <v>0</v>
      </c>
      <c r="I215" s="1057"/>
    </row>
    <row r="216" spans="1:9" ht="18.600000000000001" x14ac:dyDescent="0.25">
      <c r="A216" s="605"/>
      <c r="B216" s="1058" t="str">
        <f>+[6]ระบบการควบคุมฯ!B442</f>
        <v xml:space="preserve"> งบดำเนินงาน 67112xx</v>
      </c>
      <c r="C216" s="1059">
        <f>+[6]ระบบการควบคุมฯ!C514</f>
        <v>0</v>
      </c>
      <c r="D216" s="606">
        <f>+D217</f>
        <v>0</v>
      </c>
      <c r="E216" s="606">
        <f t="shared" ref="E216:H219" si="42">+E217</f>
        <v>0</v>
      </c>
      <c r="F216" s="606">
        <f t="shared" si="42"/>
        <v>0</v>
      </c>
      <c r="G216" s="606">
        <f t="shared" si="42"/>
        <v>0</v>
      </c>
      <c r="H216" s="606">
        <f t="shared" si="42"/>
        <v>0</v>
      </c>
      <c r="I216" s="607"/>
    </row>
    <row r="217" spans="1:9" ht="18.600000000000001" x14ac:dyDescent="0.25">
      <c r="A217" s="1076"/>
      <c r="B217" s="1077"/>
      <c r="C217" s="1077">
        <f>+[6]ระบบการควบคุมฯ!C480</f>
        <v>0</v>
      </c>
      <c r="D217" s="612">
        <f>+[6]ระบบการควบคุมฯ!F480</f>
        <v>0</v>
      </c>
      <c r="E217" s="612">
        <f>+[6]ระบบการควบคุมฯ!G480+[6]ระบบการควบคุมฯ!H480</f>
        <v>0</v>
      </c>
      <c r="F217" s="612">
        <f>+[6]ระบบการควบคุมฯ!I480+[6]ระบบการควบคุมฯ!J480</f>
        <v>0</v>
      </c>
      <c r="G217" s="612">
        <f>+[6]ระบบการควบคุมฯ!K480+[6]ระบบการควบคุมฯ!L480</f>
        <v>0</v>
      </c>
      <c r="H217" s="612">
        <f>+D217-E217-F217-G217</f>
        <v>0</v>
      </c>
      <c r="I217" s="600"/>
    </row>
    <row r="218" spans="1:9" ht="37.5" customHeight="1" x14ac:dyDescent="0.25">
      <c r="A218" s="1030">
        <f>+[6]ระบบการควบคุมฯ!A516</f>
        <v>1.2</v>
      </c>
      <c r="B218" s="1031" t="str">
        <f>+[6]ระบบการควบคุมฯ!B516</f>
        <v xml:space="preserve">กิจกรรมการยกระดับคุณภาพการศึกษาตามแนวทางโครงการบ้านนักวิทยาศาสตร์น้อย  ประเทศไทย </v>
      </c>
      <c r="C218" s="1056" t="str">
        <f>+[6]ระบบการควบคุมฯ!C516</f>
        <v>20004 66 00080  00000</v>
      </c>
      <c r="D218" s="1032">
        <f>+D219</f>
        <v>10000</v>
      </c>
      <c r="E218" s="1032">
        <f t="shared" si="42"/>
        <v>0</v>
      </c>
      <c r="F218" s="1032">
        <f t="shared" si="42"/>
        <v>0</v>
      </c>
      <c r="G218" s="1032">
        <f t="shared" si="42"/>
        <v>0</v>
      </c>
      <c r="H218" s="1032">
        <f t="shared" si="42"/>
        <v>10000</v>
      </c>
      <c r="I218" s="1057"/>
    </row>
    <row r="219" spans="1:9" ht="37.5" customHeight="1" x14ac:dyDescent="0.25">
      <c r="A219" s="605"/>
      <c r="B219" s="1058" t="str">
        <f>+[6]ระบบการควบคุมฯ!B517</f>
        <v xml:space="preserve"> งบดำเนินงาน 67112xx</v>
      </c>
      <c r="C219" s="1059" t="str">
        <f>+[6]ระบบการควบคุมฯ!C517</f>
        <v>20004 35000170 200000</v>
      </c>
      <c r="D219" s="606">
        <f>+D220</f>
        <v>10000</v>
      </c>
      <c r="E219" s="606">
        <f t="shared" si="42"/>
        <v>0</v>
      </c>
      <c r="F219" s="606">
        <f t="shared" si="42"/>
        <v>0</v>
      </c>
      <c r="G219" s="606">
        <f t="shared" si="42"/>
        <v>0</v>
      </c>
      <c r="H219" s="606">
        <f t="shared" si="42"/>
        <v>10000</v>
      </c>
      <c r="I219" s="607"/>
    </row>
    <row r="220" spans="1:9" ht="37.5" customHeight="1" x14ac:dyDescent="0.25">
      <c r="A220" s="1041" t="str">
        <f>+[6]ระบบการควบคุมฯ!A518</f>
        <v>1.2.1</v>
      </c>
      <c r="B220" s="1042" t="str">
        <f>+[6]ระบบการควบคุมฯ!B518</f>
        <v>ค่าใช้จ่ายในการนิเทศ ติดตาม และประเมินผล 5,000 บาท เพื่อขอรับตราพระราชทาน “บ้านนักวิทยาศาสตร์น้อย ประเทศไทย” ระดับปฐมวัย โครงการบ้านนักวิทยาศาสตร์น้อย ประเทศไทย ระดับปฐมวัยและระดับประถมศึกษา  5,000 บาท</v>
      </c>
      <c r="C220" s="1042" t="str">
        <f>+[6]ระบบการควบคุมฯ!C518</f>
        <v>ที่ ศธ04002/ว5680 ลว 20 ธค 66 ครั้งที่ 100</v>
      </c>
      <c r="D220" s="1078">
        <f>+[6]ระบบการควบคุมฯ!D518</f>
        <v>10000</v>
      </c>
      <c r="E220" s="1079">
        <f>+[6]ระบบการควบคุมฯ!G518+[6]ระบบการควบคุมฯ!H518</f>
        <v>0</v>
      </c>
      <c r="F220" s="1079">
        <f>+[6]ระบบการควบคุมฯ!I518+[6]ระบบการควบคุมฯ!J518</f>
        <v>0</v>
      </c>
      <c r="G220" s="1079">
        <f>+[6]ระบบการควบคุมฯ!K518+[6]ระบบการควบคุมฯ!L518</f>
        <v>0</v>
      </c>
      <c r="H220" s="1079">
        <f>+D220-E220-F220-G220</f>
        <v>10000</v>
      </c>
      <c r="I220" s="1080" t="s">
        <v>177</v>
      </c>
    </row>
    <row r="221" spans="1:9" ht="56.25" hidden="1" customHeight="1" x14ac:dyDescent="0.25">
      <c r="A221" s="1081"/>
      <c r="B221" s="1082"/>
      <c r="C221" s="1082"/>
      <c r="D221" s="603"/>
      <c r="E221" s="1040">
        <f>+[3]ระบบการควบคุมฯ!G250+[3]ระบบการควบคุมฯ!H250</f>
        <v>0</v>
      </c>
      <c r="F221" s="1040">
        <f>+[3]ระบบการควบคุมฯ!I250+[3]ระบบการควบคุมฯ!J250</f>
        <v>0</v>
      </c>
      <c r="G221" s="1040"/>
      <c r="H221" s="1040">
        <f>+D221-E221-F221-G221</f>
        <v>0</v>
      </c>
      <c r="I221" s="341"/>
    </row>
    <row r="222" spans="1:9" ht="37.5" hidden="1" customHeight="1" x14ac:dyDescent="0.25">
      <c r="A222" s="1025">
        <f>+[3]ระบบการควบคุมฯ!A220</f>
        <v>2</v>
      </c>
      <c r="B222" s="1026" t="str">
        <f>+[3]ระบบการควบคุมฯ!B220</f>
        <v xml:space="preserve">ผลผลิตผู้จบการศึกษาภาคบังคับ  </v>
      </c>
      <c r="C222" s="1026" t="str">
        <f>+[6]ระบบการควบคุมฯ!C524</f>
        <v>20004 35000270 2000000</v>
      </c>
      <c r="D222" s="1028">
        <f>+D223+D237+D247+D255+D277+D282+D285+D291+D296+D300+D315+D323</f>
        <v>2445521</v>
      </c>
      <c r="E222" s="1028">
        <f t="shared" ref="E222:H222" si="43">+E223+E237+E247+E255+E277+E282+E285+E291+E296+E300+E315+E323</f>
        <v>0</v>
      </c>
      <c r="F222" s="1028">
        <f t="shared" si="43"/>
        <v>0</v>
      </c>
      <c r="G222" s="1028">
        <f t="shared" si="43"/>
        <v>723077.39999999991</v>
      </c>
      <c r="H222" s="1028">
        <f t="shared" si="43"/>
        <v>1722443.6</v>
      </c>
      <c r="I222" s="1055"/>
    </row>
    <row r="223" spans="1:9" ht="37.5" hidden="1" customHeight="1" x14ac:dyDescent="0.25">
      <c r="A223" s="1030">
        <f>+[6]ระบบการควบคุมฯ!A529</f>
        <v>2.1</v>
      </c>
      <c r="B223" s="1031" t="str">
        <f>+[3]ระบบการควบคุมฯ!B222</f>
        <v>กิจกรรมการจัดการศึกษาประถมศึกษาสำหรับโรงเรียนปกติ</v>
      </c>
      <c r="C223" s="1031" t="str">
        <f>+[6]ระบบการควบคุมฯ!C529</f>
        <v>20004 66 05164 00000</v>
      </c>
      <c r="D223" s="1032">
        <f>+D224</f>
        <v>1260097</v>
      </c>
      <c r="E223" s="1032">
        <f>+E224</f>
        <v>0</v>
      </c>
      <c r="F223" s="1032">
        <f>+F224</f>
        <v>0</v>
      </c>
      <c r="G223" s="1032">
        <f>+G224</f>
        <v>57800</v>
      </c>
      <c r="H223" s="1032">
        <f>+H224</f>
        <v>1202297</v>
      </c>
      <c r="I223" s="1057"/>
    </row>
    <row r="224" spans="1:9" ht="37.5" hidden="1" customHeight="1" x14ac:dyDescent="0.25">
      <c r="A224" s="605"/>
      <c r="B224" s="1058" t="str">
        <f>+[6]ระบบการควบคุมฯ!B530</f>
        <v xml:space="preserve"> งบดำเนินงาน 67112xx </v>
      </c>
      <c r="C224" s="1059" t="str">
        <f>+[6]ระบบการควบคุมฯ!C530</f>
        <v>20004 35000270 2000000</v>
      </c>
      <c r="D224" s="606">
        <f>SUM(D225:D229)</f>
        <v>1260097</v>
      </c>
      <c r="E224" s="606">
        <f t="shared" ref="E224:H224" si="44">SUM(E225:E229)</f>
        <v>0</v>
      </c>
      <c r="F224" s="606">
        <f t="shared" si="44"/>
        <v>0</v>
      </c>
      <c r="G224" s="606">
        <f t="shared" si="44"/>
        <v>57800</v>
      </c>
      <c r="H224" s="606">
        <f t="shared" si="44"/>
        <v>1202297</v>
      </c>
      <c r="I224" s="607"/>
    </row>
    <row r="225" spans="1:9" ht="56.25" hidden="1" customHeight="1" x14ac:dyDescent="0.25">
      <c r="A225" s="610" t="str">
        <f>+[6]ระบบการควบคุมฯ!A586</f>
        <v>2.1.4.1</v>
      </c>
      <c r="B225" s="1083" t="str">
        <f>+[6]ระบบการควบคุมฯ!B586</f>
        <v>ค่าตอบแทนวิทยากร ภาค 2/2566  จำนวน 304,000 บาทร่วมใจ 48,000/ร่วมจิตประสาท 48,000/รวมราษฎร์สามัคคี 96,000/เจริญดีวิทยา 64,000/ราษฎร์สงเคราะห์วิทยา 48,000</v>
      </c>
      <c r="C225" s="1083" t="str">
        <f>+[6]ระบบการควบคุมฯ!C586</f>
        <v>ศธ 04002/ว195 ลว 15 มค 67 โอนครั้งที่ 134</v>
      </c>
      <c r="D225" s="1084">
        <f>+[6]ระบบการควบคุมฯ!F586</f>
        <v>304000</v>
      </c>
      <c r="E225" s="1085">
        <f>+[6]ระบบการควบคุมฯ!G586+[6]ระบบการควบคุมฯ!H586</f>
        <v>0</v>
      </c>
      <c r="F225" s="1085">
        <f>+[6]ระบบการควบคุมฯ!I586+[6]ระบบการควบคุมฯ!J586</f>
        <v>0</v>
      </c>
      <c r="G225" s="1085">
        <f>+[6]ระบบการควบคุมฯ!K586+[6]ระบบการควบคุมฯ!L586</f>
        <v>57800</v>
      </c>
      <c r="H225" s="1085">
        <f t="shared" ref="H225:H233" si="45">+D225-E225-F225-G225</f>
        <v>246200</v>
      </c>
      <c r="I225" s="611" t="s">
        <v>105</v>
      </c>
    </row>
    <row r="226" spans="1:9" ht="37.5" hidden="1" customHeight="1" x14ac:dyDescent="0.25">
      <c r="A226" s="610" t="str">
        <f>+[6]ระบบการควบคุมฯ!A590</f>
        <v>2.1.4.2</v>
      </c>
      <c r="B226" s="1083" t="str">
        <f>+[6]ระบบการควบคุมฯ!B590</f>
        <v xml:space="preserve">ค่าพาหนะในการเดินทางเข้าร่วมการประชุมคณะกรรมการพิจารณาคำขอรับการจัดสรรงบประมาณรายจ่าย ประจำปีงบประมาณ พ.ศ. 2567 งบดำเนินงาน รายการค่าปรับปรุงซ่อมแซมระบบไฟฟ้า ประปา ของสพฐ. ครั้งที่ 1/2567 ในวันที่ 21 มีนาคม 2567  </v>
      </c>
      <c r="C226" s="1083" t="str">
        <f>+[6]ระบบการควบคุมฯ!C590</f>
        <v>ศธ 04002/ว1333 ลว 26 มีค 67 โอนครั้งที่ 239</v>
      </c>
      <c r="D226" s="599">
        <f>+[6]ระบบการควบคุมฯ!F590</f>
        <v>1000</v>
      </c>
      <c r="E226" s="612">
        <f>+[6]ระบบการควบคุมฯ!G590+[6]ระบบการควบคุมฯ!H590</f>
        <v>0</v>
      </c>
      <c r="F226" s="612">
        <f>+[6]ระบบการควบคุมฯ!I590+[6]ระบบการควบคุมฯ!J590</f>
        <v>0</v>
      </c>
      <c r="G226" s="612">
        <f>+[6]ระบบการควบคุมฯ!K590+[6]ระบบการควบคุมฯ!L590</f>
        <v>0</v>
      </c>
      <c r="H226" s="612">
        <f t="shared" si="45"/>
        <v>1000</v>
      </c>
      <c r="I226" s="614" t="s">
        <v>15</v>
      </c>
    </row>
    <row r="227" spans="1:9" ht="56.25" hidden="1" customHeight="1" x14ac:dyDescent="0.25">
      <c r="A227" s="608" t="str">
        <f>+[6]ระบบการควบคุมฯ!A596</f>
        <v>2)</v>
      </c>
      <c r="B227" s="613"/>
      <c r="C227" s="613"/>
      <c r="D227" s="599">
        <f>+[6]ระบบการควบคุมฯ!F596</f>
        <v>0</v>
      </c>
      <c r="E227" s="612">
        <f>+[6]ระบบการควบคุมฯ!G596+[6]ระบบการควบคุมฯ!H596</f>
        <v>0</v>
      </c>
      <c r="F227" s="612">
        <f>+[6]ระบบการควบคุมฯ!I596+[6]ระบบการควบคุมฯ!J596</f>
        <v>0</v>
      </c>
      <c r="G227" s="612">
        <f>+[6]ระบบการควบคุมฯ!K596+[6]ระบบการควบคุมฯ!L596</f>
        <v>0</v>
      </c>
      <c r="H227" s="612">
        <f t="shared" si="45"/>
        <v>0</v>
      </c>
      <c r="I227" s="614" t="s">
        <v>50</v>
      </c>
    </row>
    <row r="228" spans="1:9" ht="18.75" hidden="1" customHeight="1" x14ac:dyDescent="0.25">
      <c r="A228" s="618" t="str">
        <f>+[6]ระบบการควบคุมฯ!A587</f>
        <v>3.2)</v>
      </c>
      <c r="B228" s="1086"/>
      <c r="C228" s="1086"/>
      <c r="D228" s="1087">
        <f>+[6]ระบบการควบคุมฯ!F587</f>
        <v>0</v>
      </c>
      <c r="E228" s="1088">
        <f>+[6]ระบบการควบคุมฯ!G587+[6]ระบบการควบคุมฯ!H587</f>
        <v>0</v>
      </c>
      <c r="F228" s="1088">
        <f>+[6]ระบบการควบคุมฯ!I587+[6]ระบบการควบคุมฯ!J587</f>
        <v>0</v>
      </c>
      <c r="G228" s="1088">
        <f>+[6]ระบบการควบคุมฯ!K587+[6]ระบบการควบคุมฯ!L587</f>
        <v>0</v>
      </c>
      <c r="H228" s="1088">
        <f t="shared" si="45"/>
        <v>0</v>
      </c>
      <c r="I228" s="1089"/>
    </row>
    <row r="229" spans="1:9" ht="18.75" hidden="1" customHeight="1" x14ac:dyDescent="0.25">
      <c r="A229" s="1090" t="str">
        <f>+[6]ระบบการควบคุมฯ!A601</f>
        <v>2.1.4.3</v>
      </c>
      <c r="B229" s="1091" t="str">
        <f>+[6]ระบบการควบคุมฯ!B601</f>
        <v>ค่าปรับปรุงซ่อมแซมระบบไฟฟ้า ประปา</v>
      </c>
      <c r="C229" s="1091" t="str">
        <f>+[6]ระบบการควบคุมฯ!C601</f>
        <v>ศธ 04002/ว1353 ลว 28 มีค 67 โอนครั้งที่ 242</v>
      </c>
      <c r="D229" s="1092">
        <f>SUM(D230:D233)</f>
        <v>955097</v>
      </c>
      <c r="E229" s="1092">
        <f t="shared" ref="E229:H229" si="46">SUM(E230:E233)</f>
        <v>0</v>
      </c>
      <c r="F229" s="1092">
        <f t="shared" si="46"/>
        <v>0</v>
      </c>
      <c r="G229" s="1092">
        <f t="shared" si="46"/>
        <v>0</v>
      </c>
      <c r="H229" s="1092">
        <f t="shared" si="46"/>
        <v>955097</v>
      </c>
      <c r="I229" s="1093" t="s">
        <v>14</v>
      </c>
    </row>
    <row r="230" spans="1:9" ht="18.75" hidden="1" customHeight="1" x14ac:dyDescent="0.25">
      <c r="A230" s="610" t="str">
        <f>+[6]ระบบการควบคุมฯ!A602</f>
        <v>1)</v>
      </c>
      <c r="B230" s="1086" t="str">
        <f>+[6]ระบบการควบคุมฯ!B602</f>
        <v xml:space="preserve">โรงเรียนวัดจุฬาจินดาราม </v>
      </c>
      <c r="C230" s="1086" t="str">
        <f>+[6]ระบบการควบคุมฯ!C601</f>
        <v>ศธ 04002/ว1353 ลว 28 มีค 67 โอนครั้งที่ 242</v>
      </c>
      <c r="D230" s="1087">
        <f>+[6]ระบบการควบคุมฯ!F602</f>
        <v>104485</v>
      </c>
      <c r="E230" s="1088">
        <f>+[6]ระบบการควบคุมฯ!G602+[6]ระบบการควบคุมฯ!H602</f>
        <v>0</v>
      </c>
      <c r="F230" s="1088">
        <f>+[6]ระบบการควบคุมฯ!I602+[6]ระบบการควบคุมฯ!J602</f>
        <v>0</v>
      </c>
      <c r="G230" s="1088">
        <f>+[6]ระบบการควบคุมฯ!K602+[6]ระบบการควบคุมฯ!L602</f>
        <v>0</v>
      </c>
      <c r="H230" s="1088">
        <f t="shared" si="45"/>
        <v>104485</v>
      </c>
      <c r="I230" s="1089"/>
    </row>
    <row r="231" spans="1:9" ht="18.75" hidden="1" customHeight="1" x14ac:dyDescent="0.25">
      <c r="A231" s="610" t="str">
        <f>+[6]ระบบการควบคุมฯ!A603</f>
        <v>2)</v>
      </c>
      <c r="B231" s="1086" t="str">
        <f>+[6]ระบบการควบคุมฯ!B603</f>
        <v xml:space="preserve">โรงเรียนแสนจำหน่ายวิทยา </v>
      </c>
      <c r="C231" s="1086" t="str">
        <f>+C229</f>
        <v>ศธ 04002/ว1353 ลว 28 มีค 67 โอนครั้งที่ 242</v>
      </c>
      <c r="D231" s="1087">
        <f>+[6]ระบบการควบคุมฯ!F603</f>
        <v>392159</v>
      </c>
      <c r="E231" s="1088">
        <f>+[6]ระบบการควบคุมฯ!G603+[6]ระบบการควบคุมฯ!H603</f>
        <v>0</v>
      </c>
      <c r="F231" s="1088">
        <f>+[6]ระบบการควบคุมฯ!I603+[6]ระบบการควบคุมฯ!J603</f>
        <v>0</v>
      </c>
      <c r="G231" s="1088">
        <f>+[6]ระบบการควบคุมฯ!K603+[6]ระบบการควบคุมฯ!L603</f>
        <v>0</v>
      </c>
      <c r="H231" s="1088">
        <f t="shared" si="45"/>
        <v>392159</v>
      </c>
      <c r="I231" s="1089"/>
    </row>
    <row r="232" spans="1:9" ht="18.75" hidden="1" customHeight="1" x14ac:dyDescent="0.25">
      <c r="A232" s="610" t="str">
        <f>+[6]ระบบการควบคุมฯ!A604</f>
        <v>3)</v>
      </c>
      <c r="B232" s="1086" t="str">
        <f>+[6]ระบบการควบคุมฯ!B604</f>
        <v xml:space="preserve"> โรงเรียนวัดจตุพิธวราวาส </v>
      </c>
      <c r="C232" s="1086" t="str">
        <f>+C229</f>
        <v>ศธ 04002/ว1353 ลว 28 มีค 67 โอนครั้งที่ 242</v>
      </c>
      <c r="D232" s="1087">
        <f>+[6]ระบบการควบคุมฯ!F604</f>
        <v>198400</v>
      </c>
      <c r="E232" s="1088">
        <f>+[6]ระบบการควบคุมฯ!G604+[6]ระบบการควบคุมฯ!H604</f>
        <v>0</v>
      </c>
      <c r="F232" s="1088">
        <f>+[6]ระบบการควบคุมฯ!I604+[6]ระบบการควบคุมฯ!J604</f>
        <v>0</v>
      </c>
      <c r="G232" s="1088">
        <f>+[6]ระบบการควบคุมฯ!K604+[6]ระบบการควบคุมฯ!L604</f>
        <v>0</v>
      </c>
      <c r="H232" s="1088">
        <f t="shared" si="45"/>
        <v>198400</v>
      </c>
      <c r="I232" s="1089"/>
    </row>
    <row r="233" spans="1:9" ht="18.75" hidden="1" customHeight="1" x14ac:dyDescent="0.25">
      <c r="A233" s="610" t="str">
        <f>+[6]ระบบการควบคุมฯ!A605</f>
        <v>4)</v>
      </c>
      <c r="B233" s="1086" t="str">
        <f>+[6]ระบบการควบคุมฯ!B605</f>
        <v>โรงเรียนชุมชนประชานิกรณ์อำนวยเวท์</v>
      </c>
      <c r="C233" s="1086" t="str">
        <f>+C229</f>
        <v>ศธ 04002/ว1353 ลว 28 มีค 67 โอนครั้งที่ 242</v>
      </c>
      <c r="D233" s="1087">
        <f>+[6]ระบบการควบคุมฯ!F605</f>
        <v>260053</v>
      </c>
      <c r="E233" s="1088">
        <f>+[6]ระบบการควบคุมฯ!G605+[6]ระบบการควบคุมฯ!H605</f>
        <v>0</v>
      </c>
      <c r="F233" s="1088">
        <f>+[6]ระบบการควบคุมฯ!I605+[6]ระบบการควบคุมฯ!J605</f>
        <v>0</v>
      </c>
      <c r="G233" s="1088">
        <f>+[6]ระบบการควบคุมฯ!K605+[6]ระบบการควบคุมฯ!L605</f>
        <v>0</v>
      </c>
      <c r="H233" s="1088">
        <f t="shared" si="45"/>
        <v>260053</v>
      </c>
      <c r="I233" s="1089"/>
    </row>
    <row r="234" spans="1:9" ht="18.75" hidden="1" customHeight="1" x14ac:dyDescent="0.25">
      <c r="A234" s="1030" t="str">
        <f>+[6]ระบบการควบคุมฯ!A751</f>
        <v>2.1.1</v>
      </c>
      <c r="B234" s="1031" t="str">
        <f>+[6]ระบบการควบคุมฯ!B751</f>
        <v xml:space="preserve">กิจกรรมรองการบริหารจัดการในเขตพื้นที่การศึกษาประถมศึกษาโดยใช้พื้นที่เป็นฐาน (Area-base) </v>
      </c>
      <c r="C234" s="1031" t="str">
        <f>+[6]ระบบการควบคุมฯ!C751</f>
        <v>20004 66 05164 00034</v>
      </c>
      <c r="D234" s="1032">
        <f>+D235</f>
        <v>0</v>
      </c>
      <c r="E234" s="1032">
        <f>+E235</f>
        <v>0</v>
      </c>
      <c r="F234" s="1032">
        <f>+F235</f>
        <v>0</v>
      </c>
      <c r="G234" s="1032">
        <f>+G235</f>
        <v>0</v>
      </c>
      <c r="H234" s="1032">
        <f>+H235</f>
        <v>0</v>
      </c>
      <c r="I234" s="1057"/>
    </row>
    <row r="235" spans="1:9" ht="18.75" hidden="1" customHeight="1" x14ac:dyDescent="0.25">
      <c r="A235" s="605"/>
      <c r="B235" s="1058" t="str">
        <f>+[6]ระบบการควบคุมฯ!B752</f>
        <v xml:space="preserve"> งบดำเนินงาน 67112xx </v>
      </c>
      <c r="C235" s="1059" t="str">
        <f>+[6]ระบบการควบคุมฯ!C752</f>
        <v>20004 35000270 2000000</v>
      </c>
      <c r="D235" s="606">
        <f>SUM(D236)</f>
        <v>0</v>
      </c>
      <c r="E235" s="606">
        <f>SUM(E236)</f>
        <v>0</v>
      </c>
      <c r="F235" s="606">
        <f>SUM(F236)</f>
        <v>0</v>
      </c>
      <c r="G235" s="606">
        <f>SUM(G236)</f>
        <v>0</v>
      </c>
      <c r="H235" s="606">
        <f>SUM(H236)</f>
        <v>0</v>
      </c>
      <c r="I235" s="607"/>
    </row>
    <row r="236" spans="1:9" ht="18.75" hidden="1" customHeight="1" x14ac:dyDescent="0.25">
      <c r="A236" s="608" t="str">
        <f>+[6]ระบบการควบคุมฯ!A753</f>
        <v>2.1.1.1</v>
      </c>
      <c r="B236" s="613" t="str">
        <f>+[6]ระบบการควบคุมฯ!B753</f>
        <v>ค่าใช้จ่ายในการออกบูทนิทรรศการ “สร้างภูมิคุ้มกันด้วยวิทยาศาสตร์และ CODING”      ระหว่างวันที่ 24 – 27 กุมภาพันธ์ 2566 ณ ลานกิจกรรม ชั้น G Avenue Zone A (ใต้ลาน Skywalk) MBK Center</v>
      </c>
      <c r="C236" s="613" t="str">
        <f>+[6]ระบบการควบคุมฯ!C753</f>
        <v>ศธ 04002/ว743 ลว 28 กพ 66 โอนครั้งที่ 343</v>
      </c>
      <c r="D236" s="599">
        <f>+[6]ระบบการควบคุมฯ!F753</f>
        <v>0</v>
      </c>
      <c r="E236" s="612">
        <f>+[6]ระบบการควบคุมฯ!G753+[6]ระบบการควบคุมฯ!H753</f>
        <v>0</v>
      </c>
      <c r="F236" s="612">
        <f>+[6]ระบบการควบคุมฯ!I753+[6]ระบบการควบคุมฯ!J753</f>
        <v>0</v>
      </c>
      <c r="G236" s="612">
        <f>+[6]ระบบการควบคุมฯ!K753+[6]ระบบการควบคุมฯ!L753</f>
        <v>0</v>
      </c>
      <c r="H236" s="612">
        <f>+D236-E236-F236-G236</f>
        <v>0</v>
      </c>
      <c r="I236" s="614" t="s">
        <v>106</v>
      </c>
    </row>
    <row r="237" spans="1:9" ht="18.75" hidden="1" customHeight="1" x14ac:dyDescent="0.25">
      <c r="A237" s="1030" t="str">
        <f>+[6]ระบบการควบคุมฯ!A756</f>
        <v>2.1.1</v>
      </c>
      <c r="B237" s="1031" t="str">
        <f>+[6]ระบบการควบคุมฯ!B756</f>
        <v xml:space="preserve">กิจกรรมรองเทคโนโลยีดิจิทัลเพื่อการศึกษาขั้นพื้นฐาน </v>
      </c>
      <c r="C237" s="1031" t="str">
        <f>+[6]ระบบการควบคุมฯ!C756</f>
        <v>20004 66 05164 00063</v>
      </c>
      <c r="D237" s="1032">
        <f t="shared" ref="D237:I237" si="47">+D238</f>
        <v>15000</v>
      </c>
      <c r="E237" s="1032">
        <f t="shared" si="47"/>
        <v>0</v>
      </c>
      <c r="F237" s="1032">
        <f t="shared" si="47"/>
        <v>0</v>
      </c>
      <c r="G237" s="1032">
        <f t="shared" si="47"/>
        <v>0</v>
      </c>
      <c r="H237" s="1032">
        <f t="shared" si="47"/>
        <v>15000</v>
      </c>
      <c r="I237" s="1032">
        <f t="shared" si="47"/>
        <v>0</v>
      </c>
    </row>
    <row r="238" spans="1:9" ht="18.75" hidden="1" customHeight="1" x14ac:dyDescent="0.25">
      <c r="A238" s="605"/>
      <c r="B238" s="1058" t="str">
        <f>+[6]ระบบการควบคุมฯ!B757</f>
        <v xml:space="preserve"> งบดำเนินงาน 67112xx</v>
      </c>
      <c r="C238" s="1058" t="str">
        <f>+[6]ระบบการควบคุมฯ!C757</f>
        <v>20004 35000270 2000000</v>
      </c>
      <c r="D238" s="606">
        <f>SUM(D239:D242)</f>
        <v>15000</v>
      </c>
      <c r="E238" s="606">
        <f>SUM(E239:E242)</f>
        <v>0</v>
      </c>
      <c r="F238" s="606">
        <f>SUM(F239:F242)</f>
        <v>0</v>
      </c>
      <c r="G238" s="606">
        <f>SUM(G239:G242)</f>
        <v>0</v>
      </c>
      <c r="H238" s="606">
        <f>SUM(H239:H242)</f>
        <v>15000</v>
      </c>
      <c r="I238" s="606"/>
    </row>
    <row r="239" spans="1:9" ht="18.75" customHeight="1" x14ac:dyDescent="0.25">
      <c r="A239" s="608" t="str">
        <f>+[6]ระบบการควบคุมฯ!A758</f>
        <v>2.1.1.1</v>
      </c>
      <c r="B239" s="1094" t="str">
        <f>+[6]ระบบการควบคุมฯ!B758</f>
        <v xml:space="preserve">ค่าใช้จ่ายในการดำเนินการกิจกรรมที่ 3 การพัฒนา ส่งเสริม สนับสนุน และขับเคลื่อนการใช้เทคโนโลยีดิจิทัลในการจัดการเรียนรู้ในการขับเคลื่อนระบบคลังสื่อเทคโนโลยีดิจิทัล ระดับการศึกษาขั้นพื้นฐาน (OBEC Content Center) </v>
      </c>
      <c r="C239" s="1095" t="str">
        <f>+[6]ระบบการควบคุมฯ!C758</f>
        <v>ศธ 04002/ว1003 ลว 7 มีค 67โอนครั้งที่ 207</v>
      </c>
      <c r="D239" s="1095">
        <f>+[6]ระบบการควบคุมฯ!F758</f>
        <v>15000</v>
      </c>
      <c r="E239" s="1095">
        <f>+[6]ระบบการควบคุมฯ!G758+[6]ระบบการควบคุมฯ!H758</f>
        <v>0</v>
      </c>
      <c r="F239" s="1095">
        <f>+[6]ระบบการควบคุมฯ!I758+[6]ระบบการควบคุมฯ!J758</f>
        <v>0</v>
      </c>
      <c r="G239" s="1095">
        <f>+[6]ระบบการควบคุมฯ!K758+[6]ระบบการควบคุมฯ!L758</f>
        <v>0</v>
      </c>
      <c r="H239" s="1095">
        <f>+D239-E239-F239-G239</f>
        <v>15000</v>
      </c>
      <c r="I239" s="342" t="s">
        <v>82</v>
      </c>
    </row>
    <row r="240" spans="1:9" ht="18.75" customHeight="1" x14ac:dyDescent="0.25">
      <c r="A240" s="608"/>
      <c r="B240" s="1094"/>
      <c r="C240" s="1095"/>
      <c r="D240" s="1095">
        <f>+[6]ระบบการควบคุมฯ!F759</f>
        <v>0</v>
      </c>
      <c r="E240" s="1095">
        <f>+[6]ระบบการควบคุมฯ!G759+[6]ระบบการควบคุมฯ!H759</f>
        <v>0</v>
      </c>
      <c r="F240" s="1095">
        <f>+[6]ระบบการควบคุมฯ!I759+[6]ระบบการควบคุมฯ!J759</f>
        <v>0</v>
      </c>
      <c r="G240" s="1095">
        <f>+[6]ระบบการควบคุมฯ!K759+[6]ระบบการควบคุมฯ!L759</f>
        <v>0</v>
      </c>
      <c r="H240" s="1095">
        <f>+D240-E240-F240-G240</f>
        <v>0</v>
      </c>
      <c r="I240" s="342" t="s">
        <v>82</v>
      </c>
    </row>
    <row r="241" spans="1:9" ht="55.8" x14ac:dyDescent="0.25">
      <c r="A241" s="608"/>
      <c r="B241" s="1094"/>
      <c r="C241" s="1095"/>
      <c r="D241" s="1095">
        <f>+[6]ระบบการควบคุมฯ!F760</f>
        <v>0</v>
      </c>
      <c r="E241" s="1095">
        <f>+[6]ระบบการควบคุมฯ!G760+[6]ระบบการควบคุมฯ!H760</f>
        <v>0</v>
      </c>
      <c r="F241" s="1095">
        <f>+[6]ระบบการควบคุมฯ!I760+[6]ระบบการควบคุมฯ!J760</f>
        <v>0</v>
      </c>
      <c r="G241" s="1095">
        <f>+[6]ระบบการควบคุมฯ!K760+[6]ระบบการควบคุมฯ!L760</f>
        <v>0</v>
      </c>
      <c r="H241" s="1095">
        <f>+D241-E241-F241-G241</f>
        <v>0</v>
      </c>
      <c r="I241" s="339" t="s">
        <v>50</v>
      </c>
    </row>
    <row r="242" spans="1:9" ht="39" customHeight="1" x14ac:dyDescent="0.55000000000000004">
      <c r="A242" s="608">
        <f>+[6]ระบบการควบคุมฯ!A761</f>
        <v>0</v>
      </c>
      <c r="B242" s="1094">
        <f>+[6]ระบบการควบคุมฯ!B761</f>
        <v>0</v>
      </c>
      <c r="C242" s="1095">
        <f>+[6]ระบบการควบคุมฯ!C761</f>
        <v>0</v>
      </c>
      <c r="D242" s="1095">
        <f>+[6]ระบบการควบคุมฯ!F761</f>
        <v>0</v>
      </c>
      <c r="E242" s="1095">
        <f>+[6]ระบบการควบคุมฯ!G761+[6]ระบบการควบคุมฯ!H761</f>
        <v>0</v>
      </c>
      <c r="F242" s="1095">
        <f>+[6]ระบบการควบคุมฯ!I761+[6]ระบบการควบคุมฯ!J761</f>
        <v>0</v>
      </c>
      <c r="G242" s="1095">
        <f>+[6]ระบบการควบคุมฯ!K761+[6]ระบบการควบคุมฯ!L761</f>
        <v>0</v>
      </c>
      <c r="H242" s="1095">
        <f>+D242-E242-F242-G242</f>
        <v>0</v>
      </c>
      <c r="I242" s="1096" t="s">
        <v>69</v>
      </c>
    </row>
    <row r="243" spans="1:9" ht="59.25" customHeight="1" x14ac:dyDescent="0.25">
      <c r="A243" s="1030" t="str">
        <f>+[6]ระบบการควบคุมฯ!A766</f>
        <v>2.1.3</v>
      </c>
      <c r="B243" s="1031" t="str">
        <f>+[6]ระบบการควบคุมฯ!B766</f>
        <v xml:space="preserve">กิจกรรมรองพัฒนาระบบการวัดและประเมินผลส่งเสริมเครือข่ายความร่วมมือในการประเมินคุณภาพการศึกษาขั้นพื้นฐาน  </v>
      </c>
      <c r="C243" s="1031" t="str">
        <f>+[6]ระบบการควบคุมฯ!C766</f>
        <v>20004 66 05164 36263</v>
      </c>
      <c r="D243" s="1032">
        <f>+D244</f>
        <v>0</v>
      </c>
      <c r="E243" s="1032">
        <f t="shared" ref="E243:I244" si="48">+E244</f>
        <v>0</v>
      </c>
      <c r="F243" s="1032">
        <f t="shared" si="48"/>
        <v>0</v>
      </c>
      <c r="G243" s="1032">
        <f t="shared" si="48"/>
        <v>0</v>
      </c>
      <c r="H243" s="1032">
        <f t="shared" si="48"/>
        <v>0</v>
      </c>
      <c r="I243" s="1097" t="str">
        <f t="shared" si="48"/>
        <v>กลุ่มส่งเสริมการจัดการศึกษา</v>
      </c>
    </row>
    <row r="244" spans="1:9" ht="18.75" hidden="1" customHeight="1" x14ac:dyDescent="0.25">
      <c r="A244" s="605"/>
      <c r="B244" s="1058" t="str">
        <f>+[6]ระบบการควบคุมฯ!B767</f>
        <v xml:space="preserve"> งบดำเนินงาน 66112xx </v>
      </c>
      <c r="C244" s="1058" t="str">
        <f>+[6]ระบบการควบคุมฯ!C767</f>
        <v>20004 35000200 2000000</v>
      </c>
      <c r="D244" s="606">
        <f>SUM(D245:D246)</f>
        <v>0</v>
      </c>
      <c r="E244" s="606">
        <f>SUM(E245:E246)</f>
        <v>0</v>
      </c>
      <c r="F244" s="606">
        <f>SUM(F245:F246)</f>
        <v>0</v>
      </c>
      <c r="G244" s="606">
        <f>SUM(G245:G246)</f>
        <v>0</v>
      </c>
      <c r="H244" s="606">
        <f>SUM(H245:H246)</f>
        <v>0</v>
      </c>
      <c r="I244" s="1098" t="str">
        <f t="shared" si="48"/>
        <v>กลุ่มส่งเสริมการจัดการศึกษา</v>
      </c>
    </row>
    <row r="245" spans="1:9" ht="18.75" hidden="1" customHeight="1" x14ac:dyDescent="0.25">
      <c r="A245" s="608"/>
      <c r="B245" s="1094"/>
      <c r="C245" s="1095"/>
      <c r="D245" s="1095">
        <f>+[6]ระบบการควบคุมฯ!F768</f>
        <v>0</v>
      </c>
      <c r="E245" s="1095">
        <f>+[6]ระบบการควบคุมฯ!G768+[6]ระบบการควบคุมฯ!H768</f>
        <v>0</v>
      </c>
      <c r="F245" s="1095">
        <f>+[6]ระบบการควบคุมฯ!I768+[6]ระบบการควบคุมฯ!J768</f>
        <v>0</v>
      </c>
      <c r="G245" s="1095">
        <f>+[6]ระบบการควบคุมฯ!K768+[6]ระบบการควบคุมฯ!L768</f>
        <v>0</v>
      </c>
      <c r="H245" s="1095">
        <f>+D245-E245-F245-G245</f>
        <v>0</v>
      </c>
      <c r="I245" s="339" t="s">
        <v>12</v>
      </c>
    </row>
    <row r="246" spans="1:9" ht="18.75" hidden="1" customHeight="1" x14ac:dyDescent="0.25">
      <c r="A246" s="608"/>
      <c r="B246" s="1094"/>
      <c r="C246" s="1095"/>
      <c r="D246" s="1095">
        <f>+[6]ระบบการควบคุมฯ!F769</f>
        <v>0</v>
      </c>
      <c r="E246" s="1095">
        <f>+[6]ระบบการควบคุมฯ!G769+[6]ระบบการควบคุมฯ!H769</f>
        <v>0</v>
      </c>
      <c r="F246" s="1095">
        <f>+[6]ระบบการควบคุมฯ!I769+[6]ระบบการควบคุมฯ!J769</f>
        <v>0</v>
      </c>
      <c r="G246" s="1095">
        <f>+[6]ระบบการควบคุมฯ!K769+[6]ระบบการควบคุมฯ!L769</f>
        <v>0</v>
      </c>
      <c r="H246" s="1095">
        <f>+D246-E246-F246-G246</f>
        <v>0</v>
      </c>
      <c r="I246" s="339" t="s">
        <v>12</v>
      </c>
    </row>
    <row r="247" spans="1:9" ht="18.75" customHeight="1" x14ac:dyDescent="0.25">
      <c r="A247" s="1030" t="str">
        <f>+[6]ระบบการควบคุมฯ!A770</f>
        <v>2.1.2</v>
      </c>
      <c r="B247" s="1031" t="str">
        <f>+[6]ระบบการควบคุมฯ!B770</f>
        <v xml:space="preserve">กิจกรรมรองการสนับสนุนการศึกษาภาคบังคับ  </v>
      </c>
      <c r="C247" s="1031" t="str">
        <f>+[6]ระบบการควบคุมฯ!C770</f>
        <v>20004 66 05164 05272</v>
      </c>
      <c r="D247" s="1032">
        <f>+D248</f>
        <v>1052884</v>
      </c>
      <c r="E247" s="1032">
        <f>+E248</f>
        <v>0</v>
      </c>
      <c r="F247" s="1032">
        <f>+F248</f>
        <v>0</v>
      </c>
      <c r="G247" s="1032">
        <f>+G248</f>
        <v>611088.19999999995</v>
      </c>
      <c r="H247" s="1032">
        <f>+H248</f>
        <v>441795.80000000005</v>
      </c>
      <c r="I247" s="1057"/>
    </row>
    <row r="248" spans="1:9" ht="18.75" customHeight="1" x14ac:dyDescent="0.25">
      <c r="A248" s="1099">
        <f>+[6]ระบบการควบคุมฯ!A771</f>
        <v>0</v>
      </c>
      <c r="B248" s="1058" t="str">
        <f>+[6]ระบบการควบคุมฯ!B771</f>
        <v xml:space="preserve"> งบดำเนินงาน 67112xx </v>
      </c>
      <c r="C248" s="1058" t="str">
        <f>+[6]ระบบการควบคุมฯ!C771</f>
        <v>20004 35000270 2000000</v>
      </c>
      <c r="D248" s="606">
        <f>SUM(D249:D254)</f>
        <v>1052884</v>
      </c>
      <c r="E248" s="606">
        <f>SUM(E249:E254)</f>
        <v>0</v>
      </c>
      <c r="F248" s="606">
        <f>SUM(F249:F254)</f>
        <v>0</v>
      </c>
      <c r="G248" s="606">
        <f>SUM(G249:G254)</f>
        <v>611088.19999999995</v>
      </c>
      <c r="H248" s="606">
        <f>SUM(H249:H254)</f>
        <v>441795.80000000005</v>
      </c>
      <c r="I248" s="607"/>
    </row>
    <row r="249" spans="1:9" ht="37.5" customHeight="1" x14ac:dyDescent="0.25">
      <c r="A249" s="608" t="str">
        <f>+[6]ระบบการควบคุมฯ!A772</f>
        <v>2.1.2.1</v>
      </c>
      <c r="B249" s="613" t="str">
        <f>+[6]ระบบการควบคุมฯ!B772</f>
        <v xml:space="preserve">ค่าใช้จ่ายในการเดินทางเข้าร่วมโครงการอบรมเสริมสร้างความรู้ด้านการบริหารงานการคลัง และสร้างความตระหนักในการป้องกันการทุจริตของหน่วยงาน ในสังกัดสำนักงานคณะกรรมการการศึกษาขั้นพื้นฐาน ระหว่างวันที่ 25 - 26 ธันวาคม 2566 ณ โรงแรมดิ ไอเดิล โฮเท็ล แอนด์ เรสซิเดนซ์ จังหวัดปทุมธานี </v>
      </c>
      <c r="C249" s="613" t="str">
        <f>+[6]ระบบการควบคุมฯ!C772</f>
        <v>ศธ 04002/ว5700 ลว 21 ธค 66 โอนครั้งที่ 103</v>
      </c>
      <c r="D249" s="1039">
        <f>+[6]ระบบการควบคุมฯ!F772</f>
        <v>1000</v>
      </c>
      <c r="E249" s="1040">
        <f>+[6]ระบบการควบคุมฯ!G772+[6]ระบบการควบคุมฯ!H772</f>
        <v>0</v>
      </c>
      <c r="F249" s="1040">
        <f>+[6]ระบบการควบคุมฯ!I772+[6]ระบบการควบคุมฯ!J772</f>
        <v>0</v>
      </c>
      <c r="G249" s="1040">
        <f>+[6]ระบบการควบคุมฯ!K772+[6]ระบบการควบคุมฯ!L772</f>
        <v>760</v>
      </c>
      <c r="H249" s="1040">
        <f>+D249-E249-F249-G249</f>
        <v>240</v>
      </c>
      <c r="I249" s="600" t="s">
        <v>14</v>
      </c>
    </row>
    <row r="250" spans="1:9" ht="18.75" hidden="1" customHeight="1" x14ac:dyDescent="0.25">
      <c r="A250" s="627" t="str">
        <f>+[6]ระบบการควบคุมฯ!A773</f>
        <v>2.1.2.2</v>
      </c>
      <c r="B250" s="1100" t="str">
        <f>+[6]ระบบการควบคุมฯ!B773</f>
        <v xml:space="preserve">เงินสมทบกองทุนเงินทดแทน ประจำปี พ.ศ. 2567 (มกราคม - ธันวาคม 2567)                             </v>
      </c>
      <c r="C250" s="1100" t="str">
        <f>+[6]ระบบการควบคุมฯ!C773</f>
        <v>ศธ 04002/ว35 ลว 4 มค 67 โอนครั้งที่ 117</v>
      </c>
      <c r="D250" s="599">
        <f>+[6]ระบบการควบคุมฯ!F773</f>
        <v>23184</v>
      </c>
      <c r="E250" s="612">
        <f>+[6]ระบบการควบคุมฯ!G773+[6]ระบบการควบคุมฯ!H773</f>
        <v>0</v>
      </c>
      <c r="F250" s="612">
        <f>+[6]ระบบการควบคุมฯ!I773+[6]ระบบการควบคุมฯ!J773</f>
        <v>0</v>
      </c>
      <c r="G250" s="612">
        <f>+[6]ระบบการควบคุมฯ!K773+[6]ระบบการควบคุมฯ!L773</f>
        <v>3422</v>
      </c>
      <c r="H250" s="612">
        <f>+D250-E250-F250-G250</f>
        <v>19762</v>
      </c>
      <c r="I250" s="614" t="s">
        <v>14</v>
      </c>
    </row>
    <row r="251" spans="1:9" ht="75" hidden="1" customHeight="1" x14ac:dyDescent="0.25">
      <c r="A251" s="610" t="str">
        <f>+[6]ระบบการควบคุมฯ!A774</f>
        <v>2.1.2.3</v>
      </c>
      <c r="B251" s="1083" t="str">
        <f>+[6]ระบบการควบคุมฯ!B774</f>
        <v>ค่าเช่าใช้บริการสัญญาณอินเทอร์เน็ต 6 เดือน (ตุลาคม 2566 – มีนาคม 2567)   1,208,700.-บาท</v>
      </c>
      <c r="C251" s="1083" t="str">
        <f>+[6]ระบบการควบคุมฯ!C774</f>
        <v>ศธ 04002/ว277ลว 18 มค 66 โอนครั้งที่ 142</v>
      </c>
      <c r="D251" s="1039">
        <f>+[6]ระบบการควบคุมฯ!F774</f>
        <v>1028700</v>
      </c>
      <c r="E251" s="1040">
        <f>+[6]ระบบการควบคุมฯ!G774+[6]ระบบการควบคุมฯ!H774</f>
        <v>0</v>
      </c>
      <c r="F251" s="1040">
        <f>+[6]ระบบการควบคุมฯ!I774+[6]ระบบการควบคุมฯ!J774</f>
        <v>0</v>
      </c>
      <c r="G251" s="1040">
        <f>+[6]ระบบการควบคุมฯ!K774+[6]ระบบการควบคุมฯ!L774</f>
        <v>606906.19999999995</v>
      </c>
      <c r="H251" s="1040">
        <f>+D251-E251-F251-G251</f>
        <v>421793.80000000005</v>
      </c>
      <c r="I251" s="600" t="s">
        <v>14</v>
      </c>
    </row>
    <row r="252" spans="1:9" ht="93.75" hidden="1" customHeight="1" x14ac:dyDescent="0.25">
      <c r="A252" s="610" t="str">
        <f>+[6]ระบบการควบคุมฯ!A777</f>
        <v>2.1.4</v>
      </c>
      <c r="B252" s="1083" t="str">
        <f>+[6]ระบบการควบคุมฯ!B777</f>
        <v>ค่าใช้จ่ายในการดำเนินงานและค่าใช้จ่ายในการประชุม อ.ก.ค.ศ. เขตพื้นที่การศึกษา</v>
      </c>
      <c r="C252" s="1083" t="str">
        <f>+[6]ระบบการควบคุมฯ!C777</f>
        <v>ศธ 04002/ว4484 ลว 28 กย 66 โอนครั้งที่ 897</v>
      </c>
      <c r="D252" s="1039">
        <f>+[6]ระบบการควบคุมฯ!F777</f>
        <v>0</v>
      </c>
      <c r="E252" s="1040">
        <f>+[6]ระบบการควบคุมฯ!G777+[6]ระบบการควบคุมฯ!H777</f>
        <v>0</v>
      </c>
      <c r="F252" s="1040">
        <f>+[6]ระบบการควบคุมฯ!I777+[6]ระบบการควบคุมฯ!J777</f>
        <v>0</v>
      </c>
      <c r="G252" s="1040">
        <f>+[6]ระบบการควบคุมฯ!K777+[6]ระบบการควบคุมฯ!L777</f>
        <v>0</v>
      </c>
      <c r="H252" s="1040">
        <f>+D252-E252-F252-G252</f>
        <v>0</v>
      </c>
      <c r="I252" s="600" t="s">
        <v>17</v>
      </c>
    </row>
    <row r="253" spans="1:9" ht="56.25" hidden="1" customHeight="1" x14ac:dyDescent="0.25">
      <c r="A253" s="608"/>
      <c r="B253" s="613"/>
      <c r="C253" s="613"/>
      <c r="D253" s="599"/>
      <c r="E253" s="612"/>
      <c r="F253" s="612"/>
      <c r="G253" s="612"/>
      <c r="H253" s="612"/>
      <c r="I253" s="614"/>
    </row>
    <row r="254" spans="1:9" ht="37.5" hidden="1" customHeight="1" x14ac:dyDescent="0.25">
      <c r="A254" s="608"/>
      <c r="B254" s="613"/>
      <c r="C254" s="613"/>
      <c r="D254" s="599"/>
      <c r="E254" s="612"/>
      <c r="F254" s="612"/>
      <c r="G254" s="612"/>
      <c r="H254" s="612"/>
      <c r="I254" s="614"/>
    </row>
    <row r="255" spans="1:9" ht="18.75" hidden="1" customHeight="1" x14ac:dyDescent="0.25">
      <c r="A255" s="1030" t="str">
        <f>+[6]ระบบการควบคุมฯ!A802</f>
        <v>2.1.3</v>
      </c>
      <c r="B255" s="1031" t="str">
        <f>+[6]ระบบการควบคุมฯ!B802</f>
        <v xml:space="preserve">กิจกรรมรองการพัฒนาประสิทธิภาพการบริหารจัดการ </v>
      </c>
      <c r="C255" s="1031" t="str">
        <f>+[6]ระบบการควบคุมฯ!C802</f>
        <v>20004 66 05164 06317</v>
      </c>
      <c r="D255" s="1032">
        <f>+D256</f>
        <v>1400</v>
      </c>
      <c r="E255" s="1032">
        <f>+E256</f>
        <v>0</v>
      </c>
      <c r="F255" s="1032">
        <f>+F256</f>
        <v>0</v>
      </c>
      <c r="G255" s="1032">
        <f>+G256</f>
        <v>1170</v>
      </c>
      <c r="H255" s="1032">
        <f>+H256</f>
        <v>230</v>
      </c>
      <c r="I255" s="1057"/>
    </row>
    <row r="256" spans="1:9" ht="75" hidden="1" customHeight="1" x14ac:dyDescent="0.25">
      <c r="A256" s="1099">
        <f>+[6]ระบบการควบคุมฯ!A803</f>
        <v>0</v>
      </c>
      <c r="B256" s="1058" t="str">
        <f>+[6]ระบบการควบคุมฯ!B803</f>
        <v xml:space="preserve"> งบดำเนินงาน 67112xx </v>
      </c>
      <c r="C256" s="1058" t="str">
        <f>+[6]ระบบการควบคุมฯ!C803</f>
        <v>20004 35000270 2000000</v>
      </c>
      <c r="D256" s="606">
        <f>SUM(D257:D262)</f>
        <v>1400</v>
      </c>
      <c r="E256" s="606">
        <f>SUM(E257:E262)</f>
        <v>0</v>
      </c>
      <c r="F256" s="606">
        <f>SUM(F257:F262)</f>
        <v>0</v>
      </c>
      <c r="G256" s="606">
        <f>SUM(G257:G262)</f>
        <v>1170</v>
      </c>
      <c r="H256" s="606">
        <f>SUM(H257:H262)</f>
        <v>230</v>
      </c>
      <c r="I256" s="607"/>
    </row>
    <row r="257" spans="1:9" ht="18.75" hidden="1" customHeight="1" x14ac:dyDescent="0.25">
      <c r="A257" s="1101" t="str">
        <f>+[6]ระบบการควบคุมฯ!A804</f>
        <v>2.1.3.1</v>
      </c>
      <c r="B257" s="1102" t="str">
        <f>+[6]ระบบการควบคุมฯ!B804</f>
        <v xml:space="preserve">ค่าใช้จ่ายในการเดินทางเข้าร่วมการประชุมเชิงปฏิบัติการเพื่อซักซ้อมความเข้าใจการดำเนินการจัดซื้อจัดจ้างพัสดุแทนโรงเรียนขนาดเล็ก ตามคำสั่งมอบอำนาจสำนักงานคณะกรรมการการศึกษาขั้นพื้นฐาน ระหว่างวันที่ 24 - 25 พฤศจิกายน 2566 ณ โรงแรมบางกอกพาเลส กรุงเทพมหานคร </v>
      </c>
      <c r="C257" s="1102" t="str">
        <f>+[6]ระบบการควบคุมฯ!C804</f>
        <v>ศธ 04002/ว5407 ลว 27 พย 66 โอนครั้งที่ 66</v>
      </c>
      <c r="D257" s="1103">
        <f>+[6]ระบบการควบคุมฯ!F804</f>
        <v>1400</v>
      </c>
      <c r="E257" s="1104">
        <f>+[6]ระบบการควบคุมฯ!G804+[6]ระบบการควบคุมฯ!H804</f>
        <v>0</v>
      </c>
      <c r="F257" s="1104">
        <f>+[6]ระบบการควบคุมฯ!I804+[6]ระบบการควบคุมฯ!J804</f>
        <v>0</v>
      </c>
      <c r="G257" s="1104">
        <f>+[6]ระบบการควบคุมฯ!K804+[6]ระบบการควบคุมฯ!L804</f>
        <v>1170</v>
      </c>
      <c r="H257" s="1104">
        <f>+D257-E257-F257-G257</f>
        <v>230</v>
      </c>
      <c r="I257" s="1105" t="s">
        <v>14</v>
      </c>
    </row>
    <row r="258" spans="1:9" ht="37.5" hidden="1" customHeight="1" x14ac:dyDescent="0.25">
      <c r="A258" s="608"/>
      <c r="B258" s="613"/>
      <c r="C258" s="613"/>
      <c r="D258" s="599"/>
      <c r="E258" s="612"/>
      <c r="F258" s="612"/>
      <c r="G258" s="612"/>
      <c r="H258" s="612"/>
      <c r="I258" s="614"/>
    </row>
    <row r="259" spans="1:9" ht="18.75" hidden="1" customHeight="1" x14ac:dyDescent="0.25">
      <c r="A259" s="608"/>
      <c r="B259" s="613"/>
      <c r="C259" s="613"/>
      <c r="D259" s="599"/>
      <c r="E259" s="612">
        <f>+'[1]ประถม มัธยมต้น'!I1544+'[1]ประถม มัธยมต้น'!J1544</f>
        <v>0</v>
      </c>
      <c r="F259" s="612">
        <f>+'[1]ประถม มัธยมต้น'!K1544+'[1]ประถม มัธยมต้น'!L1544</f>
        <v>0</v>
      </c>
      <c r="G259" s="612">
        <f>+'[1]ประถม มัธยมต้น'!M1544+'[1]ประถม มัธยมต้น'!N1544</f>
        <v>0</v>
      </c>
      <c r="H259" s="612">
        <f t="shared" ref="H259:H276" si="49">+D259-E259-F259-G259</f>
        <v>0</v>
      </c>
      <c r="I259" s="1106"/>
    </row>
    <row r="260" spans="1:9" ht="56.25" hidden="1" customHeight="1" x14ac:dyDescent="0.25">
      <c r="A260" s="608"/>
      <c r="B260" s="613"/>
      <c r="C260" s="609"/>
      <c r="D260" s="598">
        <f>+[1]ระบบการควบคุมฯ!D394</f>
        <v>0</v>
      </c>
      <c r="E260" s="598">
        <f>+[1]ระบบการควบคุมฯ!G394+[1]ระบบการควบคุมฯ!H394</f>
        <v>0</v>
      </c>
      <c r="F260" s="598">
        <f>+[1]ระบบการควบคุมฯ!I394+[1]ระบบการควบคุมฯ!J394</f>
        <v>0</v>
      </c>
      <c r="G260" s="598">
        <f>+[1]ระบบการควบคุมฯ!K394+[1]ระบบการควบคุมฯ!L394</f>
        <v>0</v>
      </c>
      <c r="H260" s="612">
        <f t="shared" si="49"/>
        <v>0</v>
      </c>
      <c r="I260" s="341"/>
    </row>
    <row r="261" spans="1:9" ht="56.25" hidden="1" customHeight="1" x14ac:dyDescent="0.25">
      <c r="A261" s="608"/>
      <c r="B261" s="613"/>
      <c r="C261" s="609"/>
      <c r="D261" s="598">
        <f>+[1]ระบบการควบคุมฯ!F397</f>
        <v>0</v>
      </c>
      <c r="E261" s="598">
        <f>+[1]ระบบการควบคุมฯ!G397+[1]ระบบการควบคุมฯ!H397</f>
        <v>0</v>
      </c>
      <c r="F261" s="598">
        <f>+[1]ระบบการควบคุมฯ!I397+[1]ระบบการควบคุมฯ!J397</f>
        <v>0</v>
      </c>
      <c r="G261" s="598">
        <f>+[1]ระบบการควบคุมฯ!K397+[1]ระบบการควบคุมฯ!L397</f>
        <v>0</v>
      </c>
      <c r="H261" s="612">
        <f t="shared" si="49"/>
        <v>0</v>
      </c>
      <c r="I261" s="341"/>
    </row>
    <row r="262" spans="1:9" ht="56.25" hidden="1" customHeight="1" x14ac:dyDescent="0.25">
      <c r="A262" s="610"/>
      <c r="B262" s="1107"/>
      <c r="C262" s="615"/>
      <c r="D262" s="1108">
        <f>+[1]ระบบการควบคุมฯ!F398</f>
        <v>0</v>
      </c>
      <c r="E262" s="1108">
        <f>+[1]ระบบการควบคุมฯ!G396+[1]ระบบการควบคุมฯ!H396</f>
        <v>0</v>
      </c>
      <c r="F262" s="1108">
        <f>+[1]ระบบการควบคุมฯ!I396+[1]ระบบการควบคุมฯ!J396</f>
        <v>0</v>
      </c>
      <c r="G262" s="1108">
        <f>+[1]ระบบการควบคุมฯ!K398+[1]ระบบการควบคุมฯ!L398</f>
        <v>0</v>
      </c>
      <c r="H262" s="1085">
        <f t="shared" si="49"/>
        <v>0</v>
      </c>
      <c r="I262" s="1109"/>
    </row>
    <row r="263" spans="1:9" ht="18.75" hidden="1" customHeight="1" x14ac:dyDescent="0.25">
      <c r="A263" s="1110"/>
      <c r="B263" s="1111"/>
      <c r="C263" s="1112"/>
      <c r="D263" s="1113">
        <f>+[1]ระบบการควบคุมฯ!F399</f>
        <v>0</v>
      </c>
      <c r="E263" s="1113">
        <f>+[1]ระบบการควบคุมฯ!G397+[1]ระบบการควบคุมฯ!H397</f>
        <v>0</v>
      </c>
      <c r="F263" s="1113">
        <f>+[1]ระบบการควบคุมฯ!I397+[1]ระบบการควบคุมฯ!J397</f>
        <v>0</v>
      </c>
      <c r="G263" s="1113">
        <f>+[1]ระบบการควบคุมฯ!K399+[1]ระบบการควบคุมฯ!L399</f>
        <v>0</v>
      </c>
      <c r="H263" s="1114">
        <f t="shared" si="49"/>
        <v>0</v>
      </c>
      <c r="I263" s="1115"/>
    </row>
    <row r="264" spans="1:9" ht="37.5" hidden="1" customHeight="1" x14ac:dyDescent="0.25">
      <c r="A264" s="1110"/>
      <c r="B264" s="1111"/>
      <c r="C264" s="1112"/>
      <c r="D264" s="1113">
        <f>+[1]ระบบการควบคุมฯ!F400</f>
        <v>0</v>
      </c>
      <c r="E264" s="1113">
        <f>+[1]ระบบการควบคุมฯ!G398+[1]ระบบการควบคุมฯ!H398</f>
        <v>0</v>
      </c>
      <c r="F264" s="1113">
        <f>+[1]ระบบการควบคุมฯ!I398+[1]ระบบการควบคุมฯ!J398</f>
        <v>0</v>
      </c>
      <c r="G264" s="1113">
        <f>+[1]ระบบการควบคุมฯ!K400+[1]ระบบการควบคุมฯ!L400</f>
        <v>0</v>
      </c>
      <c r="H264" s="1114">
        <f t="shared" si="49"/>
        <v>0</v>
      </c>
      <c r="I264" s="1116"/>
    </row>
    <row r="265" spans="1:9" ht="18.75" hidden="1" customHeight="1" x14ac:dyDescent="0.25">
      <c r="A265" s="1110"/>
      <c r="B265" s="1111"/>
      <c r="C265" s="1112"/>
      <c r="D265" s="1113">
        <f>+[1]ระบบการควบคุมฯ!F401</f>
        <v>0</v>
      </c>
      <c r="E265" s="1113">
        <f>+[1]ระบบการควบคุมฯ!G399+[1]ระบบการควบคุมฯ!H399</f>
        <v>0</v>
      </c>
      <c r="F265" s="1113">
        <f>+[1]ระบบการควบคุมฯ!I399+[1]ระบบการควบคุมฯ!J399</f>
        <v>0</v>
      </c>
      <c r="G265" s="1113">
        <f>+[1]ระบบการควบคุมฯ!K401+[1]ระบบการควบคุมฯ!L401</f>
        <v>0</v>
      </c>
      <c r="H265" s="1114">
        <f t="shared" si="49"/>
        <v>0</v>
      </c>
      <c r="I265" s="1116"/>
    </row>
    <row r="266" spans="1:9" ht="56.25" hidden="1" customHeight="1" x14ac:dyDescent="0.25">
      <c r="A266" s="1110"/>
      <c r="B266" s="1111"/>
      <c r="C266" s="1112"/>
      <c r="D266" s="1113">
        <f>+[1]ระบบการควบคุมฯ!F402</f>
        <v>0</v>
      </c>
      <c r="E266" s="1113">
        <f>+[1]ระบบการควบคุมฯ!G400+[1]ระบบการควบคุมฯ!H400</f>
        <v>0</v>
      </c>
      <c r="F266" s="1113">
        <f>+[1]ระบบการควบคุมฯ!I400+[1]ระบบการควบคุมฯ!J400</f>
        <v>0</v>
      </c>
      <c r="G266" s="1113">
        <f>+[1]ระบบการควบคุมฯ!K402+[1]ระบบการควบคุมฯ!L402</f>
        <v>0</v>
      </c>
      <c r="H266" s="1114">
        <f t="shared" si="49"/>
        <v>0</v>
      </c>
      <c r="I266" s="1116"/>
    </row>
    <row r="267" spans="1:9" ht="56.25" hidden="1" customHeight="1" x14ac:dyDescent="0.25">
      <c r="A267" s="1110"/>
      <c r="B267" s="1111"/>
      <c r="C267" s="1112"/>
      <c r="D267" s="1113">
        <f>+[1]ระบบการควบคุมฯ!F403</f>
        <v>0</v>
      </c>
      <c r="E267" s="1113">
        <f>+[1]ระบบการควบคุมฯ!G401+[1]ระบบการควบคุมฯ!H401</f>
        <v>0</v>
      </c>
      <c r="F267" s="1113">
        <f>+[1]ระบบการควบคุมฯ!I401+[1]ระบบการควบคุมฯ!J401</f>
        <v>0</v>
      </c>
      <c r="G267" s="1113">
        <f>+[1]ระบบการควบคุมฯ!K403+[1]ระบบการควบคุมฯ!L403</f>
        <v>0</v>
      </c>
      <c r="H267" s="1114">
        <f t="shared" si="49"/>
        <v>0</v>
      </c>
      <c r="I267" s="1115"/>
    </row>
    <row r="268" spans="1:9" ht="75" hidden="1" customHeight="1" x14ac:dyDescent="0.25">
      <c r="A268" s="1110"/>
      <c r="B268" s="1111"/>
      <c r="C268" s="1112"/>
      <c r="D268" s="1113">
        <f>+[1]ระบบการควบคุมฯ!F404</f>
        <v>0</v>
      </c>
      <c r="E268" s="1113">
        <f>+[1]ระบบการควบคุมฯ!G402+[1]ระบบการควบคุมฯ!H402</f>
        <v>0</v>
      </c>
      <c r="F268" s="1113">
        <f>+[1]ระบบการควบคุมฯ!I402+[1]ระบบการควบคุมฯ!J402</f>
        <v>0</v>
      </c>
      <c r="G268" s="1113">
        <f>+[1]ระบบการควบคุมฯ!K404+[1]ระบบการควบคุมฯ!L404</f>
        <v>0</v>
      </c>
      <c r="H268" s="1114">
        <f t="shared" si="49"/>
        <v>0</v>
      </c>
      <c r="I268" s="1115"/>
    </row>
    <row r="269" spans="1:9" ht="37.5" customHeight="1" x14ac:dyDescent="0.25">
      <c r="A269" s="1110"/>
      <c r="B269" s="1086"/>
      <c r="C269" s="622"/>
      <c r="D269" s="1117">
        <f>+[1]ระบบการควบคุมฯ!F405</f>
        <v>0</v>
      </c>
      <c r="E269" s="1117">
        <f>+[1]ระบบการควบคุมฯ!G403+[1]ระบบการควบคุมฯ!H403</f>
        <v>0</v>
      </c>
      <c r="F269" s="1117">
        <f>+[1]ระบบการควบคุมฯ!I403+[1]ระบบการควบคุมฯ!J403</f>
        <v>0</v>
      </c>
      <c r="G269" s="1117">
        <f>+[1]ระบบการควบคุมฯ!K405+[1]ระบบการควบคุมฯ!L405</f>
        <v>0</v>
      </c>
      <c r="H269" s="1088">
        <f t="shared" si="49"/>
        <v>0</v>
      </c>
      <c r="I269" s="1089"/>
    </row>
    <row r="270" spans="1:9" ht="18.75" customHeight="1" x14ac:dyDescent="0.25">
      <c r="A270" s="1110"/>
      <c r="B270" s="1086"/>
      <c r="C270" s="622"/>
      <c r="D270" s="1117">
        <f>+[1]ระบบการควบคุมฯ!F406</f>
        <v>0</v>
      </c>
      <c r="E270" s="1117">
        <f>+[1]ระบบการควบคุมฯ!G404+[1]ระบบการควบคุมฯ!H404</f>
        <v>0</v>
      </c>
      <c r="F270" s="1117">
        <f>+[1]ระบบการควบคุมฯ!I404+[1]ระบบการควบคุมฯ!J404</f>
        <v>0</v>
      </c>
      <c r="G270" s="1117">
        <f>+[1]ระบบการควบคุมฯ!K406+[1]ระบบการควบคุมฯ!L406</f>
        <v>0</v>
      </c>
      <c r="H270" s="1088">
        <f t="shared" si="49"/>
        <v>0</v>
      </c>
      <c r="I270" s="1089"/>
    </row>
    <row r="271" spans="1:9" ht="56.25" customHeight="1" x14ac:dyDescent="0.25">
      <c r="A271" s="1110"/>
      <c r="B271" s="1086"/>
      <c r="C271" s="622"/>
      <c r="D271" s="1117">
        <f>+[1]ระบบการควบคุมฯ!F407</f>
        <v>0</v>
      </c>
      <c r="E271" s="1117">
        <f>+[1]ระบบการควบคุมฯ!G405+[1]ระบบการควบคุมฯ!H405</f>
        <v>0</v>
      </c>
      <c r="F271" s="1117">
        <f>+[1]ระบบการควบคุมฯ!I405+[1]ระบบการควบคุมฯ!J405</f>
        <v>0</v>
      </c>
      <c r="G271" s="1117">
        <f>+[1]ระบบการควบคุมฯ!K407+[1]ระบบการควบคุมฯ!L407</f>
        <v>0</v>
      </c>
      <c r="H271" s="1088">
        <f t="shared" si="49"/>
        <v>0</v>
      </c>
      <c r="I271" s="1089"/>
    </row>
    <row r="272" spans="1:9" ht="75" hidden="1" customHeight="1" x14ac:dyDescent="0.25">
      <c r="A272" s="608"/>
      <c r="B272" s="613"/>
      <c r="C272" s="609"/>
      <c r="D272" s="598">
        <f>+[1]ระบบการควบคุมฯ!F408</f>
        <v>0</v>
      </c>
      <c r="E272" s="598">
        <f>+[1]ระบบการควบคุมฯ!G399+[1]ระบบการควบคุมฯ!H399</f>
        <v>0</v>
      </c>
      <c r="F272" s="598">
        <f>+[1]ระบบการควบคุมฯ!I399+[1]ระบบการควบคุมฯ!J399</f>
        <v>0</v>
      </c>
      <c r="G272" s="598">
        <f>+[1]ระบบการควบคุมฯ!K408+[1]ระบบการควบคุมฯ!L408</f>
        <v>0</v>
      </c>
      <c r="H272" s="612">
        <f t="shared" si="49"/>
        <v>0</v>
      </c>
      <c r="I272" s="600"/>
    </row>
    <row r="273" spans="1:9" ht="37.5" hidden="1" customHeight="1" x14ac:dyDescent="0.25">
      <c r="A273" s="608"/>
      <c r="B273" s="613"/>
      <c r="C273" s="609"/>
      <c r="D273" s="598">
        <f>+[1]ระบบการควบคุมฯ!F409</f>
        <v>0</v>
      </c>
      <c r="E273" s="598">
        <f>+[1]ระบบการควบคุมฯ!G400+[1]ระบบการควบคุมฯ!H400</f>
        <v>0</v>
      </c>
      <c r="F273" s="598">
        <f>+[1]ระบบการควบคุมฯ!I400+[1]ระบบการควบคุมฯ!J400</f>
        <v>0</v>
      </c>
      <c r="G273" s="598">
        <f>+[1]ระบบการควบคุมฯ!K409+[1]ระบบการควบคุมฯ!L409</f>
        <v>0</v>
      </c>
      <c r="H273" s="612">
        <f t="shared" si="49"/>
        <v>0</v>
      </c>
      <c r="I273" s="600"/>
    </row>
    <row r="274" spans="1:9" ht="18.600000000000001" x14ac:dyDescent="0.25">
      <c r="A274" s="608"/>
      <c r="B274" s="1094"/>
      <c r="C274" s="609"/>
      <c r="D274" s="598">
        <f>+[1]ระบบการควบคุมฯ!F410</f>
        <v>0</v>
      </c>
      <c r="E274" s="598">
        <f>+[1]ระบบการควบคุมฯ!G401+[1]ระบบการควบคุมฯ!H401</f>
        <v>0</v>
      </c>
      <c r="F274" s="598">
        <f>+[1]ระบบการควบคุมฯ!I401+[1]ระบบการควบคุมฯ!J401</f>
        <v>0</v>
      </c>
      <c r="G274" s="598">
        <f>+[1]ระบบการควบคุมฯ!K410+[1]ระบบการควบคุมฯ!L410</f>
        <v>0</v>
      </c>
      <c r="H274" s="612">
        <f t="shared" si="49"/>
        <v>0</v>
      </c>
      <c r="I274" s="600"/>
    </row>
    <row r="275" spans="1:9" ht="36" customHeight="1" x14ac:dyDescent="0.25">
      <c r="A275" s="608"/>
      <c r="B275" s="1094"/>
      <c r="C275" s="609"/>
      <c r="D275" s="598">
        <f>+[1]ระบบการควบคุมฯ!F411</f>
        <v>0</v>
      </c>
      <c r="E275" s="598">
        <f>+[1]ระบบการควบคุมฯ!G402+[1]ระบบการควบคุมฯ!H402</f>
        <v>0</v>
      </c>
      <c r="F275" s="598">
        <f>+[1]ระบบการควบคุมฯ!I402+[1]ระบบการควบคุมฯ!J402</f>
        <v>0</v>
      </c>
      <c r="G275" s="598">
        <f>+[1]ระบบการควบคุมฯ!K411+[1]ระบบการควบคุมฯ!L411</f>
        <v>0</v>
      </c>
      <c r="H275" s="612">
        <f t="shared" si="49"/>
        <v>0</v>
      </c>
      <c r="I275" s="600"/>
    </row>
    <row r="276" spans="1:9" ht="56.25" hidden="1" customHeight="1" x14ac:dyDescent="0.25">
      <c r="A276" s="608"/>
      <c r="B276" s="1094"/>
      <c r="C276" s="609"/>
      <c r="D276" s="598">
        <f>+[1]ระบบการควบคุมฯ!F412</f>
        <v>0</v>
      </c>
      <c r="E276" s="598">
        <f>+[1]ระบบการควบคุมฯ!G403+[1]ระบบการควบคุมฯ!H403</f>
        <v>0</v>
      </c>
      <c r="F276" s="598">
        <f>+[1]ระบบการควบคุมฯ!I403+[1]ระบบการควบคุมฯ!J403</f>
        <v>0</v>
      </c>
      <c r="G276" s="598">
        <f>+[1]ระบบการควบคุมฯ!K412+[1]ระบบการควบคุมฯ!L412</f>
        <v>0</v>
      </c>
      <c r="H276" s="612">
        <f t="shared" si="49"/>
        <v>0</v>
      </c>
      <c r="I276" s="600"/>
    </row>
    <row r="277" spans="1:9" ht="37.200000000000003" x14ac:dyDescent="0.25">
      <c r="A277" s="1046" t="str">
        <f>+[6]ระบบการควบคุมฯ!A808</f>
        <v>2.1.4</v>
      </c>
      <c r="B277" s="1031" t="str">
        <f>+[6]ระบบการควบคุมฯ!B808</f>
        <v>กิจกรรมรองพัฒนาหลักสูตรและกระบวนการเรียนรู้ที่หลากหลายให้เอื้อต่อการเรียนรู้ตลอดชีวิต</v>
      </c>
      <c r="C277" s="1031" t="str">
        <f>+[6]ระบบการควบคุมฯ!C808</f>
        <v>20004 66 05164 52034</v>
      </c>
      <c r="D277" s="1032">
        <f>+D278</f>
        <v>30000</v>
      </c>
      <c r="E277" s="1069">
        <f>+E278</f>
        <v>0</v>
      </c>
      <c r="F277" s="1069">
        <f>+F278</f>
        <v>0</v>
      </c>
      <c r="G277" s="1069">
        <f>+G278</f>
        <v>0</v>
      </c>
      <c r="H277" s="1069">
        <f>+H278</f>
        <v>30000</v>
      </c>
      <c r="I277" s="1057"/>
    </row>
    <row r="278" spans="1:9" ht="18.600000000000001" x14ac:dyDescent="0.25">
      <c r="A278" s="1099">
        <f>+[6]ระบบการควบคุมฯ!A809</f>
        <v>0</v>
      </c>
      <c r="B278" s="1058" t="str">
        <f>+[6]ระบบการควบคุมฯ!B809</f>
        <v xml:space="preserve"> งบดำเนินงาน 67112xx </v>
      </c>
      <c r="C278" s="1059" t="str">
        <f>+[6]ระบบการควบคุมฯ!C809</f>
        <v>20004 35000270 2000000</v>
      </c>
      <c r="D278" s="606">
        <f>SUM(D279:D281)</f>
        <v>30000</v>
      </c>
      <c r="E278" s="606">
        <f>SUM(E279:E281)</f>
        <v>0</v>
      </c>
      <c r="F278" s="606">
        <f>SUM(F279:F281)</f>
        <v>0</v>
      </c>
      <c r="G278" s="606">
        <f>SUM(G279:G281)</f>
        <v>0</v>
      </c>
      <c r="H278" s="606">
        <f>SUM(H279:H281)</f>
        <v>30000</v>
      </c>
      <c r="I278" s="607"/>
    </row>
    <row r="279" spans="1:9" ht="75" customHeight="1" x14ac:dyDescent="0.25">
      <c r="A279" s="598" t="str">
        <f>+[6]ระบบการควบคุมฯ!A810</f>
        <v>2.1.4.1</v>
      </c>
      <c r="B279" s="1094" t="str">
        <f>+[6]ระบบการควบคุมฯ!B810</f>
        <v xml:space="preserve">ค่าใช้จ่ายในการจัดการแข่งขันงานศิลปหัตถกรรมนักเรียน ครั้งที่ 71 ปีการศึกษา 2566 </v>
      </c>
      <c r="C279" s="1094" t="str">
        <f>+[6]ระบบการควบคุมฯ!C810</f>
        <v>ศธ04002/ว482 ลว. 2 กพ 67 โอนครั้งที่ 165</v>
      </c>
      <c r="D279" s="1118">
        <f>+[6]ระบบการควบคุมฯ!F810</f>
        <v>30000</v>
      </c>
      <c r="E279" s="599">
        <f>+[6]ระบบการควบคุมฯ!G810+[6]ระบบการควบคุมฯ!H810</f>
        <v>0</v>
      </c>
      <c r="F279" s="599">
        <f>+[6]ระบบการควบคุมฯ!I810+[6]ระบบการควบคุมฯ!J810</f>
        <v>0</v>
      </c>
      <c r="G279" s="599">
        <f>+[6]ระบบการควบคุมฯ!K810+[6]ระบบการควบคุมฯ!L810</f>
        <v>0</v>
      </c>
      <c r="H279" s="599">
        <f>+D279-E279-F279-G279</f>
        <v>30000</v>
      </c>
      <c r="I279" s="600" t="s">
        <v>12</v>
      </c>
    </row>
    <row r="280" spans="1:9" ht="93" x14ac:dyDescent="0.25">
      <c r="A280" s="598" t="str">
        <f>+[6]ระบบการควบคุมฯ!A811</f>
        <v>2.1.4.2</v>
      </c>
      <c r="B280" s="1094" t="str">
        <f>+[6]ระบบการควบคุมฯ!B811</f>
        <v xml:space="preserve">ค่าใช้จ่ายในการเดินทางเข้าร่วมอบรมเชิงปฏิบัติการเพื่อพัฒนาศักยภาพการจัดการเรียนการสอนด้านการอ่านและการเขียนภาษาไทย สำหรับครูผู้สอนภาษาไทย ชั้นประถมศึกษาปีที่ 3 - 4  รุ่นที่ 2 ระหว่างวันที่ 18 – 21 เมษายน 2566 ณ โรงแรมพาลาสโซ กรุงเทพมหานคร </v>
      </c>
      <c r="C280" s="1094" t="str">
        <f>+[6]ระบบการควบคุมฯ!C811</f>
        <v>ศธ04002/ว1387 ลว. 5 เมย 66 โอนครั้งที่ 456</v>
      </c>
      <c r="D280" s="599">
        <f>+[6]ระบบการควบคุมฯ!F811</f>
        <v>0</v>
      </c>
      <c r="E280" s="599">
        <f>+[6]ระบบการควบคุมฯ!G811+[6]ระบบการควบคุมฯ!H811</f>
        <v>0</v>
      </c>
      <c r="F280" s="599">
        <f>+[6]ระบบการควบคุมฯ!I811+[6]ระบบการควบคุมฯ!J811</f>
        <v>0</v>
      </c>
      <c r="G280" s="599">
        <f>+[6]ระบบการควบคุมฯ!K811+[6]ระบบการควบคุมฯ!L811</f>
        <v>0</v>
      </c>
      <c r="H280" s="599">
        <f>+D280-E280-F280-G280</f>
        <v>0</v>
      </c>
      <c r="I280" s="600" t="s">
        <v>77</v>
      </c>
    </row>
    <row r="281" spans="1:9" ht="93" hidden="1" customHeight="1" x14ac:dyDescent="0.25">
      <c r="A281" s="598" t="str">
        <f>+[6]ระบบการควบคุมฯ!A812</f>
        <v>2.1.4.3</v>
      </c>
      <c r="B281" s="1094" t="str">
        <f>+[6]ระบบการควบคุมฯ!B812</f>
        <v>ค่าจัดซื้อหนังสือพระราชนิพนธ์ จำนวน 3  เรื่อง</v>
      </c>
      <c r="C281" s="1094" t="str">
        <f>+[6]ระบบการควบคุมฯ!C812</f>
        <v>ศธ04002/ว2953 ลว. 18 กค 66 โอนครั้งที่ 689 งบ  61055 บาท</v>
      </c>
      <c r="D281" s="599">
        <f>+[6]ระบบการควบคุมฯ!F812</f>
        <v>0</v>
      </c>
      <c r="E281" s="599">
        <f>+[6]ระบบการควบคุมฯ!G812+[6]ระบบการควบคุมฯ!H812</f>
        <v>0</v>
      </c>
      <c r="F281" s="599">
        <f>+[6]ระบบการควบคุมฯ!I812+[6]ระบบการควบคุมฯ!J812</f>
        <v>0</v>
      </c>
      <c r="G281" s="599">
        <f>+[6]ระบบการควบคุมฯ!K812+[6]ระบบการควบคุมฯ!L812</f>
        <v>0</v>
      </c>
      <c r="H281" s="599">
        <f>+D281-E281-F281-G281</f>
        <v>0</v>
      </c>
      <c r="I281" s="600" t="s">
        <v>77</v>
      </c>
    </row>
    <row r="282" spans="1:9" ht="18.75" hidden="1" customHeight="1" x14ac:dyDescent="0.25">
      <c r="A282" s="1046">
        <f>+[6]ระบบการควบคุมฯ!A814</f>
        <v>2.2000000000000002</v>
      </c>
      <c r="B282" s="1119" t="str">
        <f>+[6]ระบบการควบคุมฯ!B814</f>
        <v xml:space="preserve">กิจกรรมการจัดการศึกษามัธยมศึกษาตอนต้นสำหรับโรงเรียนปกติ  </v>
      </c>
      <c r="C282" s="1046" t="str">
        <f>+[6]ระบบการควบคุมฯ!C814</f>
        <v>20004 66 0516500000</v>
      </c>
      <c r="D282" s="1032">
        <f>+D283</f>
        <v>0</v>
      </c>
      <c r="E282" s="1069">
        <f>+E283</f>
        <v>0</v>
      </c>
      <c r="F282" s="1069">
        <f>+F283</f>
        <v>0</v>
      </c>
      <c r="G282" s="1069">
        <f>+G283</f>
        <v>0</v>
      </c>
      <c r="H282" s="1069">
        <f>+H283</f>
        <v>0</v>
      </c>
      <c r="I282" s="1057"/>
    </row>
    <row r="283" spans="1:9" ht="18.75" customHeight="1" x14ac:dyDescent="0.25">
      <c r="A283" s="1099">
        <f>+[6]ระบบการควบคุมฯ!A815</f>
        <v>0</v>
      </c>
      <c r="B283" s="1120" t="str">
        <f>+[6]ระบบการควบคุมฯ!B815</f>
        <v xml:space="preserve"> งบดำเนินงาน 67112xx</v>
      </c>
      <c r="C283" s="1099" t="str">
        <f>+[6]ระบบการควบคุมฯ!C815</f>
        <v>20004 35000270 2000000</v>
      </c>
      <c r="D283" s="606">
        <f>SUM(D284)</f>
        <v>0</v>
      </c>
      <c r="E283" s="606">
        <f>SUM(E284)</f>
        <v>0</v>
      </c>
      <c r="F283" s="606">
        <f>SUM(F284)</f>
        <v>0</v>
      </c>
      <c r="G283" s="606">
        <f>SUM(G284)</f>
        <v>0</v>
      </c>
      <c r="H283" s="606">
        <f>SUM(H284)</f>
        <v>0</v>
      </c>
      <c r="I283" s="607"/>
    </row>
    <row r="284" spans="1:9" ht="18.75" customHeight="1" x14ac:dyDescent="0.25">
      <c r="A284" s="598"/>
      <c r="B284" s="1121"/>
      <c r="C284" s="1094"/>
      <c r="D284" s="1118">
        <f>+[6]ระบบการควบคุมฯ!F815</f>
        <v>0</v>
      </c>
      <c r="E284" s="599">
        <f>+[6]ระบบการควบคุมฯ!G815+[6]ระบบการควบคุมฯ!H815</f>
        <v>0</v>
      </c>
      <c r="F284" s="599">
        <f>+[6]ระบบการควบคุมฯ!I815+[6]ระบบการควบคุมฯ!J815</f>
        <v>0</v>
      </c>
      <c r="G284" s="599">
        <f>+[6]ระบบการควบคุมฯ!K815+[6]ระบบการควบคุมฯ!L815</f>
        <v>0</v>
      </c>
      <c r="H284" s="599">
        <f>+D284-E284-F284-G284</f>
        <v>0</v>
      </c>
      <c r="I284" s="600" t="s">
        <v>77</v>
      </c>
    </row>
    <row r="285" spans="1:9" ht="37.200000000000003" x14ac:dyDescent="0.25">
      <c r="A285" s="1046" t="str">
        <f>+[6]ระบบการควบคุมฯ!A890</f>
        <v>2.2.1</v>
      </c>
      <c r="B285" s="1119" t="str">
        <f>+[6]ระบบการควบคุมฯ!B890</f>
        <v>กิจกรรมรองสนับสนุนเสริมสร้างความเข้มแข็งในการพัฒนาครูอย่างมีประสิทธิภาพ</v>
      </c>
      <c r="C285" s="1046" t="str">
        <f>+[6]ระบบการควบคุมฯ!C890</f>
        <v>20004 66 05165 51999</v>
      </c>
      <c r="D285" s="1032">
        <f>+D286</f>
        <v>1400</v>
      </c>
      <c r="E285" s="1069">
        <f>+E286</f>
        <v>0</v>
      </c>
      <c r="F285" s="1069">
        <f>+F286</f>
        <v>0</v>
      </c>
      <c r="G285" s="1069">
        <f>+G286</f>
        <v>1400</v>
      </c>
      <c r="H285" s="1069">
        <f>+H286</f>
        <v>0</v>
      </c>
      <c r="I285" s="1057"/>
    </row>
    <row r="286" spans="1:9" ht="18.600000000000001" x14ac:dyDescent="0.25">
      <c r="A286" s="1099">
        <f>+[6]ระบบการควบคุมฯ!A891</f>
        <v>0</v>
      </c>
      <c r="B286" s="1120" t="str">
        <f>+[6]ระบบการควบคุมฯ!B891</f>
        <v xml:space="preserve"> งบดำเนินงาน 67112xx </v>
      </c>
      <c r="C286" s="1099" t="str">
        <f>+[6]ระบบการควบคุมฯ!C891</f>
        <v>20004 35000270 2000000</v>
      </c>
      <c r="D286" s="606">
        <f>SUM(D287:D288)</f>
        <v>1400</v>
      </c>
      <c r="E286" s="606">
        <f>SUM(E287:E288)</f>
        <v>0</v>
      </c>
      <c r="F286" s="606">
        <f>SUM(F287:F288)</f>
        <v>0</v>
      </c>
      <c r="G286" s="606">
        <f>SUM(G287:G288)</f>
        <v>1400</v>
      </c>
      <c r="H286" s="606">
        <f>SUM(H287:H288)</f>
        <v>0</v>
      </c>
      <c r="I286" s="607"/>
    </row>
    <row r="287" spans="1:9" ht="112.5" hidden="1" customHeight="1" x14ac:dyDescent="0.25">
      <c r="A287" s="598" t="str">
        <f>+[6]ระบบการควบคุมฯ!A892</f>
        <v>2.2.1.1</v>
      </c>
      <c r="B287" s="1094" t="str">
        <f>+[6]ระบบการควบคุมฯ!B892</f>
        <v>ค่าใช้จ่ายในการเดินทางเข้าร่วมประชุมปฏิบัติการวางแผนขับเคลื่อนนโยบายสู่การนิเทศการศึกษา ประจำปีงบประมาณ พ.ศ. 2567  ระหว่างวันที่ 25 – 27 มกราคม 2567 ณ โรงแรมริเวอร์ไซด์ กรุงเทพมหานคร</v>
      </c>
      <c r="C287" s="1094" t="str">
        <f>+[6]ระบบการควบคุมฯ!C892</f>
        <v>ศธ04002/ว457 ลว. 1 กพ 67 โอนครั้งที่ 161 (1/2)</v>
      </c>
      <c r="D287" s="1118">
        <f>+[6]ระบบการควบคุมฯ!D892</f>
        <v>700</v>
      </c>
      <c r="E287" s="599">
        <f>+[6]ระบบการควบคุมฯ!G892+[6]ระบบการควบคุมฯ!H892</f>
        <v>0</v>
      </c>
      <c r="F287" s="599">
        <f>+[6]ระบบการควบคุมฯ!I892+[6]ระบบการควบคุมฯ!J892</f>
        <v>0</v>
      </c>
      <c r="G287" s="599">
        <f>+[6]ระบบการควบคุมฯ!K892+[6]ระบบการควบคุมฯ!L892</f>
        <v>700</v>
      </c>
      <c r="H287" s="599">
        <f>+D287-E287-F287-G287</f>
        <v>0</v>
      </c>
      <c r="I287" s="600" t="s">
        <v>77</v>
      </c>
    </row>
    <row r="288" spans="1:9" ht="37.5" hidden="1" customHeight="1" x14ac:dyDescent="0.25">
      <c r="A288" s="598" t="str">
        <f>+[6]ระบบการควบคุมฯ!A893</f>
        <v>2.2.1.2</v>
      </c>
      <c r="B288" s="1094" t="str">
        <f>+[6]ระบบการควบคุมฯ!B893</f>
        <v>ค่าใช้จ่ายในการเดินทางเข้าร่วมการประชุมเชิงปฏิบัติการขับเคลื่อนนโยบายเรียนดี มีความสุข สู่การนิเทศอย่างมีประสิทธิภาพ 19-21 กพ 67 รร.รอยัล ซิตี้ กรุงเทพมหานคร</v>
      </c>
      <c r="C288" s="1094" t="str">
        <f>+[6]ระบบการควบคุมฯ!C893</f>
        <v>ศธ04002/ว907 ลว. 29 กพ 67 โอนครั้งที่ 201</v>
      </c>
      <c r="D288" s="1118">
        <f>+[6]ระบบการควบคุมฯ!D893</f>
        <v>700</v>
      </c>
      <c r="E288" s="599">
        <f>+[6]ระบบการควบคุมฯ!G893+[6]ระบบการควบคุมฯ!H893</f>
        <v>0</v>
      </c>
      <c r="F288" s="599">
        <f>+[6]ระบบการควบคุมฯ!I893+[6]ระบบการควบคุมฯ!J893</f>
        <v>0</v>
      </c>
      <c r="G288" s="599">
        <f>+[6]ระบบการควบคุมฯ!K893+[6]ระบบการควบคุมฯ!L893</f>
        <v>700</v>
      </c>
      <c r="H288" s="599">
        <f>+D288-E288-F288-G288</f>
        <v>0</v>
      </c>
      <c r="I288" s="600" t="s">
        <v>77</v>
      </c>
    </row>
    <row r="289" spans="1:9" ht="18.75" hidden="1" customHeight="1" x14ac:dyDescent="0.25">
      <c r="A289" s="598" t="str">
        <f>+[6]ระบบการควบคุมฯ!A817</f>
        <v>2.2.1</v>
      </c>
      <c r="B289" s="1094" t="str">
        <f>+[6]ระบบการควบคุมฯ!B817</f>
        <v xml:space="preserve">ค่าใช้จ่ายในการเดินทางเข้าร่วมประชุมปฏิบัติการเพื่อพัฒนางานนิเทศการศึกษา สำหรับผู้อำนวยการกลุ่มนิเทศ ติดตามและประเมินผลการจัดการศึกษา ประจำปีงบประมาณ พ.ศ. 25666  ระหว่างวันที่ 12-14  มกราคม 2566  ณ โรงแรมริเวอร์ไซด์ เขตบางพลัด กรุงเทพมหานคร </v>
      </c>
      <c r="C289" s="1094" t="str">
        <f>+[6]ระบบการควบคุมฯ!C817</f>
        <v>ศธ 04002/ว253 ลว 25 มค 66 โอนครั้งที่ 231</v>
      </c>
      <c r="D289" s="599">
        <f>+[6]ระบบการควบคุมฯ!F817</f>
        <v>0</v>
      </c>
      <c r="E289" s="599">
        <f>+[6]ระบบการควบคุมฯ!G817+[6]ระบบการควบคุมฯ!H817</f>
        <v>0</v>
      </c>
      <c r="F289" s="599">
        <f>+[6]ระบบการควบคุมฯ!I817+[6]ระบบการควบคุมฯ!J817</f>
        <v>0</v>
      </c>
      <c r="G289" s="599">
        <f>+[6]ระบบการควบคุมฯ!K817+[6]ระบบการควบคุมฯ!L817</f>
        <v>0</v>
      </c>
      <c r="H289" s="599">
        <f>+D289-E289-G289</f>
        <v>0</v>
      </c>
      <c r="I289" s="1122" t="s">
        <v>50</v>
      </c>
    </row>
    <row r="290" spans="1:9" ht="75" hidden="1" customHeight="1" x14ac:dyDescent="0.25">
      <c r="A290" s="598"/>
      <c r="B290" s="1094"/>
      <c r="C290" s="1094"/>
      <c r="D290" s="599"/>
      <c r="E290" s="599"/>
      <c r="F290" s="599"/>
      <c r="G290" s="599"/>
      <c r="H290" s="599">
        <f>+D290-E290-F290-G290</f>
        <v>0</v>
      </c>
      <c r="I290" s="600"/>
    </row>
    <row r="291" spans="1:9" ht="112.5" hidden="1" customHeight="1" x14ac:dyDescent="0.25">
      <c r="A291" s="1046" t="str">
        <f>+[6]ระบบการควบคุมฯ!A895</f>
        <v>2.2.2</v>
      </c>
      <c r="B291" s="1031" t="str">
        <f>+[6]ระบบการควบคุมฯ!B895</f>
        <v xml:space="preserve">กิจกรรมรองการวิจัยเพื่อพัฒนานวัตกรรมการจัดการศึกษา </v>
      </c>
      <c r="C291" s="1031" t="str">
        <f>+[6]ระบบการควบคุมฯ!C895</f>
        <v>20004 66 05165 52018</v>
      </c>
      <c r="D291" s="1032">
        <f>+D292</f>
        <v>32100</v>
      </c>
      <c r="E291" s="1069">
        <f>+E292</f>
        <v>0</v>
      </c>
      <c r="F291" s="1069">
        <f>+F292</f>
        <v>0</v>
      </c>
      <c r="G291" s="1069">
        <f>+G292</f>
        <v>31500</v>
      </c>
      <c r="H291" s="1069">
        <f>+H292</f>
        <v>600</v>
      </c>
      <c r="I291" s="1057"/>
    </row>
    <row r="292" spans="1:9" ht="45" customHeight="1" x14ac:dyDescent="0.25">
      <c r="A292" s="1099"/>
      <c r="B292" s="1058" t="str">
        <f>+[6]ระบบการควบคุมฯ!B896</f>
        <v xml:space="preserve"> งบดำเนินงาน 67112xx </v>
      </c>
      <c r="C292" s="1059" t="str">
        <f>+[6]ระบบการควบคุมฯ!C896</f>
        <v>20004 35000270 2000000</v>
      </c>
      <c r="D292" s="606">
        <f>SUM(D293:D295)</f>
        <v>32100</v>
      </c>
      <c r="E292" s="606">
        <f>SUM(E293:E295)</f>
        <v>0</v>
      </c>
      <c r="F292" s="606">
        <f>SUM(F293:F295)</f>
        <v>0</v>
      </c>
      <c r="G292" s="606">
        <f>SUM(G293:G295)</f>
        <v>31500</v>
      </c>
      <c r="H292" s="606">
        <f>SUM(H293:H295)</f>
        <v>600</v>
      </c>
      <c r="I292" s="607"/>
    </row>
    <row r="293" spans="1:9" ht="29.25" customHeight="1" x14ac:dyDescent="0.25">
      <c r="A293" s="598" t="str">
        <f>+[6]ระบบการควบคุมฯ!A897</f>
        <v>2.2.2.1</v>
      </c>
      <c r="B293" s="1094" t="str">
        <f>+[6]ระบบการควบคุมฯ!B897</f>
        <v xml:space="preserve">ค่าใช้จ่าย   ในการจัดการแข่งขันและค่าใช้จ่ายในการเดินทางเข้าร่วมการแข่งขันคณิตศาสตร์และวิทยาศาสตร์โอลิมปิก    ระหว่างประเทศ ระดับประถมศึกษา ครั้งที่ 20 ประจำปีพ.ศ. 2566  :  20th Internation Matthematics and Science Olympiad for Primary Students (IMSO 2023) ผ่านระบบออนไลน์ ระหว่างวันที่ 16 – 21 พฤศจิกายน 2566 ณ โรงเรีนมัธยมวัดนายโรง สำนักงานเขตพื้นที่การศึกษามัธยมศึกษากรุงเทพมหานคร เขต 1 และโรงแรมริเวอร์ไซด์ กรุงเทพมหานคร </v>
      </c>
      <c r="C293" s="1094" t="str">
        <f>+[6]ระบบการควบคุมฯ!C897</f>
        <v>ศธ04002/ว5570 ลว 13 ธค 2566 โอนครั้งที่ 86</v>
      </c>
      <c r="D293" s="599">
        <f>+[6]ระบบการควบคุมฯ!F897</f>
        <v>800</v>
      </c>
      <c r="E293" s="599">
        <f>+[6]ระบบการควบคุมฯ!G897+[6]ระบบการควบคุมฯ!H897</f>
        <v>0</v>
      </c>
      <c r="F293" s="599">
        <f>+[6]ระบบการควบคุมฯ!I897+[6]ระบบการควบคุมฯ!J897</f>
        <v>0</v>
      </c>
      <c r="G293" s="599">
        <f>+[6]ระบบการควบคุมฯ!K897+[6]ระบบการควบคุมฯ!L897</f>
        <v>800</v>
      </c>
      <c r="H293" s="599">
        <f>+D293-E293-F293-G293</f>
        <v>0</v>
      </c>
      <c r="I293" s="600" t="s">
        <v>12</v>
      </c>
    </row>
    <row r="294" spans="1:9" ht="45.75" customHeight="1" x14ac:dyDescent="0.25">
      <c r="A294" s="598" t="str">
        <f>+[6]ระบบการควบคุมฯ!A898</f>
        <v>2.2.2.2</v>
      </c>
      <c r="B294" s="1094" t="str">
        <f>+[6]ระบบการควบคุมฯ!B898</f>
        <v>ค่าใช้จ่ายในการดำเนินกิจกรรมพัฒนาความสามารถทางวิชาการของนักเรียนผ่านกระบวนการแข่งขันทางวิชาการด้านคณิตศาสตร์ ระดับนานาชาติ ประจำปี พ.ศ. 2567</v>
      </c>
      <c r="C294" s="1094" t="str">
        <f>+[6]ระบบการควบคุมฯ!C898</f>
        <v>ศธ04002/ว859 ลว 27 กพ 67 โอนครั้งที่ 197</v>
      </c>
      <c r="D294" s="599">
        <f>+[6]ระบบการควบคุมฯ!F898</f>
        <v>31300</v>
      </c>
      <c r="E294" s="599">
        <f>+[6]ระบบการควบคุมฯ!G898+[6]ระบบการควบคุมฯ!H898</f>
        <v>0</v>
      </c>
      <c r="F294" s="599">
        <f>+[6]ระบบการควบคุมฯ!I898+[6]ระบบการควบคุมฯ!J898</f>
        <v>0</v>
      </c>
      <c r="G294" s="599">
        <f>+[6]ระบบการควบคุมฯ!K898+[6]ระบบการควบคุมฯ!L898</f>
        <v>30700</v>
      </c>
      <c r="H294" s="599">
        <f>+D294-E294-F294-G294</f>
        <v>600</v>
      </c>
      <c r="I294" s="600" t="s">
        <v>12</v>
      </c>
    </row>
    <row r="295" spans="1:9" ht="139.5" customHeight="1" x14ac:dyDescent="0.25">
      <c r="A295" s="598" t="str">
        <f>+[6]ระบบการควบคุมฯ!A899</f>
        <v>2.2.2.3</v>
      </c>
      <c r="B295" s="1094" t="str">
        <f>+[6]ระบบการควบคุมฯ!B899</f>
        <v>ค่าใช้จ่าย ในการดำเนินกิจกรรมตามโครงการโรงเรียนคุณธรรม สพฐ. รายการที่ 2คลิปภาพยนตร์สั้น ตรอบครัวคุณธรรม จำนวนเงิน 1,500.-บาท รายการที่ 3 การนิเทศ กำกับ ติดตาม จำนวนเงิน 2,000.-บาท</v>
      </c>
      <c r="C295" s="1094" t="str">
        <f>+[6]ระบบการควบคุมฯ!C899</f>
        <v>ศธ 04002/ว3089/29 กค 66 ครั้งที่ 812 จำนวนเงิน 3,500.-บาท นิเทศ</v>
      </c>
      <c r="D295" s="599">
        <f>+[6]ระบบการควบคุมฯ!F899</f>
        <v>0</v>
      </c>
      <c r="E295" s="599">
        <f>+[6]ระบบการควบคุมฯ!G899+[6]ระบบการควบคุมฯ!H899</f>
        <v>0</v>
      </c>
      <c r="F295" s="599">
        <f>+[6]ระบบการควบคุมฯ!I899+[6]ระบบการควบคุมฯ!J899</f>
        <v>0</v>
      </c>
      <c r="G295" s="599">
        <f>+[6]ระบบการควบคุมฯ!K899+[6]ระบบการควบคุมฯ!L899</f>
        <v>0</v>
      </c>
      <c r="H295" s="599">
        <f>+D295-E295-F295-G295</f>
        <v>0</v>
      </c>
      <c r="I295" s="600" t="s">
        <v>107</v>
      </c>
    </row>
    <row r="296" spans="1:9" ht="37.5" hidden="1" customHeight="1" x14ac:dyDescent="0.25">
      <c r="A296" s="1046" t="str">
        <f>+[6]ระบบการควบคุมฯ!A902</f>
        <v>2.2.3</v>
      </c>
      <c r="B296" s="1031" t="str">
        <f>+[6]ระบบการควบคุมฯ!B902</f>
        <v>กิจกรรมรองส่งเสริมและพัฒนาแหล่งเรียนรู้ให้มีความหลากหลายเพื่อเอื้อต่อการศึกษาและการเรียนรู้อย่างมีคุณภาพ</v>
      </c>
      <c r="C296" s="1031" t="str">
        <f>+[6]ระบบการควบคุมฯ!C902</f>
        <v>20004 66 05165 90691</v>
      </c>
      <c r="D296" s="1032">
        <f>+D297</f>
        <v>0</v>
      </c>
      <c r="E296" s="1069">
        <f>+E297</f>
        <v>0</v>
      </c>
      <c r="F296" s="1069">
        <f>+F297</f>
        <v>0</v>
      </c>
      <c r="G296" s="1069">
        <f>+G297</f>
        <v>0</v>
      </c>
      <c r="H296" s="1069">
        <f>+H297</f>
        <v>0</v>
      </c>
      <c r="I296" s="1057"/>
    </row>
    <row r="297" spans="1:9" ht="18.75" hidden="1" customHeight="1" x14ac:dyDescent="0.25">
      <c r="A297" s="605"/>
      <c r="B297" s="1058" t="str">
        <f>+[6]ระบบการควบคุมฯ!B903</f>
        <v xml:space="preserve"> งบดำเนินงาน 66112xx </v>
      </c>
      <c r="C297" s="1059" t="str">
        <f>+[6]ระบบการควบคุมฯ!C903</f>
        <v>20004 35000200 2000000</v>
      </c>
      <c r="D297" s="606">
        <f>SUM(D298:D299)</f>
        <v>0</v>
      </c>
      <c r="E297" s="606">
        <f>SUM(E298:E299)</f>
        <v>0</v>
      </c>
      <c r="F297" s="606">
        <f>SUM(F298:F299)</f>
        <v>0</v>
      </c>
      <c r="G297" s="606">
        <f>SUM(G298:G299)</f>
        <v>0</v>
      </c>
      <c r="H297" s="606">
        <f>SUM(H298:H299)</f>
        <v>0</v>
      </c>
      <c r="I297" s="607"/>
    </row>
    <row r="298" spans="1:9" ht="37.5" hidden="1" customHeight="1" x14ac:dyDescent="0.25">
      <c r="A298" s="598" t="str">
        <f>+[6]ระบบการควบคุมฯ!A904</f>
        <v>2.2.3.1</v>
      </c>
      <c r="B298" s="601" t="str">
        <f>+[6]ระบบการควบคุมฯ!B904</f>
        <v xml:space="preserve">ค่าใช้จ่าย  รณรงค์ และติดตาม การใช้หนังสือพระราชนิพนธ์  </v>
      </c>
      <c r="C298" s="602" t="str">
        <f>+[6]ระบบการควบคุมฯ!C904</f>
        <v>ศธ 04002/ว2953/25 กค 66 ครั้งที่ 689 จำนวนเงิน 61,055 บาท</v>
      </c>
      <c r="D298" s="598">
        <f>+[6]ระบบการควบคุมฯ!F904</f>
        <v>0</v>
      </c>
      <c r="E298" s="343">
        <f>+[6]ระบบการควบคุมฯ!G904-[6]ระบบการควบคุมฯ!H904</f>
        <v>0</v>
      </c>
      <c r="F298" s="343">
        <f>+[6]ระบบการควบคุมฯ!I904+[6]ระบบการควบคุมฯ!J904</f>
        <v>0</v>
      </c>
      <c r="G298" s="343">
        <f>+[6]ระบบการควบคุมฯ!K904+[6]ระบบการควบคุมฯ!L904</f>
        <v>0</v>
      </c>
      <c r="H298" s="344">
        <f>+D298-E298-F298-G298</f>
        <v>0</v>
      </c>
      <c r="I298" s="603" t="s">
        <v>50</v>
      </c>
    </row>
    <row r="299" spans="1:9" ht="37.5" hidden="1" customHeight="1" x14ac:dyDescent="0.25">
      <c r="A299" s="598" t="str">
        <f>+[6]ระบบการควบคุมฯ!A905</f>
        <v>2.2.3.2</v>
      </c>
      <c r="B299" s="601" t="str">
        <f>+[6]ระบบการควบคุมฯ!B905</f>
        <v xml:space="preserve">ค่าใช้จ่ายในการเดินทางเข้าร่วมโครงการรักษ์ภาษาไทย เนื่องในสัปดาห์วันภาษาไทยแห่งชาติ    ปี 2566 ระดับประเทศ เพื่อแข่งขันกิจกรรมคัดลายมือ ระดับมัธยมศึกษาปีที่ 4-6 ระหว่างวันที่ 21 – 23 กรกฎาคม 2566 ณ โรงแรมเอเชียแอร์พอร์ท </v>
      </c>
      <c r="C299" s="602" t="str">
        <f>+[6]ระบบการควบคุมฯ!C905</f>
        <v>ศธ 04002/ว3089/29 กค 66 ครั้งที่ 712 จำนวนเงิน 1,200.-บาท เขียนเขต</v>
      </c>
      <c r="D299" s="598">
        <f>+[6]ระบบการควบคุมฯ!F905</f>
        <v>0</v>
      </c>
      <c r="E299" s="343">
        <f>+[6]ระบบการควบคุมฯ!G905-[6]ระบบการควบคุมฯ!H905</f>
        <v>0</v>
      </c>
      <c r="F299" s="343">
        <f>+[6]ระบบการควบคุมฯ!I905+[6]ระบบการควบคุมฯ!J905</f>
        <v>0</v>
      </c>
      <c r="G299" s="343">
        <f>+[6]ระบบการควบคุมฯ!K905+[6]ระบบการควบคุมฯ!L905</f>
        <v>0</v>
      </c>
      <c r="H299" s="344">
        <f>+D299-E299-F299-G299</f>
        <v>0</v>
      </c>
      <c r="I299" s="603" t="s">
        <v>108</v>
      </c>
    </row>
    <row r="300" spans="1:9" ht="37.5" hidden="1" customHeight="1" x14ac:dyDescent="0.25">
      <c r="A300" s="1046">
        <f>+[3]ระบบการควบคุมฯ!A718</f>
        <v>2.2999999999999998</v>
      </c>
      <c r="B300" s="1031" t="str">
        <f>+[3]ระบบการควบคุมฯ!B718</f>
        <v xml:space="preserve">กิจกรรมส่งเสริม สนับสนุนให้บุคคลได้รับสิทธิและโอกาสทางการศึกษาขั้นพื้นฐานอย่างทั่วถึงและเป็นธรรมสอดคล้องตามบริบท                </v>
      </c>
      <c r="C300" s="1031" t="str">
        <f>+[1]ระบบการควบคุมฯ!C890</f>
        <v>20004 66 5201500000</v>
      </c>
      <c r="D300" s="1032">
        <f>+D301</f>
        <v>50240</v>
      </c>
      <c r="E300" s="1069">
        <f>+E301</f>
        <v>0</v>
      </c>
      <c r="F300" s="1069">
        <f>+F301</f>
        <v>0</v>
      </c>
      <c r="G300" s="1069">
        <f>+G301</f>
        <v>17719.2</v>
      </c>
      <c r="H300" s="1069">
        <f>+H301</f>
        <v>32520.799999999999</v>
      </c>
      <c r="I300" s="1057"/>
    </row>
    <row r="301" spans="1:9" ht="18.75" hidden="1" customHeight="1" x14ac:dyDescent="0.25">
      <c r="A301" s="605"/>
      <c r="B301" s="1058" t="str">
        <f>+[6]ระบบการควบคุมฯ!B952</f>
        <v xml:space="preserve"> งบดำเนินงาน 67112xx</v>
      </c>
      <c r="C301" s="1059"/>
      <c r="D301" s="606">
        <f>SUM(D302:D311)</f>
        <v>50240</v>
      </c>
      <c r="E301" s="606">
        <f>SUM(E302:E311)</f>
        <v>0</v>
      </c>
      <c r="F301" s="606">
        <f>SUM(F302:F311)</f>
        <v>0</v>
      </c>
      <c r="G301" s="606">
        <f>SUM(G302:G311)</f>
        <v>17719.2</v>
      </c>
      <c r="H301" s="606">
        <f>SUM(H302:H311)</f>
        <v>32520.799999999999</v>
      </c>
      <c r="I301" s="607"/>
    </row>
    <row r="302" spans="1:9" ht="75" hidden="1" customHeight="1" x14ac:dyDescent="0.25">
      <c r="A302" s="598" t="str">
        <f>+[6]ระบบการควบคุมฯ!A953</f>
        <v>2.3.1</v>
      </c>
      <c r="B302" s="601" t="str">
        <f>+[6]ระบบการควบคุมฯ!B953</f>
        <v xml:space="preserve">ค่าใช้จ่ายในการจัดกิจกรรมของนักเรียนและค่าใช้จ่ายในการเดินทางเข้าร่วมการประชุมวิชาการ “43 ปี การศึกษาไทยก้าวไกลด้วยพระเมตตา” การพัฒนาเด็กและเยาวชนในถิ่นทุรกันดารตามพระราชดำริสมเด็จพระกนิษฐาธิราชเจ้า กรมสมเด็จพระเทพรัตนราชสุดาฯ สยามบรมราชกุมารี ประจำปี 2566 ระหว่างวันที่ 20 – 23 ธันวาคม 2566 ณ โรงแรมภูฟ้าวารี และหอประชุมสมเด็จย่า มหาวิทยาลัยแม่ฟ้าหลวง อำเภอเมืองเชียงราย จังหวัดเชียงใหม่ </v>
      </c>
      <c r="C302" s="602" t="str">
        <f>+[6]ระบบการควบคุมฯ!C953</f>
        <v>ศธ 04002/ว47 ลว 4 มค 67 ครั้งที่ 119</v>
      </c>
      <c r="D302" s="598">
        <f>+[6]ระบบการควบคุมฯ!F953</f>
        <v>40240</v>
      </c>
      <c r="E302" s="343">
        <f>+[6]ระบบการควบคุมฯ!G953+[6]ระบบการควบคุมฯ!H953</f>
        <v>0</v>
      </c>
      <c r="F302" s="343">
        <f>+[6]ระบบการควบคุมฯ!I953+[6]ระบบการควบคุมฯ!J953</f>
        <v>0</v>
      </c>
      <c r="G302" s="343">
        <f>+[6]ระบบการควบคุมฯ!K953+[6]ระบบการควบคุมฯ!L953</f>
        <v>17719.2</v>
      </c>
      <c r="H302" s="344">
        <f t="shared" ref="H302:H308" si="50">+D302-E302-F302-G302</f>
        <v>22520.799999999999</v>
      </c>
      <c r="I302" s="603" t="s">
        <v>170</v>
      </c>
    </row>
    <row r="303" spans="1:9" ht="37.5" hidden="1" customHeight="1" x14ac:dyDescent="0.25">
      <c r="A303" s="598" t="str">
        <f>+[6]ระบบการควบคุมฯ!A954</f>
        <v>2.3.2</v>
      </c>
      <c r="B303" s="601" t="str">
        <f>+[6]ระบบการควบคุมฯ!B954</f>
        <v>เพื่อเป็นค่าใช้จ่ายดำเนินการรับนักเรียน สังกัดสำนักงานคณะกรรมการการศึกษาขั้นพื้นฐาน ปีการศึกษา 2567</v>
      </c>
      <c r="C303" s="602" t="str">
        <f>+[6]ระบบการควบคุมฯ!C954</f>
        <v>ศธ 04002/ว78 ลว 8 มค 67 โอนครั้งที่ 122</v>
      </c>
      <c r="D303" s="598">
        <f>+[6]ระบบการควบคุมฯ!F954</f>
        <v>10000</v>
      </c>
      <c r="E303" s="343">
        <f>+[6]ระบบการควบคุมฯ!G954+[6]ระบบการควบคุมฯ!H954</f>
        <v>0</v>
      </c>
      <c r="F303" s="343">
        <f>+[6]ระบบการควบคุมฯ!I954+[6]ระบบการควบคุมฯ!J954</f>
        <v>0</v>
      </c>
      <c r="G303" s="343">
        <f>+[6]ระบบการควบคุมฯ!K954+[6]ระบบการควบคุมฯ!L954</f>
        <v>0</v>
      </c>
      <c r="H303" s="344">
        <f>+D303-E303-F303-G303</f>
        <v>10000</v>
      </c>
      <c r="I303" s="603" t="s">
        <v>12</v>
      </c>
    </row>
    <row r="304" spans="1:9" ht="18.75" hidden="1" customHeight="1" x14ac:dyDescent="0.25">
      <c r="A304" s="598" t="str">
        <f>+[6]ระบบการควบคุมฯ!A956</f>
        <v>2.3.3</v>
      </c>
      <c r="B304" s="601">
        <f>+[6]ระบบการควบคุมฯ!B955</f>
        <v>0</v>
      </c>
      <c r="C304" s="602">
        <f>+[6]ระบบการควบคุมฯ!C955</f>
        <v>0</v>
      </c>
      <c r="D304" s="598">
        <f>+[6]ระบบการควบคุมฯ!F955</f>
        <v>0</v>
      </c>
      <c r="E304" s="343">
        <f>+[6]ระบบการควบคุมฯ!G955+[6]ระบบการควบคุมฯ!H955</f>
        <v>0</v>
      </c>
      <c r="F304" s="343">
        <f>+[6]ระบบการควบคุมฯ!I955+[6]ระบบการควบคุมฯ!J955</f>
        <v>0</v>
      </c>
      <c r="G304" s="343">
        <f>+[6]ระบบการควบคุมฯ!K955+[6]ระบบการควบคุมฯ!L955</f>
        <v>0</v>
      </c>
      <c r="H304" s="344">
        <f t="shared" si="50"/>
        <v>0</v>
      </c>
      <c r="I304" s="603" t="s">
        <v>12</v>
      </c>
    </row>
    <row r="305" spans="1:9" ht="56.25" hidden="1" customHeight="1" x14ac:dyDescent="0.25">
      <c r="A305" s="598" t="str">
        <f>+[6]ระบบการควบคุมฯ!A957</f>
        <v>2.3.4</v>
      </c>
      <c r="B305" s="601"/>
      <c r="C305" s="602"/>
      <c r="D305" s="598">
        <f>+[6]ระบบการควบคุมฯ!F956</f>
        <v>0</v>
      </c>
      <c r="E305" s="343">
        <f>+[6]ระบบการควบคุมฯ!G956+[6]ระบบการควบคุมฯ!H956</f>
        <v>0</v>
      </c>
      <c r="F305" s="343">
        <f>+[6]ระบบการควบคุมฯ!I956+[6]ระบบการควบคุมฯ!J956</f>
        <v>0</v>
      </c>
      <c r="G305" s="343">
        <f>+[6]ระบบการควบคุมฯ!K956+[6]ระบบการควบคุมฯ!L956</f>
        <v>0</v>
      </c>
      <c r="H305" s="344">
        <f t="shared" si="50"/>
        <v>0</v>
      </c>
      <c r="I305" s="603" t="s">
        <v>12</v>
      </c>
    </row>
    <row r="306" spans="1:9" ht="18.75" hidden="1" customHeight="1" x14ac:dyDescent="0.25">
      <c r="A306" s="598" t="str">
        <f>+[6]ระบบการควบคุมฯ!A958</f>
        <v>2.3.4.1</v>
      </c>
      <c r="B306" s="601"/>
      <c r="C306" s="602"/>
      <c r="D306" s="598">
        <f>+[6]ระบบการควบคุมฯ!F957</f>
        <v>0</v>
      </c>
      <c r="E306" s="343">
        <f>+[6]ระบบการควบคุมฯ!G957+[6]ระบบการควบคุมฯ!H957</f>
        <v>0</v>
      </c>
      <c r="F306" s="343">
        <f>+[6]ระบบการควบคุมฯ!I957+[6]ระบบการควบคุมฯ!J957</f>
        <v>0</v>
      </c>
      <c r="G306" s="343">
        <f>+[6]ระบบการควบคุมฯ!K957+[6]ระบบการควบคุมฯ!L957</f>
        <v>0</v>
      </c>
      <c r="H306" s="344">
        <f t="shared" si="50"/>
        <v>0</v>
      </c>
      <c r="I306" s="603"/>
    </row>
    <row r="307" spans="1:9" ht="18.75" customHeight="1" x14ac:dyDescent="0.25">
      <c r="A307" s="598" t="str">
        <f>+[6]ระบบการควบคุมฯ!A960</f>
        <v>2.3.6</v>
      </c>
      <c r="B307" s="601"/>
      <c r="C307" s="602"/>
      <c r="D307" s="598">
        <f>+[6]ระบบการควบคุมฯ!F958</f>
        <v>0</v>
      </c>
      <c r="E307" s="343">
        <f>+[6]ระบบการควบคุมฯ!G958+[6]ระบบการควบคุมฯ!H958</f>
        <v>0</v>
      </c>
      <c r="F307" s="343">
        <f>+[6]ระบบการควบคุมฯ!I958+[6]ระบบการควบคุมฯ!J958</f>
        <v>0</v>
      </c>
      <c r="G307" s="343">
        <f>+[6]ระบบการควบคุมฯ!K958+[6]ระบบการควบคุมฯ!L958</f>
        <v>0</v>
      </c>
      <c r="H307" s="344">
        <f t="shared" si="50"/>
        <v>0</v>
      </c>
      <c r="I307" s="1109"/>
    </row>
    <row r="308" spans="1:9" ht="18.75" customHeight="1" x14ac:dyDescent="0.25">
      <c r="A308" s="598" t="str">
        <f>+[6]ระบบการควบคุมฯ!A959</f>
        <v>2.3.4.2</v>
      </c>
      <c r="B308" s="601"/>
      <c r="C308" s="602"/>
      <c r="D308" s="598">
        <f>+[6]ระบบการควบคุมฯ!F960</f>
        <v>0</v>
      </c>
      <c r="E308" s="343">
        <f>+[6]ระบบการควบคุมฯ!G960+[6]ระบบการควบคุมฯ!H960</f>
        <v>0</v>
      </c>
      <c r="F308" s="343">
        <f>+[6]ระบบการควบคุมฯ!I960+[6]ระบบการควบคุมฯ!J960</f>
        <v>0</v>
      </c>
      <c r="G308" s="343">
        <f>+[6]ระบบการควบคุมฯ!K960+[6]ระบบการควบคุมฯ!L960</f>
        <v>0</v>
      </c>
      <c r="H308" s="344">
        <f t="shared" si="50"/>
        <v>0</v>
      </c>
      <c r="I308" s="604"/>
    </row>
    <row r="309" spans="1:9" ht="37.5" customHeight="1" x14ac:dyDescent="0.25">
      <c r="A309" s="598"/>
      <c r="B309" s="1123"/>
      <c r="C309" s="602"/>
      <c r="D309" s="598"/>
      <c r="E309" s="343"/>
      <c r="F309" s="343"/>
      <c r="G309" s="343"/>
      <c r="H309" s="344"/>
      <c r="I309" s="603"/>
    </row>
    <row r="310" spans="1:9" ht="18.75" customHeight="1" x14ac:dyDescent="0.25">
      <c r="A310" s="598"/>
      <c r="B310" s="1123"/>
      <c r="C310" s="602"/>
      <c r="D310" s="598"/>
      <c r="E310" s="343"/>
      <c r="F310" s="343"/>
      <c r="G310" s="343"/>
      <c r="H310" s="344"/>
      <c r="I310" s="603"/>
    </row>
    <row r="311" spans="1:9" ht="55.8" hidden="1" customHeight="1" x14ac:dyDescent="0.25">
      <c r="A311" s="598"/>
      <c r="B311" s="1123"/>
      <c r="C311" s="602"/>
      <c r="D311" s="598"/>
      <c r="E311" s="343"/>
      <c r="F311" s="343"/>
      <c r="G311" s="343"/>
      <c r="H311" s="344"/>
      <c r="I311" s="603"/>
    </row>
    <row r="312" spans="1:9" ht="55.8" hidden="1" customHeight="1" x14ac:dyDescent="0.25">
      <c r="A312" s="1046">
        <f>+[6]ระบบการควบคุมฯ!A965</f>
        <v>2.4</v>
      </c>
      <c r="B312" s="1031" t="str">
        <f>+[6]ระบบการควบคุมฯ!B965</f>
        <v>กิจกรรมสนับสนุนผู้ปฏิบัติงานในสถานศึกษา</v>
      </c>
      <c r="C312" s="1031" t="str">
        <f>+[6]ระบบการควบคุมฯ!C965</f>
        <v>20004 1300 Q2669/20004 65 0005400000</v>
      </c>
      <c r="D312" s="1032">
        <f>+D313</f>
        <v>0</v>
      </c>
      <c r="E312" s="1069">
        <f>+E313</f>
        <v>0</v>
      </c>
      <c r="F312" s="1069">
        <f>+F313</f>
        <v>0</v>
      </c>
      <c r="G312" s="1069">
        <f>+G313</f>
        <v>0</v>
      </c>
      <c r="H312" s="1069">
        <f>+H313</f>
        <v>0</v>
      </c>
      <c r="I312" s="1057"/>
    </row>
    <row r="313" spans="1:9" ht="21.75" hidden="1" customHeight="1" x14ac:dyDescent="0.25">
      <c r="A313" s="605"/>
      <c r="B313" s="1058" t="str">
        <f>+[6]ระบบการควบคุมฯ!B966</f>
        <v xml:space="preserve"> งบดำเนินงาน 67112xx</v>
      </c>
      <c r="C313" s="1059"/>
      <c r="D313" s="606">
        <f>SUM(D314)</f>
        <v>0</v>
      </c>
      <c r="E313" s="606">
        <f>SUM(E314)</f>
        <v>0</v>
      </c>
      <c r="F313" s="606">
        <f>SUM(F314)</f>
        <v>0</v>
      </c>
      <c r="G313" s="606">
        <f>SUM(G314)</f>
        <v>0</v>
      </c>
      <c r="H313" s="606">
        <f>SUM(H314)</f>
        <v>0</v>
      </c>
      <c r="I313" s="607"/>
    </row>
    <row r="314" spans="1:9" ht="37.5" hidden="1" customHeight="1" x14ac:dyDescent="0.25">
      <c r="A314" s="1124" t="s">
        <v>61</v>
      </c>
      <c r="B314" s="1125" t="str">
        <f>+[3]ระบบการควบคุมฯ!B727</f>
        <v>เงินสมทบกองทุนเงินทดแทนประจำปี 2565 (มกราคม 2565 ถึง ธันวาคม 2565) ครูธุรการ  จำนวน 34 อัตรา จำนวนเงิน 12,240 บาท /นักการภารโรง  จำนวน 20 อัตรา จำนวนเงิน 4,320 บาท/ครูรายเดือนแก้ไขปัญหาสถานศึกษาขาดแคลนครูขั้นวิกฤติ จำนวน 26 อัตรา จำนวนเงิน 9,360 บาท /บุคลากรสนับสนุนการปฏิบัติงานในสำนักงานเขตพื้นที่การศึกษา  จำนวน 3 อัตรา จำนวนเงิน 648 บาท</v>
      </c>
      <c r="C314" s="1125" t="str">
        <f>+[3]ระบบการควบคุมฯ!C727</f>
        <v>ศธ 04002/ว135 ลว 12 ม.ค.65 โอนครั้งที่ 147</v>
      </c>
      <c r="D314" s="1126">
        <f>+[1]ระบบการควบคุมฯ!F909</f>
        <v>0</v>
      </c>
      <c r="E314" s="1126">
        <f>+[1]ระบบการควบคุมฯ!G909+[1]ระบบการควบคุมฯ!H909</f>
        <v>0</v>
      </c>
      <c r="F314" s="1126">
        <f>+[1]ระบบการควบคุมฯ!I909+[1]ระบบการควบคุมฯ!J909</f>
        <v>0</v>
      </c>
      <c r="G314" s="1126">
        <f>+[1]ระบบการควบคุมฯ!K909+[1]ระบบการควบคุมฯ!L909</f>
        <v>0</v>
      </c>
      <c r="H314" s="1126">
        <f>+D314-E314-F314-G314</f>
        <v>0</v>
      </c>
      <c r="I314" s="1127" t="s">
        <v>12</v>
      </c>
    </row>
    <row r="315" spans="1:9" ht="18.75" hidden="1" customHeight="1" x14ac:dyDescent="0.25">
      <c r="A315" s="1046">
        <v>2.4</v>
      </c>
      <c r="B315" s="1031" t="str">
        <f>+[1]ระบบการควบคุมฯ!B910</f>
        <v xml:space="preserve">กิจกรรมช่วยเหลือกลุ่มเป้าหมายทางสังคม  </v>
      </c>
      <c r="C315" s="1031" t="str">
        <f>+[1]ระบบการควบคุมฯ!C910</f>
        <v>20004 66 62408 00000</v>
      </c>
      <c r="D315" s="1032">
        <f>+D316</f>
        <v>2400</v>
      </c>
      <c r="E315" s="1069">
        <f>+E316</f>
        <v>0</v>
      </c>
      <c r="F315" s="1069">
        <f>+F316</f>
        <v>0</v>
      </c>
      <c r="G315" s="1069">
        <f>+G316</f>
        <v>2400</v>
      </c>
      <c r="H315" s="1069">
        <f>+H316</f>
        <v>0</v>
      </c>
      <c r="I315" s="1057"/>
    </row>
    <row r="316" spans="1:9" ht="37.5" hidden="1" customHeight="1" x14ac:dyDescent="0.25">
      <c r="A316" s="605"/>
      <c r="B316" s="1058" t="str">
        <f>+[6]ระบบการควบคุมฯ!C525</f>
        <v>20004 35000270 2000000</v>
      </c>
      <c r="C316" s="1059"/>
      <c r="D316" s="606">
        <f>SUM(D317:D322)</f>
        <v>2400</v>
      </c>
      <c r="E316" s="606">
        <f>SUM(E317:E322)</f>
        <v>0</v>
      </c>
      <c r="F316" s="606">
        <f>SUM(F317:F322)</f>
        <v>0</v>
      </c>
      <c r="G316" s="606">
        <f>SUM(G317:G322)</f>
        <v>2400</v>
      </c>
      <c r="H316" s="606">
        <f>SUM(H317:H322)</f>
        <v>0</v>
      </c>
      <c r="I316" s="607"/>
    </row>
    <row r="317" spans="1:9" ht="18.75" hidden="1" customHeight="1" x14ac:dyDescent="0.25">
      <c r="A317" s="608" t="str">
        <f>+[6]ระบบการควบคุมฯ!A973</f>
        <v>2.4.1</v>
      </c>
      <c r="B317" s="609" t="str">
        <f>+[6]ระบบการควบคุมฯ!B973</f>
        <v xml:space="preserve">ค่าใช้จ่ายในการดำเนินโครงการพัฒนาครูและบุคลากรทางการศึกษา เพื่อปฏิบัติหน้าที่เครือข่ายนักจิตวิทยาประจำโรงเรียน สังกัดสำนักงานคณะกรรมการการศึกษาขั้นพื้นฐาน ระหว่างวันที่ 22 – 24 ธันวาคม 2566 ณ โรงแรมบางกอกพาเลซ กรุงเทพมหานคร </v>
      </c>
      <c r="C317" s="609" t="str">
        <f>+[6]ระบบการควบคุมฯ!C973</f>
        <v>ศธ 04002/ว5666 ลว 19 ธ.ค.66 ครั้งที่ 97</v>
      </c>
      <c r="D317" s="1039">
        <f>+[6]ระบบการควบคุมฯ!F973</f>
        <v>1600</v>
      </c>
      <c r="E317" s="1039">
        <f>+[6]ระบบการควบคุมฯ!G973+[6]ระบบการควบคุมฯ!H973</f>
        <v>0</v>
      </c>
      <c r="F317" s="1039">
        <f>+[6]ระบบการควบคุมฯ!I973+[6]ระบบการควบคุมฯ!J973</f>
        <v>0</v>
      </c>
      <c r="G317" s="1039">
        <f>+[6]ระบบการควบคุมฯ!K973+[6]ระบบการควบคุมฯ!L973</f>
        <v>1600</v>
      </c>
      <c r="H317" s="1039">
        <f t="shared" ref="H317:H322" si="51">+D317-E317-F317-G317</f>
        <v>0</v>
      </c>
      <c r="I317" s="1128" t="s">
        <v>12</v>
      </c>
    </row>
    <row r="318" spans="1:9" ht="37.5" hidden="1" customHeight="1" x14ac:dyDescent="0.25">
      <c r="A318" s="608" t="str">
        <f>+[6]ระบบการควบคุมฯ!A974</f>
        <v>2.4.2</v>
      </c>
      <c r="B318" s="609" t="str">
        <f>+[6]ระบบการควบคุมฯ!B974</f>
        <v xml:space="preserve">ค่าใช้จ่ายในการเดินทางเข้าร่วมประชุมปฏิบัติการพัฒนาครูแนะแนวแกนนำและการ Coaching เป้าหมายชีวิต ตามนโยบายเรียนดีมีความสุข ระหว่างวันที่ 21 – 24 มกราคม 2567 ณ โรงแรมบางกอกพาเลส เขตราชเทวี  กรุงเทพมหานคร </v>
      </c>
      <c r="C318" s="609" t="str">
        <f>+[6]ระบบการควบคุมฯ!C974</f>
        <v>ศธ 04002/ว161 (2/2) ลว 1 กพ 67 ครั้งที่ 161</v>
      </c>
      <c r="D318" s="1039">
        <f>+[6]ระบบการควบคุมฯ!F974</f>
        <v>800</v>
      </c>
      <c r="E318" s="1039">
        <f>+[6]ระบบการควบคุมฯ!G974+[6]ระบบการควบคุมฯ!H974</f>
        <v>0</v>
      </c>
      <c r="F318" s="1039">
        <f>+[6]ระบบการควบคุมฯ!I974+[6]ระบบการควบคุมฯ!J974</f>
        <v>0</v>
      </c>
      <c r="G318" s="1039">
        <f>+[6]ระบบการควบคุมฯ!K974+[6]ระบบการควบคุมฯ!L974</f>
        <v>800</v>
      </c>
      <c r="H318" s="1039">
        <f t="shared" si="51"/>
        <v>0</v>
      </c>
      <c r="I318" s="1128" t="s">
        <v>12</v>
      </c>
    </row>
    <row r="319" spans="1:9" ht="18.75" hidden="1" customHeight="1" x14ac:dyDescent="0.25">
      <c r="A319" s="608" t="str">
        <f>+[6]ระบบการควบคุมฯ!A976</f>
        <v>2.4.3</v>
      </c>
      <c r="B319" s="609"/>
      <c r="C319" s="609"/>
      <c r="D319" s="1039">
        <f>+[6]ระบบการควบคุมฯ!F976</f>
        <v>0</v>
      </c>
      <c r="E319" s="1039">
        <f>+[6]ระบบการควบคุมฯ!G976+[6]ระบบการควบคุมฯ!H976</f>
        <v>0</v>
      </c>
      <c r="F319" s="1039">
        <f>+[6]ระบบการควบคุมฯ!I976+[6]ระบบการควบคุมฯ!J976</f>
        <v>0</v>
      </c>
      <c r="G319" s="1039">
        <f>+[6]ระบบการควบคุมฯ!K976+[6]ระบบการควบคุมฯ!L976</f>
        <v>0</v>
      </c>
      <c r="H319" s="1039">
        <f t="shared" si="51"/>
        <v>0</v>
      </c>
      <c r="I319" s="1128" t="s">
        <v>12</v>
      </c>
    </row>
    <row r="320" spans="1:9" ht="18.75" hidden="1" customHeight="1" x14ac:dyDescent="0.25">
      <c r="A320" s="608" t="str">
        <f>+[6]ระบบการควบคุมฯ!A977</f>
        <v>2.4.4</v>
      </c>
      <c r="B320" s="609"/>
      <c r="C320" s="609"/>
      <c r="D320" s="1039">
        <f>+[6]ระบบการควบคุมฯ!F977</f>
        <v>0</v>
      </c>
      <c r="E320" s="1039">
        <f>+[6]ระบบการควบคุมฯ!G977+[6]ระบบการควบคุมฯ!H977</f>
        <v>0</v>
      </c>
      <c r="F320" s="1039">
        <f>+[6]ระบบการควบคุมฯ!I977+[6]ระบบการควบคุมฯ!J977</f>
        <v>0</v>
      </c>
      <c r="G320" s="1039">
        <f>+[6]ระบบการควบคุมฯ!K977+[6]ระบบการควบคุมฯ!L977</f>
        <v>0</v>
      </c>
      <c r="H320" s="1039">
        <f t="shared" si="51"/>
        <v>0</v>
      </c>
      <c r="I320" s="1128" t="s">
        <v>12</v>
      </c>
    </row>
    <row r="321" spans="1:9" ht="18.75" hidden="1" customHeight="1" x14ac:dyDescent="0.25">
      <c r="A321" s="608" t="str">
        <f>+[6]ระบบการควบคุมฯ!A978</f>
        <v>2.4.5</v>
      </c>
      <c r="B321" s="609"/>
      <c r="C321" s="609"/>
      <c r="D321" s="1039">
        <f>+[6]ระบบการควบคุมฯ!F978</f>
        <v>0</v>
      </c>
      <c r="E321" s="1039">
        <f>+[6]ระบบการควบคุมฯ!G978+[6]ระบบการควบคุมฯ!H978</f>
        <v>0</v>
      </c>
      <c r="F321" s="1039">
        <f>+[6]ระบบการควบคุมฯ!I978+[6]ระบบการควบคุมฯ!J978</f>
        <v>0</v>
      </c>
      <c r="G321" s="1039">
        <f>+[6]ระบบการควบคุมฯ!K978+[6]ระบบการควบคุมฯ!L978</f>
        <v>0</v>
      </c>
      <c r="H321" s="1039">
        <f t="shared" si="51"/>
        <v>0</v>
      </c>
      <c r="I321" s="1128" t="s">
        <v>98</v>
      </c>
    </row>
    <row r="322" spans="1:9" ht="18.75" hidden="1" customHeight="1" x14ac:dyDescent="0.25">
      <c r="A322" s="608" t="str">
        <f>+[6]ระบบการควบคุมฯ!A979</f>
        <v>2.4.6</v>
      </c>
      <c r="B322" s="609"/>
      <c r="C322" s="609"/>
      <c r="D322" s="1039">
        <f>+[6]ระบบการควบคุมฯ!F979</f>
        <v>0</v>
      </c>
      <c r="E322" s="1039">
        <f>+[6]ระบบการควบคุมฯ!G979+[6]ระบบการควบคุมฯ!H979</f>
        <v>0</v>
      </c>
      <c r="F322" s="1039">
        <f>+[6]ระบบการควบคุมฯ!I979+[6]ระบบการควบคุมฯ!J979</f>
        <v>0</v>
      </c>
      <c r="G322" s="1039">
        <f>+[6]ระบบการควบคุมฯ!K979+[6]ระบบการควบคุมฯ!L979</f>
        <v>0</v>
      </c>
      <c r="H322" s="1039">
        <f t="shared" si="51"/>
        <v>0</v>
      </c>
      <c r="I322" s="1128" t="s">
        <v>50</v>
      </c>
    </row>
    <row r="323" spans="1:9" ht="18.75" hidden="1" customHeight="1" x14ac:dyDescent="0.25">
      <c r="A323" s="1046">
        <v>2.5</v>
      </c>
      <c r="B323" s="1129" t="str">
        <f>+[1]ระบบการควบคุมฯ!B1063</f>
        <v xml:space="preserve">กิจกรรมการขับเคลื่อนหลักสูตรแกนกลางการศึกษาขั้นพื้นฐาน </v>
      </c>
      <c r="C323" s="1129" t="str">
        <f>+[1]ระบบการควบคุมฯ!C1063</f>
        <v>20004 65 00092 00000</v>
      </c>
      <c r="D323" s="1032">
        <f>+D324</f>
        <v>0</v>
      </c>
      <c r="E323" s="1032">
        <f>+E324</f>
        <v>0</v>
      </c>
      <c r="F323" s="1032">
        <f>+F324</f>
        <v>0</v>
      </c>
      <c r="G323" s="1032">
        <f>+G324</f>
        <v>0</v>
      </c>
      <c r="H323" s="1032">
        <f>+H324</f>
        <v>0</v>
      </c>
      <c r="I323" s="1130"/>
    </row>
    <row r="324" spans="1:9" ht="18.75" hidden="1" customHeight="1" x14ac:dyDescent="0.25">
      <c r="A324" s="605"/>
      <c r="B324" s="1058" t="str">
        <f>+[6]ระบบการควบคุมฯ!B1157</f>
        <v xml:space="preserve"> งบดำเนินงาน 66112xx</v>
      </c>
      <c r="C324" s="1059" t="str">
        <f>+[1]ระบบการควบคุมฯ!C1064</f>
        <v>20004 35000200 200000</v>
      </c>
      <c r="D324" s="606"/>
      <c r="E324" s="606">
        <f>SUM(E325)</f>
        <v>0</v>
      </c>
      <c r="F324" s="606">
        <f>SUM(F325)</f>
        <v>0</v>
      </c>
      <c r="G324" s="606">
        <f>SUM(G325)</f>
        <v>0</v>
      </c>
      <c r="H324" s="606">
        <f>SUM(H325)</f>
        <v>0</v>
      </c>
      <c r="I324" s="607"/>
    </row>
    <row r="325" spans="1:9" ht="18.75" hidden="1" customHeight="1" x14ac:dyDescent="0.25">
      <c r="A325" s="610" t="s">
        <v>67</v>
      </c>
      <c r="B325" s="1083" t="str">
        <f>+[1]ระบบการควบคุมฯ!B1065</f>
        <v>ค่าใช้จ่ายในการดำเนินโครงการบ้านนักวิทยาศาสตร์น้อยประเทศไทย ระดับประถมศึกษา</v>
      </c>
      <c r="C325" s="1083" t="str">
        <f>+[1]ระบบการควบคุมฯ!C1065</f>
        <v>ศธ 04002/ว3006 ลว 5 ส.ค.65 ครั้งที่ 727</v>
      </c>
      <c r="D325" s="1084">
        <f>+[1]ระบบการควบคุมฯ!D1065</f>
        <v>0</v>
      </c>
      <c r="E325" s="1085">
        <f>+[1]ระบบการควบคุมฯ!G918+[1]ระบบการควบคุมฯ!H918</f>
        <v>0</v>
      </c>
      <c r="F325" s="1085">
        <f>+[1]ระบบการควบคุมฯ!I918+[1]ระบบการควบคุมฯ!J918</f>
        <v>0</v>
      </c>
      <c r="G325" s="1085">
        <f>+[1]ระบบการควบคุมฯ!K1065+[1]ระบบการควบคุมฯ!L1065</f>
        <v>0</v>
      </c>
      <c r="H325" s="1085">
        <f>+D325-E325-F325-G325</f>
        <v>0</v>
      </c>
      <c r="I325" s="611" t="s">
        <v>68</v>
      </c>
    </row>
    <row r="326" spans="1:9" ht="18.75" hidden="1" customHeight="1" x14ac:dyDescent="0.25">
      <c r="A326" s="1131">
        <f>+[6]ระบบการควบคุมฯ!A1167</f>
        <v>3</v>
      </c>
      <c r="B326" s="1132" t="str">
        <f>+[6]ระบบการควบคุมฯ!B1167</f>
        <v xml:space="preserve">ผลผลิตผู้จบการศึกษามัธยมศึกษาตอนปลาย  </v>
      </c>
      <c r="C326" s="1132" t="str">
        <f>+[6]ระบบการควบคุมฯ!C1167</f>
        <v>20004 35000300 2000000</v>
      </c>
      <c r="D326" s="1133">
        <f>+D327+D330</f>
        <v>0</v>
      </c>
      <c r="E326" s="1133">
        <f>+E327+E330</f>
        <v>0</v>
      </c>
      <c r="F326" s="1133">
        <f>+F327+F330</f>
        <v>0</v>
      </c>
      <c r="G326" s="1133">
        <f>+G327+G330</f>
        <v>0</v>
      </c>
      <c r="H326" s="1133">
        <f>+H327+H330</f>
        <v>0</v>
      </c>
      <c r="I326" s="1134"/>
    </row>
    <row r="327" spans="1:9" ht="37.5" hidden="1" customHeight="1" x14ac:dyDescent="0.25">
      <c r="A327" s="1030">
        <f>+[6]ระบบการควบคุมฯ!A1170</f>
        <v>3.1</v>
      </c>
      <c r="B327" s="1031" t="str">
        <f>+[6]ระบบการควบคุมฯ!B1170</f>
        <v>กิจกรรรมการส่งเสริมศักยภาพในการเรียนระดับมัธยมศึกษา กิจกรรมรองส่งเสริมภาษาต่างประเทศที่สอง ความเป็นพลเมืองในการพัฒนาสู่โรงเรียนในประชาคมอาเซียน</v>
      </c>
      <c r="C327" s="1031" t="str">
        <f>+[6]ระบบการควบคุมฯ!C1167</f>
        <v>20004 35000300 2000000</v>
      </c>
      <c r="D327" s="1032">
        <f>+D328</f>
        <v>0</v>
      </c>
      <c r="E327" s="1069">
        <f>+E328</f>
        <v>0</v>
      </c>
      <c r="F327" s="1069">
        <f>+F328</f>
        <v>0</v>
      </c>
      <c r="G327" s="1069">
        <f>+G328</f>
        <v>0</v>
      </c>
      <c r="H327" s="1069">
        <f>+H328</f>
        <v>0</v>
      </c>
      <c r="I327" s="1057"/>
    </row>
    <row r="328" spans="1:9" ht="18.75" hidden="1" customHeight="1" x14ac:dyDescent="0.25">
      <c r="A328" s="605"/>
      <c r="B328" s="1058" t="str">
        <f>+[3]ระบบการควบคุมฯ!B890</f>
        <v xml:space="preserve"> งบดำเนินงาน 65112xx</v>
      </c>
      <c r="C328" s="1059"/>
      <c r="D328" s="606">
        <f>SUM(D329)</f>
        <v>0</v>
      </c>
      <c r="E328" s="606">
        <f>SUM(E329)</f>
        <v>0</v>
      </c>
      <c r="F328" s="606">
        <f>SUM(F329)</f>
        <v>0</v>
      </c>
      <c r="G328" s="606">
        <f>SUM(G329)</f>
        <v>0</v>
      </c>
      <c r="H328" s="606">
        <f>SUM(H329)</f>
        <v>0</v>
      </c>
      <c r="I328" s="607"/>
    </row>
    <row r="329" spans="1:9" ht="131.25" hidden="1" customHeight="1" x14ac:dyDescent="0.25">
      <c r="A329" s="608" t="str">
        <f>+[6]ระบบการควบคุมฯ!A1172</f>
        <v>3.1.1</v>
      </c>
      <c r="B329" s="1094" t="str">
        <f>+[6]ระบบการควบคุมฯ!B1172</f>
        <v xml:space="preserve">ค่าพาหนะในการเดินทางเข้าร่วมประชุมอบรม เรื่อง การสอนประวัติศาสตร์สำหรับการศึกษาในศตวรรษที่ 21 ระหว่างวันที่ 16 – 18 มกราคม 2566 ณ โรงแรมรรอยัล ซิตี้ กรุงเทพมหานคร และหอประชุมศูนย์มานุษยวิทยาสิรินธร (องค์การมหาชน) </v>
      </c>
      <c r="C329" s="1094" t="str">
        <f>+[6]ระบบการควบคุมฯ!C1172</f>
        <v>ศธ04002/ว334ลว. 1 ก.พ.66 โอนครั้งที่ 252</v>
      </c>
      <c r="D329" s="599">
        <f>+[6]ระบบการควบคุมฯ!F1172</f>
        <v>0</v>
      </c>
      <c r="E329" s="612">
        <f>+[6]ระบบการควบคุมฯ!G1172+[6]ระบบการควบคุมฯ!H1172</f>
        <v>0</v>
      </c>
      <c r="F329" s="612">
        <f>+[6]ระบบการควบคุมฯ!I1172+[6]ระบบการควบคุมฯ!J1172</f>
        <v>0</v>
      </c>
      <c r="G329" s="612">
        <f>+[6]ระบบการควบคุมฯ!K1172+[6]ระบบการควบคุมฯ!L1172</f>
        <v>0</v>
      </c>
      <c r="H329" s="612">
        <f>+D329-E329-F329-G329</f>
        <v>0</v>
      </c>
      <c r="I329" s="1135" t="s">
        <v>69</v>
      </c>
    </row>
    <row r="330" spans="1:9" ht="93.75" hidden="1" customHeight="1" x14ac:dyDescent="0.25">
      <c r="A330" s="1030">
        <v>3.2</v>
      </c>
      <c r="B330" s="1031" t="str">
        <f>+[1]ระบบการควบคุมฯ!B1099</f>
        <v xml:space="preserve"> การส่งเสริมการเรียนรู้เทคโนโลยีดิจิทัลและระบบอัจฉริยะในสถานศึกษาเพื่อความเป็นเลิศ</v>
      </c>
      <c r="C330" s="1031" t="str">
        <f>+[1]ระบบการควบคุมฯ!C1099</f>
        <v>20004 66 00082 00000</v>
      </c>
      <c r="D330" s="1032">
        <f>+D331</f>
        <v>0</v>
      </c>
      <c r="E330" s="1069">
        <f>+E331</f>
        <v>0</v>
      </c>
      <c r="F330" s="1069">
        <f>+F331</f>
        <v>0</v>
      </c>
      <c r="G330" s="1069">
        <f>+G331</f>
        <v>0</v>
      </c>
      <c r="H330" s="1069">
        <f>+H331</f>
        <v>0</v>
      </c>
      <c r="I330" s="1057"/>
    </row>
    <row r="331" spans="1:9" ht="37.5" hidden="1" customHeight="1" x14ac:dyDescent="0.25">
      <c r="A331" s="605"/>
      <c r="B331" s="1058" t="str">
        <f>+[1]ระบบการควบคุมฯ!B1100</f>
        <v xml:space="preserve"> งบดำเนินงาน 66112xx</v>
      </c>
      <c r="C331" s="1059" t="str">
        <f>+[1]ระบบการควบคุมฯ!C1100</f>
        <v>20004 35000700 2000000</v>
      </c>
      <c r="D331" s="606">
        <f>SUM(D332)</f>
        <v>0</v>
      </c>
      <c r="E331" s="606">
        <f>SUM(E332)</f>
        <v>0</v>
      </c>
      <c r="F331" s="606">
        <f>SUM(F332)</f>
        <v>0</v>
      </c>
      <c r="G331" s="606">
        <f>SUM(G332)</f>
        <v>0</v>
      </c>
      <c r="H331" s="606">
        <f>SUM(H332)</f>
        <v>0</v>
      </c>
      <c r="I331" s="607"/>
    </row>
    <row r="332" spans="1:9" ht="37.5" hidden="1" customHeight="1" x14ac:dyDescent="0.25">
      <c r="A332" s="608" t="s">
        <v>64</v>
      </c>
      <c r="B332" s="613" t="str">
        <f>+[1]ระบบการควบคุมฯ!B1101</f>
        <v xml:space="preserve">ค่าวัสดุ อุปกรณ์ สำหรับดำเนินโครงการบ้านนักวิทยาศาสตร์น้อยประเทศไทย ระดับประถมศึกษา </v>
      </c>
      <c r="C332" s="1136" t="str">
        <f>+[1]ระบบการควบคุมฯ!C1101</f>
        <v>ศธ04002/ว3006 ลว.5 ส.ค.65 โอนครั้งที่ 727</v>
      </c>
      <c r="D332" s="599">
        <f>+[1]ระบบการควบคุมฯ!D1101</f>
        <v>0</v>
      </c>
      <c r="E332" s="612">
        <f>+[1]ระบบการควบคุมฯ!G1100+[1]ระบบการควบคุมฯ!H1100</f>
        <v>0</v>
      </c>
      <c r="F332" s="612">
        <f>+[1]ระบบการควบคุมฯ!I1100+[1]ระบบการควบคุมฯ!J1100</f>
        <v>0</v>
      </c>
      <c r="G332" s="612">
        <f>+[1]ระบบการควบคุมฯ!K1100+[1]ระบบการควบคุมฯ!L1100</f>
        <v>0</v>
      </c>
      <c r="H332" s="612">
        <f>+D332-E332-F332-G332</f>
        <v>0</v>
      </c>
      <c r="I332" s="614" t="s">
        <v>70</v>
      </c>
    </row>
    <row r="333" spans="1:9" ht="37.5" hidden="1" customHeight="1" x14ac:dyDescent="0.25">
      <c r="A333" s="608"/>
      <c r="B333" s="613"/>
      <c r="C333" s="613"/>
      <c r="D333" s="599">
        <f>+[3]ระบบการควบคุมฯ!F272</f>
        <v>0</v>
      </c>
      <c r="E333" s="612">
        <f>+[3]ระบบการควบคุมฯ!G272+[3]ระบบการควบคุมฯ!H272</f>
        <v>0</v>
      </c>
      <c r="F333" s="612">
        <f>+[3]ระบบการควบคุมฯ!I272+[3]ระบบการควบคุมฯ!J272</f>
        <v>0</v>
      </c>
      <c r="G333" s="612">
        <f>+[3]ระบบการควบคุมฯ!K272+[3]ระบบการควบคุมฯ!L272</f>
        <v>0</v>
      </c>
      <c r="H333" s="612">
        <f>+D333-E333-F333-G333</f>
        <v>0</v>
      </c>
      <c r="I333" s="614"/>
    </row>
    <row r="334" spans="1:9" ht="37.5" hidden="1" customHeight="1" x14ac:dyDescent="0.25">
      <c r="A334" s="642" t="str">
        <f>+[3]ระบบการควบคุมฯ!A895</f>
        <v>จ</v>
      </c>
      <c r="B334" s="643" t="str">
        <f>+[3]ระบบการควบคุมฯ!B895</f>
        <v xml:space="preserve">แผนงานบูรณาการ : ป้องกัน ปราบปราม และบำบัดรักษาผู้ติดยาเสพติด        </v>
      </c>
      <c r="C334" s="643">
        <f>+[1]ระบบการควบคุมฯ!C1105</f>
        <v>0</v>
      </c>
      <c r="D334" s="644">
        <f t="shared" ref="D334:H336" si="52">+D335</f>
        <v>0</v>
      </c>
      <c r="E334" s="644">
        <f t="shared" si="52"/>
        <v>0</v>
      </c>
      <c r="F334" s="644">
        <f t="shared" si="52"/>
        <v>0</v>
      </c>
      <c r="G334" s="644">
        <f t="shared" si="52"/>
        <v>0</v>
      </c>
      <c r="H334" s="644">
        <f t="shared" si="52"/>
        <v>0</v>
      </c>
      <c r="I334" s="645"/>
    </row>
    <row r="335" spans="1:9" ht="93.75" hidden="1" customHeight="1" x14ac:dyDescent="0.25">
      <c r="A335" s="646">
        <f>+[3]ระบบการควบคุมฯ!A896</f>
        <v>1</v>
      </c>
      <c r="B335" s="647" t="str">
        <f>+[6]ระบบการควบคุมฯ!B1181</f>
        <v xml:space="preserve">โครงการป้องกันและแก้ไขปัญหายาเสพติดในสถานศึกษา    </v>
      </c>
      <c r="C335" s="647" t="str">
        <f>+[6]ระบบการควบคุมฯ!C1181</f>
        <v>20004 06003600</v>
      </c>
      <c r="D335" s="648">
        <f t="shared" si="52"/>
        <v>0</v>
      </c>
      <c r="E335" s="648">
        <f t="shared" si="52"/>
        <v>0</v>
      </c>
      <c r="F335" s="648">
        <f t="shared" si="52"/>
        <v>0</v>
      </c>
      <c r="G335" s="648">
        <f t="shared" si="52"/>
        <v>0</v>
      </c>
      <c r="H335" s="648">
        <f t="shared" si="52"/>
        <v>0</v>
      </c>
      <c r="I335" s="649"/>
    </row>
    <row r="336" spans="1:9" ht="131.25" hidden="1" customHeight="1" x14ac:dyDescent="0.25">
      <c r="A336" s="650">
        <f>+[6]ระบบการควบคุมฯ!A1182</f>
        <v>1.1000000000000001</v>
      </c>
      <c r="B336" s="651" t="str">
        <f>+[6]ระบบการควบคุมฯ!B1182</f>
        <v xml:space="preserve"> กิจกรรมป้องกันและแก้ไขปัญหายาเสพติดในสถานศึกษา  </v>
      </c>
      <c r="C336" s="651" t="str">
        <f>+[1]ระบบการควบคุมฯ!C1107</f>
        <v>20004 66 57455 00000</v>
      </c>
      <c r="D336" s="652">
        <f>+D337</f>
        <v>0</v>
      </c>
      <c r="E336" s="652">
        <f t="shared" si="52"/>
        <v>0</v>
      </c>
      <c r="F336" s="652">
        <f t="shared" si="52"/>
        <v>0</v>
      </c>
      <c r="G336" s="652">
        <f t="shared" si="52"/>
        <v>0</v>
      </c>
      <c r="H336" s="652">
        <f t="shared" si="52"/>
        <v>0</v>
      </c>
      <c r="I336" s="653"/>
    </row>
    <row r="337" spans="1:9" ht="37.5" hidden="1" customHeight="1" x14ac:dyDescent="0.25">
      <c r="A337" s="605"/>
      <c r="B337" s="682" t="str">
        <f>+[6]ระบบการควบคุมฯ!B1183</f>
        <v xml:space="preserve"> งบรายจ่ายอื่น 6611500</v>
      </c>
      <c r="C337" s="1137" t="str">
        <f>+[6]ระบบการควบคุมฯ!C1184</f>
        <v>20004 06003600 5000002</v>
      </c>
      <c r="D337" s="606">
        <f>SUM(D338:D350)</f>
        <v>0</v>
      </c>
      <c r="E337" s="606">
        <f>SUM(E338:E350)</f>
        <v>0</v>
      </c>
      <c r="F337" s="606">
        <f>SUM(F338:F350)</f>
        <v>0</v>
      </c>
      <c r="G337" s="606">
        <f>SUM(G338:G350)</f>
        <v>0</v>
      </c>
      <c r="H337" s="606">
        <f>SUM(H338:H350)</f>
        <v>0</v>
      </c>
      <c r="I337" s="607"/>
    </row>
    <row r="338" spans="1:9" ht="37.5" hidden="1" customHeight="1" x14ac:dyDescent="0.25">
      <c r="A338" s="610" t="str">
        <f>+[6]ระบบการควบคุมฯ!A1185</f>
        <v>1.1.1</v>
      </c>
      <c r="B338" s="615" t="str">
        <f>+[6]ระบบการควบคุมฯ!B1185</f>
        <v>สนับสนุนการดำเนินงานโครงการป้องกันและแก้ไขปัญหายาเสพติดในสถานศึกษา ประจำปี 2566 ครั้งที่ 1 1. นิเทศติดตาม 5000 บาท 2. กิจกรรมลูกเสือต้านภัยยาเสพติด 21 ร.ร. 42,000 บาท 3. กิจกรรมนักเรียนเพื่อนที่ปรึกษา (YC:Youth Counselor) 5000 บาท</v>
      </c>
      <c r="C338" s="615" t="str">
        <f>+[6]ระบบการควบคุมฯ!C1185</f>
        <v>ศธ 04002/ว5654 ลว 16 ธ.ค. 65 ครั้งที่ 130</v>
      </c>
      <c r="D338" s="616">
        <f>+[6]ระบบการควบคุมฯ!F1185</f>
        <v>0</v>
      </c>
      <c r="E338" s="617">
        <f>+[6]ระบบการควบคุมฯ!G1185+[6]ระบบการควบคุมฯ!H1185</f>
        <v>0</v>
      </c>
      <c r="F338" s="617">
        <f>+[6]ระบบการควบคุมฯ!I1185+[6]ระบบการควบคุมฯ!J1185</f>
        <v>0</v>
      </c>
      <c r="G338" s="617">
        <f>+[6]ระบบการควบคุมฯ!K1185+[6]ระบบการควบคุมฯ!L1185</f>
        <v>0</v>
      </c>
      <c r="H338" s="617">
        <f>+D338-E338-F338-G338</f>
        <v>0</v>
      </c>
      <c r="I338" s="611" t="s">
        <v>12</v>
      </c>
    </row>
    <row r="339" spans="1:9" ht="37.5" hidden="1" customHeight="1" x14ac:dyDescent="0.25">
      <c r="A339" s="610" t="str">
        <f>+[6]ระบบการควบคุมฯ!A1186</f>
        <v>1.1.2</v>
      </c>
      <c r="B339" s="615" t="str">
        <f>+[6]ระบบการควบคุมฯ!B1186</f>
        <v xml:space="preserve">สนับสนุนการดำเนินงานโครงการป้องกันและแก้ไขปัญหายาเสพติดในสถานศึกษาของสำนักงานคณะกรรมการการศึกษาขั้นพื้นฐาน ประจำปี 2566 ครั้งที่ 2 </v>
      </c>
      <c r="C339" s="615" t="str">
        <f>+[6]ระบบการควบคุมฯ!C1186</f>
        <v>ศธ 04002/ว3154 ลว 7 สค 66 ครั้งที่ 730</v>
      </c>
      <c r="D339" s="616">
        <f>+[6]ระบบการควบคุมฯ!F1186</f>
        <v>0</v>
      </c>
      <c r="E339" s="617">
        <f>+[6]ระบบการควบคุมฯ!G1186+[6]ระบบการควบคุมฯ!H1186</f>
        <v>0</v>
      </c>
      <c r="F339" s="617">
        <f>+[6]ระบบการควบคุมฯ!I1186+[6]ระบบการควบคุมฯ!J1186</f>
        <v>0</v>
      </c>
      <c r="G339" s="617">
        <f>+[6]ระบบการควบคุมฯ!K1186+[6]ระบบการควบคุมฯ!L1186</f>
        <v>0</v>
      </c>
      <c r="H339" s="617">
        <f>+D339-E339-F339-G339</f>
        <v>0</v>
      </c>
      <c r="I339" s="611" t="s">
        <v>12</v>
      </c>
    </row>
    <row r="340" spans="1:9" ht="18.75" hidden="1" customHeight="1" x14ac:dyDescent="0.6">
      <c r="A340" s="618"/>
      <c r="B340" s="622"/>
      <c r="C340" s="336"/>
      <c r="D340" s="620"/>
      <c r="E340" s="621"/>
      <c r="F340" s="621"/>
      <c r="G340" s="621"/>
      <c r="H340" s="621"/>
      <c r="I340" s="604"/>
    </row>
    <row r="341" spans="1:9" ht="37.5" hidden="1" customHeight="1" x14ac:dyDescent="0.25">
      <c r="A341" s="610" t="str">
        <f>+[1]ระบบการควบคุมฯ!A1111</f>
        <v>1.1.2</v>
      </c>
      <c r="B341" s="615" t="str">
        <f>+[1]ระบบการควบคุมฯ!B1111</f>
        <v>ค่าใช้จ่ายโครงการพัฒนาทักษะชีวิตเพื่อปรับเปลี่ยนพฤติกรรมนักเรียนกลุ่มเฝ้าระวัง  โรงเรียนละ 2,000.-บาท 21 ร.ร.</v>
      </c>
      <c r="C341" s="615" t="str">
        <f>+[1]ระบบการควบคุมฯ!C1111</f>
        <v>ศธ 04002/ว1970  ลว 25 พ.ค. 65 ครั้งที่ 479</v>
      </c>
      <c r="D341" s="616">
        <f>+[1]ระบบการควบคุมฯ!D1111</f>
        <v>0</v>
      </c>
      <c r="E341" s="617">
        <f>+[1]ระบบการควบคุมฯ!G1111+[1]ระบบการควบคุมฯ!H1111</f>
        <v>0</v>
      </c>
      <c r="F341" s="617">
        <f>+[1]ระบบการควบคุมฯ!I1111+[1]ระบบการควบคุมฯ!J1111</f>
        <v>0</v>
      </c>
      <c r="G341" s="617">
        <f>+[1]ระบบการควบคุมฯ!K1111+[1]ระบบการควบคุมฯ!L1111</f>
        <v>0</v>
      </c>
      <c r="H341" s="617">
        <f>+D341-E341-F341-G341</f>
        <v>0</v>
      </c>
      <c r="I341" s="611" t="s">
        <v>56</v>
      </c>
    </row>
    <row r="342" spans="1:9" ht="37.5" hidden="1" customHeight="1" x14ac:dyDescent="0.25">
      <c r="A342" s="618"/>
      <c r="B342" s="622"/>
      <c r="C342" s="622" t="str">
        <f>+[1]ระบบการควบคุมฯ!C1112</f>
        <v>20004 06003600</v>
      </c>
      <c r="D342" s="623"/>
      <c r="E342" s="624"/>
      <c r="F342" s="624"/>
      <c r="G342" s="624"/>
      <c r="H342" s="624"/>
      <c r="I342" s="604"/>
    </row>
    <row r="343" spans="1:9" ht="56.25" hidden="1" customHeight="1" x14ac:dyDescent="0.25">
      <c r="A343" s="610" t="str">
        <f>+[1]ระบบการควบคุมฯ!A1113</f>
        <v>1.1.3</v>
      </c>
      <c r="B343" s="615" t="str">
        <f>+[1]ระบบการควบคุมฯ!B1113</f>
        <v xml:space="preserve">ค่าใช้จ่ายโครงการพัฒนาทักษะชีวิตเพื่อปรับเปลี่ยนพฤติกรรมนักเรียนกลุ่มเฝ้าระวัง  </v>
      </c>
      <c r="C343" s="615" t="str">
        <f>+[1]ระบบการควบคุมฯ!C1113</f>
        <v>ศธ 04002/ว2903  ลว 2 ส.ค. 65 ครั้งที่ 680</v>
      </c>
      <c r="D343" s="616">
        <f>+[1]ระบบการควบคุมฯ!D1113</f>
        <v>0</v>
      </c>
      <c r="E343" s="617">
        <f>+[1]ระบบการควบคุมฯ!G1113+[1]ระบบการควบคุมฯ!H1113</f>
        <v>0</v>
      </c>
      <c r="F343" s="617">
        <f>+[1]ระบบการควบคุมฯ!I1113+[1]ระบบการควบคุมฯ!J1113</f>
        <v>0</v>
      </c>
      <c r="G343" s="617">
        <f>+[1]ระบบการควบคุมฯ!K1113+[1]ระบบการควบคุมฯ!L1113</f>
        <v>0</v>
      </c>
      <c r="H343" s="617">
        <f>+D343-E343-F343-G343</f>
        <v>0</v>
      </c>
      <c r="I343" s="611" t="s">
        <v>12</v>
      </c>
    </row>
    <row r="344" spans="1:9" ht="37.5" hidden="1" customHeight="1" x14ac:dyDescent="0.25">
      <c r="A344" s="618"/>
      <c r="B344" s="622"/>
      <c r="C344" s="622" t="str">
        <f>+[1]ระบบการควบคุมฯ!C1114</f>
        <v>20004 06003600</v>
      </c>
      <c r="D344" s="623"/>
      <c r="E344" s="624"/>
      <c r="F344" s="624"/>
      <c r="G344" s="624"/>
      <c r="H344" s="624"/>
      <c r="I344" s="604"/>
    </row>
    <row r="345" spans="1:9" ht="18.75" hidden="1" customHeight="1" x14ac:dyDescent="0.25">
      <c r="A345" s="610" t="str">
        <f>+[1]ระบบการควบคุมฯ!A1115</f>
        <v>1.1.4</v>
      </c>
      <c r="B345" s="615" t="str">
        <f>+[3]ระบบการควบคุมฯ!B901</f>
        <v>ค่าใช้จ่ายโครงการลูกเสือต้านยาเสพติด</v>
      </c>
      <c r="C345" s="615" t="str">
        <f>+[3]ระบบการควบคุมฯ!C901</f>
        <v xml:space="preserve">ศธ 04002/ว589 ลว 11 ก.พ. 65 ครั้งที่ 208 </v>
      </c>
      <c r="D345" s="616"/>
      <c r="E345" s="617">
        <f>+[1]ระบบการควบคุมฯ!G1115+[1]ระบบการควบคุมฯ!H1115</f>
        <v>0</v>
      </c>
      <c r="F345" s="617">
        <f>+[1]ระบบการควบคุมฯ!I1115+[1]ระบบการควบคุมฯ!J1115</f>
        <v>0</v>
      </c>
      <c r="G345" s="617">
        <f>+[1]ระบบการควบคุมฯ!K1115+[1]ระบบการควบคุมฯ!L1115</f>
        <v>0</v>
      </c>
      <c r="H345" s="617">
        <f>+D345-E345-F345-G345</f>
        <v>0</v>
      </c>
      <c r="I345" s="611" t="s">
        <v>56</v>
      </c>
    </row>
    <row r="346" spans="1:9" ht="18.75" hidden="1" customHeight="1" x14ac:dyDescent="0.25">
      <c r="A346" s="618"/>
      <c r="B346" s="622"/>
      <c r="C346" s="622" t="str">
        <f>+[3]ระบบการควบคุมฯ!C902</f>
        <v>2000406036700002</v>
      </c>
      <c r="D346" s="623"/>
      <c r="E346" s="624"/>
      <c r="F346" s="624"/>
      <c r="G346" s="624"/>
      <c r="H346" s="624"/>
      <c r="I346" s="604"/>
    </row>
    <row r="347" spans="1:9" ht="18.75" hidden="1" customHeight="1" x14ac:dyDescent="0.25">
      <c r="A347" s="608"/>
      <c r="B347" s="609"/>
      <c r="C347" s="609"/>
      <c r="D347" s="625"/>
      <c r="E347" s="626"/>
      <c r="F347" s="626"/>
      <c r="G347" s="626"/>
      <c r="H347" s="626"/>
      <c r="I347" s="341"/>
    </row>
    <row r="348" spans="1:9" ht="18.75" hidden="1" customHeight="1" x14ac:dyDescent="0.25">
      <c r="A348" s="627"/>
      <c r="B348" s="628"/>
      <c r="C348" s="628"/>
      <c r="D348" s="629"/>
      <c r="E348" s="630"/>
      <c r="F348" s="630"/>
      <c r="G348" s="630"/>
      <c r="H348" s="630"/>
      <c r="I348" s="631"/>
    </row>
    <row r="349" spans="1:9" ht="111.6" hidden="1" customHeight="1" x14ac:dyDescent="0.25">
      <c r="A349" s="627"/>
      <c r="B349" s="628"/>
      <c r="C349" s="628"/>
      <c r="D349" s="629"/>
      <c r="E349" s="630"/>
      <c r="F349" s="630"/>
      <c r="G349" s="630"/>
      <c r="H349" s="630"/>
      <c r="I349" s="631"/>
    </row>
    <row r="350" spans="1:9" ht="55.8" hidden="1" customHeight="1" x14ac:dyDescent="0.25">
      <c r="A350" s="627"/>
      <c r="B350" s="628"/>
      <c r="C350" s="628"/>
      <c r="D350" s="629"/>
      <c r="E350" s="630"/>
      <c r="F350" s="630"/>
      <c r="G350" s="630"/>
      <c r="H350" s="630"/>
      <c r="I350" s="631"/>
    </row>
    <row r="351" spans="1:9" ht="37.200000000000003" hidden="1" customHeight="1" x14ac:dyDescent="0.25">
      <c r="A351" s="655" t="str">
        <f>+[1]ระบบการควบคุมฯ!A1119</f>
        <v>ฉ</v>
      </c>
      <c r="B351" s="656" t="str">
        <f>+[1]ระบบการควบคุมฯ!B1119</f>
        <v>แผนงานบูรณาการ : ต่อต้านการทุจริตและประพฤติมิชอบ</v>
      </c>
      <c r="C351" s="656" t="str">
        <f>+[1]ระบบการควบคุมฯ!C1119</f>
        <v>20004 56003700</v>
      </c>
      <c r="D351" s="657">
        <f>+D352</f>
        <v>90000</v>
      </c>
      <c r="E351" s="657">
        <f>+E352</f>
        <v>0</v>
      </c>
      <c r="F351" s="657">
        <f>+F352</f>
        <v>0</v>
      </c>
      <c r="G351" s="657">
        <f>+G352</f>
        <v>2400</v>
      </c>
      <c r="H351" s="657">
        <f>+H352</f>
        <v>87600</v>
      </c>
      <c r="I351" s="658"/>
    </row>
    <row r="352" spans="1:9" ht="37.200000000000003" hidden="1" customHeight="1" x14ac:dyDescent="0.25">
      <c r="A352" s="659">
        <f>+[1]ระบบการควบคุมฯ!A1120</f>
        <v>1</v>
      </c>
      <c r="B352" s="660" t="str">
        <f>+[1]ระบบการควบคุมฯ!B1120</f>
        <v>โครงการเสริมสร้างคุณธรรม จริยธรรม และธรรมาภิบาลในสถานศึกษา</v>
      </c>
      <c r="C352" s="660" t="str">
        <f>+[1]ระบบการควบคุมฯ!C1120</f>
        <v>20005 56003700</v>
      </c>
      <c r="D352" s="661">
        <f t="shared" ref="D352:H353" si="53">+D354+D360+D364+D368</f>
        <v>90000</v>
      </c>
      <c r="E352" s="661">
        <f t="shared" si="53"/>
        <v>0</v>
      </c>
      <c r="F352" s="661">
        <f t="shared" si="53"/>
        <v>0</v>
      </c>
      <c r="G352" s="661">
        <f t="shared" si="53"/>
        <v>2400</v>
      </c>
      <c r="H352" s="661">
        <f t="shared" si="53"/>
        <v>87600</v>
      </c>
      <c r="I352" s="662"/>
    </row>
    <row r="353" spans="1:9" ht="37.200000000000003" hidden="1" customHeight="1" x14ac:dyDescent="0.25">
      <c r="A353" s="605"/>
      <c r="B353" s="682" t="str">
        <f>+[6]ระบบการควบคุมฯ!B1197</f>
        <v>งบดำเนินงาน 67112XX</v>
      </c>
      <c r="C353" s="654"/>
      <c r="D353" s="606">
        <f t="shared" si="53"/>
        <v>90000</v>
      </c>
      <c r="E353" s="606">
        <f t="shared" si="53"/>
        <v>0</v>
      </c>
      <c r="F353" s="606">
        <f t="shared" si="53"/>
        <v>0</v>
      </c>
      <c r="G353" s="606">
        <f t="shared" si="53"/>
        <v>2400</v>
      </c>
      <c r="H353" s="606">
        <f t="shared" si="53"/>
        <v>87600</v>
      </c>
      <c r="I353" s="607"/>
    </row>
    <row r="354" spans="1:9" ht="111.6" hidden="1" customHeight="1" x14ac:dyDescent="0.25">
      <c r="A354" s="650">
        <f>+[6]ระบบการควบคุมฯ!A1198</f>
        <v>1.1000000000000001</v>
      </c>
      <c r="B354" s="651" t="str">
        <f>+[6]ระบบการควบคุมฯ!B1198</f>
        <v xml:space="preserve">กิจกรรมเสริมสร้างคุณธรรม จริยธรรมและความตระหนักรู้ในการป้องกันและปราบปรามการทุจริต  </v>
      </c>
      <c r="C354" s="1138" t="str">
        <f>+[6]ระบบการควบคุมฯ!C1198</f>
        <v xml:space="preserve">20004 66 00026 00000  </v>
      </c>
      <c r="D354" s="652">
        <f t="shared" ref="D354:I354" si="54">+D355</f>
        <v>90000</v>
      </c>
      <c r="E354" s="652">
        <f t="shared" si="54"/>
        <v>0</v>
      </c>
      <c r="F354" s="652">
        <f t="shared" si="54"/>
        <v>0</v>
      </c>
      <c r="G354" s="652">
        <f t="shared" si="54"/>
        <v>2400</v>
      </c>
      <c r="H354" s="652">
        <f t="shared" si="54"/>
        <v>87600</v>
      </c>
      <c r="I354" s="652">
        <f t="shared" si="54"/>
        <v>0</v>
      </c>
    </row>
    <row r="355" spans="1:9" ht="148.80000000000001" hidden="1" customHeight="1" x14ac:dyDescent="0.25">
      <c r="A355" s="605"/>
      <c r="B355" s="682" t="str">
        <f>+[1]ระบบการควบคุมฯ!B1123</f>
        <v xml:space="preserve"> งบดำเนินงาน 66112xx</v>
      </c>
      <c r="C355" s="654"/>
      <c r="D355" s="606">
        <f>SUM(D356:D359)</f>
        <v>90000</v>
      </c>
      <c r="E355" s="606">
        <f>SUM(E356:E359)</f>
        <v>0</v>
      </c>
      <c r="F355" s="606">
        <f>SUM(F356:F359)</f>
        <v>0</v>
      </c>
      <c r="G355" s="606">
        <f>SUM(G356:G359)</f>
        <v>2400</v>
      </c>
      <c r="H355" s="606">
        <f>SUM(H356:H359)</f>
        <v>87600</v>
      </c>
      <c r="I355" s="607"/>
    </row>
    <row r="356" spans="1:9" ht="37.200000000000003" hidden="1" customHeight="1" x14ac:dyDescent="0.25">
      <c r="A356" s="610" t="str">
        <f>+[6]ระบบการควบคุมฯ!A1200</f>
        <v>1.1.1</v>
      </c>
      <c r="B356" s="615" t="str">
        <f>+[6]ระบบการควบคุมฯ!B1200</f>
        <v xml:space="preserve">ค่าใช้จ่ายในการเดินทางมาประชุม อบรม กับสำนักงานคณะกรรมการการศึกษาขั้นพื้นฐาน หรือ สำนักงานคณะกรรมการป้องกันและปราบปรามการทุจริตแห่งชาติ </v>
      </c>
      <c r="C356" s="615" t="str">
        <f>+[6]ระบบการควบคุมฯ!C1200</f>
        <v>ศธ 04002/ว923 ลว 4 มีค 67 ครั้งที่ 203</v>
      </c>
      <c r="D356" s="616">
        <f>+[6]ระบบการควบคุมฯ!F1200</f>
        <v>20000</v>
      </c>
      <c r="E356" s="617">
        <f>+[6]ระบบการควบคุมฯ!G1200+[6]ระบบการควบคุมฯ!H1200</f>
        <v>0</v>
      </c>
      <c r="F356" s="617">
        <f>+[6]ระบบการควบคุมฯ!I1200+[6]ระบบการควบคุมฯ!J1200</f>
        <v>0</v>
      </c>
      <c r="G356" s="617">
        <f>+[6]ระบบการควบคุมฯ!K1200+[6]ระบบการควบคุมฯ!L1200</f>
        <v>2400</v>
      </c>
      <c r="H356" s="617">
        <f t="shared" ref="H356:H371" si="55">+D356-E356-F356-G356</f>
        <v>17600</v>
      </c>
      <c r="I356" s="611" t="s">
        <v>109</v>
      </c>
    </row>
    <row r="357" spans="1:9" ht="37.200000000000003" hidden="1" customHeight="1" x14ac:dyDescent="0.25">
      <c r="A357" s="610" t="str">
        <f>+[6]ระบบการควบคุมฯ!A1201</f>
        <v>1.1.2</v>
      </c>
      <c r="B357" s="615" t="str">
        <f>+[6]ระบบการควบคุมฯ!B1201</f>
        <v>ค่าใช้จ่ายในการดำเนินกิจกรรมโครงการโรงเรียนสุจริตและขับเคลื่อนหลักสูตรต้านทุจริตศึกษา ประจำปีงบประมาณ พ.ศ. 2567</v>
      </c>
      <c r="C357" s="615" t="str">
        <f>+[6]ระบบการควบคุมฯ!C1201</f>
        <v>ศธ 04002/ว1246 ลว 22 มีค 66  ครั้งที่ 232</v>
      </c>
      <c r="D357" s="616">
        <f>+[6]ระบบการควบคุมฯ!F1201</f>
        <v>70000</v>
      </c>
      <c r="E357" s="617">
        <f>+[6]ระบบการควบคุมฯ!G1201+[6]ระบบการควบคุมฯ!H1201</f>
        <v>0</v>
      </c>
      <c r="F357" s="617">
        <f>+[6]ระบบการควบคุมฯ!I1201+[6]ระบบการควบคุมฯ!J1201</f>
        <v>0</v>
      </c>
      <c r="G357" s="617">
        <f>+[6]ระบบการควบคุมฯ!K1201+[6]ระบบการควบคุมฯ!L1201</f>
        <v>0</v>
      </c>
      <c r="H357" s="617">
        <f t="shared" si="55"/>
        <v>70000</v>
      </c>
      <c r="I357" s="611" t="s">
        <v>110</v>
      </c>
    </row>
    <row r="358" spans="1:9" ht="37.200000000000003" hidden="1" customHeight="1" x14ac:dyDescent="0.25">
      <c r="A358" s="610" t="str">
        <f>+[6]ระบบการควบคุมฯ!A1202</f>
        <v>1.1.2</v>
      </c>
      <c r="B358" s="615" t="str">
        <f>+[6]ระบบการควบคุมฯ!B1202</f>
        <v xml:space="preserve">ค่าใช้จ่ายในการนิเทศ กำกับ ติดตามแบบบูรณาการและค่าใช้จ่ายอื่น ๆ ที่เกี่ยวข้องกับโครงการโรงเรียนสุจริต </v>
      </c>
      <c r="C358" s="615" t="str">
        <f>+[6]ระบบการควบคุมฯ!C1202</f>
        <v>ศธ 04002/ว502 ลว 10 กพ 66  ครั้งที่ 290</v>
      </c>
      <c r="D358" s="616">
        <f>+[6]ระบบการควบคุมฯ!F1202</f>
        <v>0</v>
      </c>
      <c r="E358" s="617">
        <f>+[6]ระบบการควบคุมฯ!G1202+[6]ระบบการควบคุมฯ!H1202</f>
        <v>0</v>
      </c>
      <c r="F358" s="617">
        <f>+[6]ระบบการควบคุมฯ!I1202+[6]ระบบการควบคุมฯ!J1202</f>
        <v>0</v>
      </c>
      <c r="G358" s="617">
        <f>+[6]ระบบการควบคุมฯ!K1202+[6]ระบบการควบคุมฯ!L1202</f>
        <v>0</v>
      </c>
      <c r="H358" s="617">
        <f t="shared" si="55"/>
        <v>0</v>
      </c>
      <c r="I358" s="611" t="s">
        <v>110</v>
      </c>
    </row>
    <row r="359" spans="1:9" ht="18.600000000000001" hidden="1" customHeight="1" x14ac:dyDescent="0.25">
      <c r="A359" s="610" t="str">
        <f>+[6]ระบบการควบคุมฯ!A1203</f>
        <v>1.1.3</v>
      </c>
      <c r="B359" s="615" t="str">
        <f>+[6]ระบบการควบคุมฯ!B1203</f>
        <v xml:space="preserve">ค่าใช้จ่ายในการดำเนินกิจกรรมโครงการโรงเรียนสุจริต ประจำปีงบประมาณ พ.ศ. 2566 </v>
      </c>
      <c r="C359" s="615" t="str">
        <f>+[6]ระบบการควบคุมฯ!C1203</f>
        <v>ศธ 04002/ว1226 ลว 27 มีค 66  ครั้งที่ 424</v>
      </c>
      <c r="D359" s="616">
        <f>+[6]ระบบการควบคุมฯ!F1203</f>
        <v>0</v>
      </c>
      <c r="E359" s="617">
        <f>+[6]ระบบการควบคุมฯ!G1203+[6]ระบบการควบคุมฯ!H1203</f>
        <v>0</v>
      </c>
      <c r="F359" s="617">
        <f>+[6]ระบบการควบคุมฯ!I1203+[6]ระบบการควบคุมฯ!J1203</f>
        <v>0</v>
      </c>
      <c r="G359" s="617">
        <f>+[6]ระบบการควบคุมฯ!K1203+[6]ระบบการควบคุมฯ!L1203</f>
        <v>0</v>
      </c>
      <c r="H359" s="617">
        <f t="shared" si="55"/>
        <v>0</v>
      </c>
      <c r="I359" s="611" t="s">
        <v>13</v>
      </c>
    </row>
    <row r="360" spans="1:9" ht="37.200000000000003" hidden="1" customHeight="1" x14ac:dyDescent="0.25">
      <c r="A360" s="663">
        <f>+[1]ระบบการควบคุมฯ!A1128</f>
        <v>1.2</v>
      </c>
      <c r="B360" s="664" t="str">
        <f>+[1]ระบบการควบคุมฯ!B1128</f>
        <v>กิจกรรมการบูรณาการระบบการประเมินด้านคุณธรรมและความโปร่งใสในการดำเนินงานของหน่วยงาน</v>
      </c>
      <c r="C360" s="664" t="str">
        <f>+[1]ระบบการควบคุมฯ!C1128</f>
        <v>20004 66 00060 00000</v>
      </c>
      <c r="D360" s="665">
        <f>+D361</f>
        <v>0</v>
      </c>
      <c r="E360" s="665">
        <f>+E361</f>
        <v>0</v>
      </c>
      <c r="F360" s="665">
        <f>+F361</f>
        <v>0</v>
      </c>
      <c r="G360" s="665">
        <f>+G361</f>
        <v>0</v>
      </c>
      <c r="H360" s="665">
        <f>+H361</f>
        <v>0</v>
      </c>
      <c r="I360" s="666"/>
    </row>
    <row r="361" spans="1:9" ht="37.200000000000003" hidden="1" customHeight="1" x14ac:dyDescent="0.25">
      <c r="A361" s="667"/>
      <c r="B361" s="668" t="str">
        <f>+[6]ระบบการควบคุมฯ!B1205</f>
        <v xml:space="preserve"> งบดำเนินงาน 66112xx</v>
      </c>
      <c r="C361" s="668" t="str">
        <f>+[1]ระบบการควบคุมฯ!C1129</f>
        <v>20004 57003700 2000000</v>
      </c>
      <c r="D361" s="669">
        <f>SUM(D362:D363)</f>
        <v>0</v>
      </c>
      <c r="E361" s="669">
        <f>SUM(E362:E363)</f>
        <v>0</v>
      </c>
      <c r="F361" s="669">
        <f>SUM(F362:F363)</f>
        <v>0</v>
      </c>
      <c r="G361" s="669">
        <f>SUM(G362:G363)</f>
        <v>0</v>
      </c>
      <c r="H361" s="669">
        <f>SUM(H362:H363)</f>
        <v>0</v>
      </c>
      <c r="I361" s="670"/>
    </row>
    <row r="362" spans="1:9" ht="37.200000000000003" hidden="1" customHeight="1" x14ac:dyDescent="0.25">
      <c r="A362" s="610" t="str">
        <f>+[6]ระบบการควบคุมฯ!A1206</f>
        <v>1.2.1</v>
      </c>
      <c r="B362" s="615" t="str">
        <f>+[6]ระบบการควบคุมฯ!B1206</f>
        <v xml:space="preserve">ค่าใช้จ่ายในการ  เดินทางเข้ารับการอบรมเชิงปฏิบัติการประเมินคุณธรรมและความโปร่งใสในการดำเนินงานของสำนักงานเขตพื้นที่การศึกษาออนไลน์ (Inntegrity and Transparency Assessment : ITA Online) ประจำปีงบประมาณ พ.ศ. 2566 ระหว่างวันที่ 8 - 13 มีนาคม 2566 ณ โรงแรมริเวอร์ไซด์ กรุงเทพมหานคร </v>
      </c>
      <c r="C362" s="632" t="str">
        <f>+[6]ระบบการควบคุมฯ!C1206</f>
        <v>ที่ ศธ 04002/ว1231 ลว. 27 มีนาคม ครั้งที่ 423</v>
      </c>
      <c r="D362" s="616">
        <f>+[6]ระบบการควบคุมฯ!F1206</f>
        <v>0</v>
      </c>
      <c r="E362" s="617">
        <f>+[6]ระบบการควบคุมฯ!G1206+[6]ระบบการควบคุมฯ!H1206</f>
        <v>0</v>
      </c>
      <c r="F362" s="617">
        <f>+[6]ระบบการควบคุมฯ!I1206+[6]ระบบการควบคุมฯ!J1206</f>
        <v>0</v>
      </c>
      <c r="G362" s="617">
        <f>+[6]ระบบการควบคุมฯ!K1206+[6]ระบบการควบคุมฯ!L1206</f>
        <v>0</v>
      </c>
      <c r="H362" s="617">
        <f t="shared" si="55"/>
        <v>0</v>
      </c>
      <c r="I362" s="611" t="s">
        <v>16</v>
      </c>
    </row>
    <row r="363" spans="1:9" ht="37.200000000000003" hidden="1" customHeight="1" x14ac:dyDescent="0.25">
      <c r="A363" s="610" t="str">
        <f>+[6]ระบบการควบคุมฯ!A1207</f>
        <v>1.2.2</v>
      </c>
      <c r="B363" s="615" t="str">
        <f>+[6]ระบบการควบคุมฯ!B1207</f>
        <v xml:space="preserve">ค่าใช้จ่ายสำหรับการแลกเปลี่ยนเรียนรู้การนำเสนอผลงานฯ (โครงการโรงเรียนสุจริต) ประจำปีงบประมาณ พ.ศ. 2566 ระดับภูมิภาค จำนวนเงิน 3,500.-บาท (สามพันห้าร้อยบาทถ้วนค่าวันที่ 23 -27 กรกฎาคม 2566 ณ โรงแรมบียอนด์ สวีท กรุงเทพมหานคร /ใช้จ่ายในการเดินทางเข้าร่วมการแลกเปลี่ยนเรียนรู้ การนำเสนอผลงานฯ (โครงการโรงเรียนสุจริต) จำนวนเงิน 1,200.-บาทวันที่ 20 - 22 กันยายน 2566 ณ โรงแรมบลูเวฟ โฮเทลหัวหิน จังหวัดประจวบคีรีขันธ์ </v>
      </c>
      <c r="C363" s="632" t="str">
        <f>+[6]ระบบการควบคุมฯ!C1207</f>
        <v>ที่ ศธ 04002/ว3656 ลว. 28 สค 66 ครั้งที่ 819</v>
      </c>
      <c r="D363" s="616">
        <f>+[6]ระบบการควบคุมฯ!F1207</f>
        <v>0</v>
      </c>
      <c r="E363" s="617">
        <f>+[6]ระบบการควบคุมฯ!G1207+[6]ระบบการควบคุมฯ!H1207</f>
        <v>0</v>
      </c>
      <c r="F363" s="617">
        <f>+[6]ระบบการควบคุมฯ!I1207+[6]ระบบการควบคุมฯ!J1207</f>
        <v>0</v>
      </c>
      <c r="G363" s="617">
        <f>+[6]ระบบการควบคุมฯ!K1207+[6]ระบบการควบคุมฯ!L1207</f>
        <v>0</v>
      </c>
      <c r="H363" s="617">
        <f>+D363-E363-F363-G363</f>
        <v>0</v>
      </c>
      <c r="I363" s="611" t="s">
        <v>111</v>
      </c>
    </row>
    <row r="364" spans="1:9" ht="18.600000000000001" hidden="1" customHeight="1" x14ac:dyDescent="0.25">
      <c r="A364" s="663">
        <f>+[6]ระบบการควบคุมฯ!A1208</f>
        <v>1.3</v>
      </c>
      <c r="B364" s="664" t="str">
        <f>+[6]ระบบการควบคุมฯ!B1208</f>
        <v xml:space="preserve">กิจกรรมเสริมสร้างธรรมาภิบาลเพื่อเพิ่มประสิทธิภาพในการบริหารจัดการ      </v>
      </c>
      <c r="C364" s="664" t="str">
        <f>+[6]ระบบการควบคุมฯ!C1208</f>
        <v>20004 66 00068 00000</v>
      </c>
      <c r="D364" s="665">
        <f>+D365</f>
        <v>0</v>
      </c>
      <c r="E364" s="665">
        <f>+E365</f>
        <v>0</v>
      </c>
      <c r="F364" s="665">
        <f>+F365</f>
        <v>0</v>
      </c>
      <c r="G364" s="665">
        <f>+G365</f>
        <v>0</v>
      </c>
      <c r="H364" s="665">
        <f>+H365</f>
        <v>0</v>
      </c>
      <c r="I364" s="666"/>
    </row>
    <row r="365" spans="1:9" ht="18.600000000000001" hidden="1" customHeight="1" x14ac:dyDescent="0.25">
      <c r="A365" s="667"/>
      <c r="B365" s="668" t="str">
        <f>+[6]ระบบการควบคุมฯ!B1209</f>
        <v xml:space="preserve"> งบดำเนินงาน 66112xx</v>
      </c>
      <c r="C365" s="668" t="str">
        <f>+[6]ระบบการควบคุมฯ!C1209</f>
        <v>20004 56003700 2000000</v>
      </c>
      <c r="D365" s="669">
        <f>SUM(D366:D370)</f>
        <v>0</v>
      </c>
      <c r="E365" s="669">
        <f>SUM(E366:E370)</f>
        <v>0</v>
      </c>
      <c r="F365" s="669">
        <f>SUM(F366:F370)</f>
        <v>0</v>
      </c>
      <c r="G365" s="669">
        <f>SUM(G366:G370)</f>
        <v>0</v>
      </c>
      <c r="H365" s="669">
        <f>SUM(H366:H370)</f>
        <v>0</v>
      </c>
      <c r="I365" s="670"/>
    </row>
    <row r="366" spans="1:9" ht="18.600000000000001" hidden="1" customHeight="1" x14ac:dyDescent="0.25">
      <c r="A366" s="610" t="str">
        <f>+[6]ระบบการควบคุมฯ!A1210</f>
        <v>1.3.1</v>
      </c>
      <c r="B366" s="615" t="str">
        <f>+[6]ระบบการควบคุมฯ!B1210</f>
        <v xml:space="preserve">ค่าใช้จ่ายในการดำเนินกิจกรรมโครงการสำนักงานเขตพื้นการศึกษาสุจริต ประจำปีงบประมาณ พ.ศ. 2566 </v>
      </c>
      <c r="C366" s="632" t="str">
        <f>+[6]ระบบการควบคุมฯ!C1210</f>
        <v>ศธ04087/1378 ลว 5 เมย 66โอนครั้งที่ 455</v>
      </c>
      <c r="D366" s="616">
        <f>+[6]ระบบการควบคุมฯ!F1209</f>
        <v>0</v>
      </c>
      <c r="E366" s="617">
        <f>+[6]ระบบการควบคุมฯ!G1210+[6]ระบบการควบคุมฯ!H1210</f>
        <v>0</v>
      </c>
      <c r="F366" s="617">
        <f>+[6]ระบบการควบคุมฯ!I1210+[6]ระบบการควบคุมฯ!J1210</f>
        <v>0</v>
      </c>
      <c r="G366" s="617">
        <f>+[6]ระบบการควบคุมฯ!K1210+[6]ระบบการควบคุมฯ!L1210</f>
        <v>0</v>
      </c>
      <c r="H366" s="617">
        <f>+D366-E366-F366-G366</f>
        <v>0</v>
      </c>
      <c r="I366" s="611" t="s">
        <v>16</v>
      </c>
    </row>
    <row r="367" spans="1:9" ht="18.600000000000001" hidden="1" customHeight="1" x14ac:dyDescent="0.25">
      <c r="A367" s="608"/>
      <c r="B367" s="609"/>
      <c r="C367" s="633"/>
      <c r="D367" s="625"/>
      <c r="E367" s="626"/>
      <c r="F367" s="626"/>
      <c r="G367" s="626"/>
      <c r="H367" s="626"/>
      <c r="I367" s="600"/>
    </row>
    <row r="368" spans="1:9" ht="37.200000000000003" x14ac:dyDescent="0.25">
      <c r="A368" s="663">
        <f>+[1]ระบบการควบคุมฯ!A1132</f>
        <v>1.3</v>
      </c>
      <c r="B368" s="664" t="str">
        <f>+[1]ระบบการควบคุมฯ!B1132</f>
        <v>กิจกรรมเสริมสร้างธรรมาภิบาลเพื่อเพิ่มประสิทธิภาพในการบริหารจัดการ</v>
      </c>
      <c r="C368" s="664" t="str">
        <f>+[1]ระบบการควบคุมฯ!C1132</f>
        <v>20004 66 00068 00000</v>
      </c>
      <c r="D368" s="665">
        <f>+[1]ระบบการควบคุมฯ!F1132</f>
        <v>0</v>
      </c>
      <c r="E368" s="671">
        <f>+[1]ระบบการควบคุมฯ!G1132+[1]ระบบการควบคุมฯ!H1132</f>
        <v>0</v>
      </c>
      <c r="F368" s="671">
        <f>+[1]ระบบการควบคุมฯ!I1132+[1]ระบบการควบคุมฯ!J1132</f>
        <v>0</v>
      </c>
      <c r="G368" s="671">
        <f>+[1]ระบบการควบคุมฯ!K1132+[1]ระบบการควบคุมฯ!L1132</f>
        <v>0</v>
      </c>
      <c r="H368" s="671">
        <f t="shared" si="55"/>
        <v>0</v>
      </c>
      <c r="I368" s="666"/>
    </row>
    <row r="369" spans="1:9" ht="37.200000000000003" x14ac:dyDescent="0.25">
      <c r="A369" s="667"/>
      <c r="B369" s="668" t="str">
        <f>+[1]ระบบการควบคุมฯ!B1133</f>
        <v xml:space="preserve"> งบดำเนินงาน 66112xx</v>
      </c>
      <c r="C369" s="668" t="str">
        <f>+[1]ระบบการควบคุมฯ!C1133</f>
        <v>20004 57003700 200000</v>
      </c>
      <c r="D369" s="669">
        <f>+[1]ระบบการควบคุมฯ!F1133</f>
        <v>0</v>
      </c>
      <c r="E369" s="672">
        <f>+[1]ระบบการควบคุมฯ!G1133+[1]ระบบการควบคุมฯ!H1133</f>
        <v>0</v>
      </c>
      <c r="F369" s="672">
        <f>+[1]ระบบการควบคุมฯ!I1133+[1]ระบบการควบคุมฯ!J1133</f>
        <v>0</v>
      </c>
      <c r="G369" s="672">
        <f>+[1]ระบบการควบคุมฯ!K1133+[1]ระบบการควบคุมฯ!L1133</f>
        <v>0</v>
      </c>
      <c r="H369" s="672">
        <f t="shared" si="55"/>
        <v>0</v>
      </c>
      <c r="I369" s="670"/>
    </row>
    <row r="370" spans="1:9" s="676" customFormat="1" ht="37.200000000000003" x14ac:dyDescent="0.25">
      <c r="A370" s="610" t="str">
        <f>+[1]ระบบการควบคุมฯ!A1134</f>
        <v>1.3.1</v>
      </c>
      <c r="B370" s="615" t="str">
        <f>+[1]ระบบการควบคุมฯ!B1134</f>
        <v xml:space="preserve">ค่าใช้จ่ายในการดำเนินโครงการเสริมสร้างคุณธรรมจริยธรรมและธรรมาภิบาลในสถานศึกษา </v>
      </c>
      <c r="C370" s="615" t="str">
        <f>+[1]ระบบการควบคุมฯ!C1134</f>
        <v>ที่ ศธ 04002/ว1422 ลว. 11 เม.ย. 65 ครั้งที่ 342</v>
      </c>
      <c r="D370" s="616">
        <f>+[1]ระบบการควบคุมฯ!F1134</f>
        <v>0</v>
      </c>
      <c r="E370" s="617">
        <f>+[1]ระบบการควบคุมฯ!G1134+[1]ระบบการควบคุมฯ!H1134</f>
        <v>0</v>
      </c>
      <c r="F370" s="617">
        <f>+[1]ระบบการควบคุมฯ!I1134+[1]ระบบการควบคุมฯ!J1134</f>
        <v>0</v>
      </c>
      <c r="G370" s="617">
        <f>+[1]ระบบการควบคุมฯ!K1134+[1]ระบบการควบคุมฯ!L1134</f>
        <v>0</v>
      </c>
      <c r="H370" s="617">
        <f t="shared" si="55"/>
        <v>0</v>
      </c>
      <c r="I370" s="611" t="s">
        <v>13</v>
      </c>
    </row>
    <row r="371" spans="1:9" s="676" customFormat="1" ht="37.200000000000003" x14ac:dyDescent="0.25">
      <c r="A371" s="610" t="str">
        <f>+[1]ระบบการควบคุมฯ!A1135</f>
        <v>1.3.2</v>
      </c>
      <c r="B371" s="615" t="str">
        <f>+[1]ระบบการควบคุมฯ!B1135</f>
        <v xml:space="preserve">ค่าใช้จ่ายในการนิเทศ กำกับ ติดตาม แบบบูรณาการ และค่าใช้จ่ายในการดำเนินการอื่น ๆ </v>
      </c>
      <c r="C371" s="615" t="str">
        <f>+[1]ระบบการควบคุมฯ!C1135</f>
        <v>ศธ 04002/ว2730 ลว 19 ก.ค. 65  ครั้งที่ 639</v>
      </c>
      <c r="D371" s="616">
        <f>+[1]ระบบการควบคุมฯ!F1135</f>
        <v>0</v>
      </c>
      <c r="E371" s="617">
        <f>+[1]ระบบการควบคุมฯ!G1135+[1]ระบบการควบคุมฯ!H1135</f>
        <v>0</v>
      </c>
      <c r="F371" s="617">
        <f>+[1]ระบบการควบคุมฯ!I1135+[1]ระบบการควบคุมฯ!J1135</f>
        <v>0</v>
      </c>
      <c r="G371" s="617">
        <f>+[1]ระบบการควบคุมฯ!K1135+[1]ระบบการควบคุมฯ!L1135</f>
        <v>0</v>
      </c>
      <c r="H371" s="617">
        <f t="shared" si="55"/>
        <v>0</v>
      </c>
      <c r="I371" s="611" t="s">
        <v>13</v>
      </c>
    </row>
    <row r="372" spans="1:9" s="676" customFormat="1" ht="18.600000000000001" x14ac:dyDescent="0.25">
      <c r="A372" s="618"/>
      <c r="B372" s="622"/>
      <c r="C372" s="619"/>
      <c r="D372" s="620"/>
      <c r="E372" s="621"/>
      <c r="F372" s="621"/>
      <c r="G372" s="621"/>
      <c r="H372" s="621"/>
      <c r="I372" s="604"/>
    </row>
    <row r="373" spans="1:9" s="676" customFormat="1" ht="18.600000000000001" x14ac:dyDescent="0.25">
      <c r="A373" s="608"/>
      <c r="B373" s="609"/>
      <c r="C373" s="673"/>
      <c r="D373" s="674"/>
      <c r="E373" s="675"/>
      <c r="F373" s="675"/>
      <c r="G373" s="675"/>
      <c r="H373" s="675"/>
      <c r="I373" s="341"/>
    </row>
    <row r="374" spans="1:9" s="676" customFormat="1" ht="18.600000000000001" x14ac:dyDescent="0.25">
      <c r="A374" s="608"/>
      <c r="B374" s="609"/>
      <c r="C374" s="609"/>
      <c r="D374" s="625"/>
      <c r="E374" s="626"/>
      <c r="F374" s="626"/>
      <c r="G374" s="626"/>
      <c r="H374" s="626"/>
      <c r="I374" s="600"/>
    </row>
    <row r="375" spans="1:9" s="676" customFormat="1" ht="18.600000000000001" x14ac:dyDescent="0.25">
      <c r="A375" s="608"/>
      <c r="B375" s="609"/>
      <c r="C375" s="609"/>
      <c r="D375" s="625"/>
      <c r="E375" s="626"/>
      <c r="F375" s="626"/>
      <c r="G375" s="626"/>
      <c r="H375" s="626"/>
      <c r="I375" s="600"/>
    </row>
    <row r="376" spans="1:9" s="676" customFormat="1" ht="18.600000000000001" x14ac:dyDescent="0.55000000000000004">
      <c r="A376" s="1139"/>
      <c r="B376" s="1140" t="s">
        <v>18</v>
      </c>
      <c r="C376" s="1141"/>
      <c r="D376" s="1142">
        <f t="shared" ref="D376:I376" si="56">+D5+D19+D173+D211+D334+D351</f>
        <v>100054665</v>
      </c>
      <c r="E376" s="1142">
        <f t="shared" si="56"/>
        <v>0</v>
      </c>
      <c r="F376" s="1142">
        <f t="shared" si="56"/>
        <v>0</v>
      </c>
      <c r="G376" s="1142">
        <f t="shared" si="56"/>
        <v>92893700.620000005</v>
      </c>
      <c r="H376" s="1142">
        <f t="shared" si="56"/>
        <v>7160964.379999999</v>
      </c>
      <c r="I376" s="1142">
        <f t="shared" si="56"/>
        <v>0</v>
      </c>
    </row>
    <row r="377" spans="1:9" s="676" customFormat="1" ht="18.600000000000001" x14ac:dyDescent="0.55000000000000004">
      <c r="A377" s="1139"/>
      <c r="B377" s="1140" t="s">
        <v>19</v>
      </c>
      <c r="C377" s="1141"/>
      <c r="D377" s="1143">
        <f>SUM(E377:H377)</f>
        <v>100</v>
      </c>
      <c r="E377" s="1144">
        <f>+E376*100/D376</f>
        <v>0</v>
      </c>
      <c r="F377" s="1145">
        <v>0</v>
      </c>
      <c r="G377" s="1146">
        <f>+G376*100/D376</f>
        <v>92.842948022463517</v>
      </c>
      <c r="H377" s="1144">
        <f>+H376*100/D376</f>
        <v>7.1570519775364785</v>
      </c>
      <c r="I377" s="1147"/>
    </row>
    <row r="378" spans="1:9" ht="21" x14ac:dyDescent="0.6">
      <c r="A378" s="1148"/>
      <c r="B378" s="1149"/>
      <c r="C378" s="1150"/>
      <c r="D378" s="1151"/>
      <c r="E378" s="638"/>
      <c r="F378" s="1152"/>
      <c r="G378" s="1152"/>
      <c r="H378" s="1152"/>
      <c r="I378" s="1153"/>
    </row>
    <row r="379" spans="1:9" ht="18.600000000000001" x14ac:dyDescent="0.55000000000000004">
      <c r="A379" s="1154"/>
      <c r="B379" s="1155"/>
      <c r="C379" s="1156" t="s">
        <v>79</v>
      </c>
      <c r="D379" s="1156"/>
      <c r="E379" s="1156"/>
      <c r="F379" s="1156"/>
      <c r="G379" s="1156"/>
      <c r="H379" s="1156"/>
      <c r="I379" s="1157"/>
    </row>
    <row r="380" spans="1:9" ht="18.600000000000001" x14ac:dyDescent="0.55000000000000004">
      <c r="A380" s="1154"/>
      <c r="B380" s="1155"/>
      <c r="C380" s="677"/>
      <c r="D380" s="1154"/>
      <c r="E380" s="1158"/>
      <c r="F380" s="1159"/>
      <c r="G380" s="678"/>
      <c r="H380" s="678"/>
      <c r="I380" s="678"/>
    </row>
    <row r="381" spans="1:9" ht="18.600000000000001" x14ac:dyDescent="0.55000000000000004">
      <c r="A381" s="1160" t="s">
        <v>114</v>
      </c>
      <c r="B381" s="1161"/>
      <c r="C381" s="679"/>
      <c r="D381" s="1162"/>
      <c r="E381" s="680"/>
      <c r="F381" s="680"/>
      <c r="G381" s="680"/>
      <c r="H381" s="680"/>
      <c r="I381" s="680"/>
    </row>
    <row r="382" spans="1:9" ht="18.600000000000001" x14ac:dyDescent="0.55000000000000004">
      <c r="A382" s="1160" t="s">
        <v>21</v>
      </c>
      <c r="B382" s="1161"/>
      <c r="C382" s="1163" t="s">
        <v>20</v>
      </c>
      <c r="D382" s="680"/>
      <c r="E382" s="1164"/>
      <c r="F382" s="680"/>
      <c r="G382" s="1165" t="s">
        <v>156</v>
      </c>
      <c r="H382" s="680"/>
      <c r="I382" s="680"/>
    </row>
  </sheetData>
  <mergeCells count="4">
    <mergeCell ref="C379:H379"/>
    <mergeCell ref="A1:I1"/>
    <mergeCell ref="A2:I2"/>
    <mergeCell ref="B3:H3"/>
  </mergeCells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9C544-6325-4CB3-A750-B155B1F81603}">
  <dimension ref="A1:M42"/>
  <sheetViews>
    <sheetView tabSelected="1" topLeftCell="A19" workbookViewId="0">
      <selection activeCell="M6" sqref="M6:M7"/>
    </sheetView>
  </sheetViews>
  <sheetFormatPr defaultRowHeight="13.8" x14ac:dyDescent="0.25"/>
  <cols>
    <col min="1" max="1" width="4.5" customWidth="1"/>
    <col min="4" max="4" width="3.09765625" customWidth="1"/>
    <col min="5" max="5" width="3.19921875" customWidth="1"/>
    <col min="6" max="6" width="10.19921875" customWidth="1"/>
    <col min="7" max="7" width="12.69921875" customWidth="1"/>
    <col min="8" max="8" width="12.8984375" customWidth="1"/>
    <col min="9" max="9" width="12" customWidth="1"/>
    <col min="10" max="10" width="7.19921875" customWidth="1"/>
    <col min="11" max="11" width="14.8984375" customWidth="1"/>
  </cols>
  <sheetData>
    <row r="1" spans="1:13" ht="18.600000000000001" x14ac:dyDescent="0.55000000000000004">
      <c r="A1" s="756" t="s">
        <v>116</v>
      </c>
      <c r="B1" s="756"/>
      <c r="C1" s="756"/>
      <c r="D1" s="756"/>
      <c r="E1" s="756"/>
      <c r="F1" s="756"/>
      <c r="G1" s="756"/>
      <c r="H1" s="756"/>
      <c r="I1" s="756"/>
      <c r="J1" s="756"/>
      <c r="K1" s="756"/>
      <c r="L1" s="756"/>
      <c r="M1" s="756"/>
    </row>
    <row r="2" spans="1:13" ht="18.600000000000001" x14ac:dyDescent="0.55000000000000004">
      <c r="A2" s="756" t="s">
        <v>179</v>
      </c>
      <c r="B2" s="756"/>
      <c r="C2" s="756"/>
      <c r="D2" s="756"/>
      <c r="E2" s="756"/>
      <c r="F2" s="756"/>
      <c r="G2" s="756"/>
      <c r="H2" s="756"/>
      <c r="I2" s="756"/>
      <c r="J2" s="756"/>
      <c r="K2" s="756"/>
      <c r="L2" s="756"/>
      <c r="M2" s="756"/>
    </row>
    <row r="3" spans="1:13" ht="18.600000000000001" x14ac:dyDescent="0.55000000000000004">
      <c r="A3" s="724" t="s">
        <v>180</v>
      </c>
      <c r="B3" s="724"/>
      <c r="C3" s="724"/>
      <c r="D3" s="724"/>
      <c r="E3" s="724"/>
      <c r="F3" s="724"/>
      <c r="G3" s="724"/>
      <c r="H3" s="724"/>
      <c r="I3" s="724"/>
      <c r="J3" s="724"/>
      <c r="K3" s="724"/>
      <c r="L3" s="724"/>
      <c r="M3" s="724"/>
    </row>
    <row r="4" spans="1:13" ht="18.600000000000001" x14ac:dyDescent="0.55000000000000004">
      <c r="A4" s="724" t="s">
        <v>181</v>
      </c>
      <c r="B4" s="724"/>
      <c r="C4" s="724"/>
      <c r="D4" s="724"/>
      <c r="E4" s="724"/>
      <c r="F4" s="724"/>
      <c r="G4" s="724"/>
      <c r="H4" s="724"/>
      <c r="I4" s="724"/>
      <c r="J4" s="724"/>
      <c r="K4" s="724"/>
      <c r="L4" s="724"/>
      <c r="M4" s="724"/>
    </row>
    <row r="5" spans="1:13" ht="18.600000000000001" x14ac:dyDescent="0.55000000000000004">
      <c r="A5" s="335"/>
      <c r="B5" s="510"/>
      <c r="C5" s="1166" t="s">
        <v>183</v>
      </c>
      <c r="D5" s="1166"/>
      <c r="E5" s="1166"/>
      <c r="F5" s="1166"/>
      <c r="G5" s="1166"/>
      <c r="H5" s="1166"/>
      <c r="I5" s="1166"/>
      <c r="J5" s="1166"/>
      <c r="K5" s="1166"/>
      <c r="L5" s="1166"/>
      <c r="M5" s="1167" t="s">
        <v>117</v>
      </c>
    </row>
    <row r="6" spans="1:13" ht="18.600000000000001" customHeight="1" x14ac:dyDescent="0.55000000000000004">
      <c r="A6" s="742" t="s">
        <v>24</v>
      </c>
      <c r="B6" s="743"/>
      <c r="C6" s="743"/>
      <c r="D6" s="743"/>
      <c r="E6" s="744"/>
      <c r="F6" s="748" t="s">
        <v>118</v>
      </c>
      <c r="G6" s="749"/>
      <c r="H6" s="750" t="s">
        <v>119</v>
      </c>
      <c r="I6" s="752" t="s">
        <v>120</v>
      </c>
      <c r="J6" s="753"/>
      <c r="K6" s="752" t="s">
        <v>121</v>
      </c>
      <c r="L6" s="753"/>
      <c r="M6" s="1169" t="s">
        <v>122</v>
      </c>
    </row>
    <row r="7" spans="1:13" ht="18.600000000000001" x14ac:dyDescent="0.55000000000000004">
      <c r="A7" s="745"/>
      <c r="B7" s="746"/>
      <c r="C7" s="746"/>
      <c r="D7" s="746"/>
      <c r="E7" s="747"/>
      <c r="F7" s="511" t="s">
        <v>25</v>
      </c>
      <c r="G7" s="511" t="s">
        <v>123</v>
      </c>
      <c r="H7" s="751"/>
      <c r="I7" s="511" t="s">
        <v>124</v>
      </c>
      <c r="J7" s="511" t="s">
        <v>125</v>
      </c>
      <c r="K7" s="511" t="s">
        <v>124</v>
      </c>
      <c r="L7" s="511" t="s">
        <v>125</v>
      </c>
      <c r="M7" s="1170"/>
    </row>
    <row r="8" spans="1:13" ht="18.600000000000001" x14ac:dyDescent="0.55000000000000004">
      <c r="A8" s="512" t="s">
        <v>126</v>
      </c>
      <c r="B8" s="513" t="s">
        <v>127</v>
      </c>
      <c r="C8" s="514"/>
      <c r="D8" s="514"/>
      <c r="E8" s="515"/>
      <c r="F8" s="588"/>
      <c r="G8" s="588"/>
      <c r="H8" s="685"/>
      <c r="I8" s="516"/>
      <c r="J8" s="517"/>
      <c r="K8" s="517"/>
      <c r="L8" s="518"/>
      <c r="M8" s="516"/>
    </row>
    <row r="9" spans="1:13" ht="74.400000000000006" x14ac:dyDescent="0.25">
      <c r="A9" s="519" t="s">
        <v>128</v>
      </c>
      <c r="B9" s="520" t="s">
        <v>129</v>
      </c>
      <c r="C9" s="520"/>
      <c r="D9" s="520"/>
      <c r="E9" s="521"/>
      <c r="F9" s="640">
        <f>+G9</f>
        <v>47</v>
      </c>
      <c r="G9" s="640">
        <v>47</v>
      </c>
      <c r="H9" s="542">
        <v>65214544</v>
      </c>
      <c r="I9" s="524">
        <v>57695367.219999999</v>
      </c>
      <c r="J9" s="524">
        <v>88.47</v>
      </c>
      <c r="K9" s="524">
        <v>57695367.219999999</v>
      </c>
      <c r="L9" s="542">
        <v>88.47</v>
      </c>
      <c r="M9" s="526" t="s">
        <v>152</v>
      </c>
    </row>
    <row r="10" spans="1:13" ht="74.400000000000006" x14ac:dyDescent="0.25">
      <c r="A10" s="519" t="s">
        <v>130</v>
      </c>
      <c r="B10" s="520" t="s">
        <v>131</v>
      </c>
      <c r="C10" s="520"/>
      <c r="D10" s="520"/>
      <c r="E10" s="521"/>
      <c r="F10" s="640">
        <f>+G10</f>
        <v>80</v>
      </c>
      <c r="G10" s="640">
        <v>80</v>
      </c>
      <c r="H10" s="686">
        <v>103054665</v>
      </c>
      <c r="I10" s="686">
        <v>95117068.840000004</v>
      </c>
      <c r="J10" s="686">
        <v>92.3</v>
      </c>
      <c r="K10" s="686">
        <v>95117068.840000004</v>
      </c>
      <c r="L10" s="686">
        <v>92.3</v>
      </c>
      <c r="M10" s="526" t="s">
        <v>152</v>
      </c>
    </row>
    <row r="11" spans="1:13" ht="18.600000000000001" x14ac:dyDescent="0.55000000000000004">
      <c r="A11" s="527" t="s">
        <v>132</v>
      </c>
      <c r="B11" s="353" t="s">
        <v>133</v>
      </c>
      <c r="C11" s="353"/>
      <c r="D11" s="353"/>
      <c r="E11" s="528"/>
      <c r="F11" s="589">
        <f>+G11</f>
        <v>100</v>
      </c>
      <c r="G11" s="589">
        <v>100</v>
      </c>
      <c r="H11" s="687"/>
      <c r="I11" s="529"/>
      <c r="J11" s="529"/>
      <c r="K11" s="529"/>
      <c r="L11" s="525"/>
      <c r="M11" s="526"/>
    </row>
    <row r="12" spans="1:13" ht="18.600000000000001" hidden="1" x14ac:dyDescent="0.55000000000000004">
      <c r="A12" s="527" t="s">
        <v>134</v>
      </c>
      <c r="B12" s="353"/>
      <c r="C12" s="353"/>
      <c r="D12" s="353"/>
      <c r="E12" s="528"/>
      <c r="F12" s="589"/>
      <c r="G12" s="589"/>
      <c r="H12" s="688"/>
      <c r="I12" s="530"/>
      <c r="J12" s="531"/>
      <c r="K12" s="529"/>
      <c r="L12" s="532"/>
      <c r="M12" s="526"/>
    </row>
    <row r="13" spans="1:13" ht="18.600000000000001" x14ac:dyDescent="0.55000000000000004">
      <c r="A13" s="533" t="s">
        <v>135</v>
      </c>
      <c r="B13" s="534" t="s">
        <v>136</v>
      </c>
      <c r="C13" s="353"/>
      <c r="D13" s="353"/>
      <c r="E13" s="528"/>
      <c r="F13" s="589"/>
      <c r="G13" s="589"/>
      <c r="H13" s="544"/>
      <c r="I13" s="535"/>
      <c r="J13" s="535"/>
      <c r="K13" s="535"/>
      <c r="L13" s="528"/>
      <c r="M13" s="526"/>
    </row>
    <row r="14" spans="1:13" ht="74.400000000000006" x14ac:dyDescent="0.25">
      <c r="A14" s="519" t="s">
        <v>137</v>
      </c>
      <c r="B14" s="520" t="s">
        <v>129</v>
      </c>
      <c r="C14" s="520"/>
      <c r="D14" s="520"/>
      <c r="E14" s="521"/>
      <c r="F14" s="640">
        <f>+G14</f>
        <v>48</v>
      </c>
      <c r="G14" s="640">
        <v>48</v>
      </c>
      <c r="H14" s="542">
        <v>65214544</v>
      </c>
      <c r="I14" s="524">
        <v>57695367.219999999</v>
      </c>
      <c r="J14" s="524">
        <v>88.47</v>
      </c>
      <c r="K14" s="524">
        <v>57695367.219999999</v>
      </c>
      <c r="L14" s="689">
        <v>88.47</v>
      </c>
      <c r="M14" s="526" t="s">
        <v>152</v>
      </c>
    </row>
    <row r="15" spans="1:13" ht="74.400000000000006" x14ac:dyDescent="0.25">
      <c r="A15" s="519" t="s">
        <v>138</v>
      </c>
      <c r="B15" s="520" t="s">
        <v>131</v>
      </c>
      <c r="C15" s="520"/>
      <c r="D15" s="520"/>
      <c r="E15" s="521"/>
      <c r="F15" s="640">
        <f t="shared" ref="F15:F16" si="0">+G15</f>
        <v>81</v>
      </c>
      <c r="G15" s="640">
        <v>81</v>
      </c>
      <c r="H15" s="686">
        <v>103054665</v>
      </c>
      <c r="I15" s="686">
        <v>95117068.840000004</v>
      </c>
      <c r="J15" s="686">
        <v>92.3</v>
      </c>
      <c r="K15" s="686">
        <v>95117068.840000004</v>
      </c>
      <c r="L15" s="686">
        <v>92.3</v>
      </c>
      <c r="M15" s="526" t="s">
        <v>152</v>
      </c>
    </row>
    <row r="16" spans="1:13" ht="18.600000000000001" x14ac:dyDescent="0.55000000000000004">
      <c r="A16" s="537">
        <v>2.2999999999999998</v>
      </c>
      <c r="B16" s="353" t="s">
        <v>133</v>
      </c>
      <c r="C16" s="353"/>
      <c r="D16" s="353"/>
      <c r="E16" s="528"/>
      <c r="F16" s="640">
        <f t="shared" si="0"/>
        <v>100</v>
      </c>
      <c r="G16" s="589">
        <v>100</v>
      </c>
      <c r="H16" s="687"/>
      <c r="I16" s="529"/>
      <c r="J16" s="529"/>
      <c r="K16" s="529"/>
      <c r="L16" s="538"/>
      <c r="M16" s="526"/>
    </row>
    <row r="17" spans="1:13" ht="18.600000000000001" hidden="1" x14ac:dyDescent="0.55000000000000004">
      <c r="A17" s="527"/>
      <c r="B17" s="353"/>
      <c r="C17" s="353"/>
      <c r="D17" s="353"/>
      <c r="E17" s="528"/>
      <c r="F17" s="589"/>
      <c r="G17" s="589"/>
      <c r="H17" s="686"/>
      <c r="I17" s="522"/>
      <c r="J17" s="523"/>
      <c r="K17" s="524"/>
      <c r="L17" s="536"/>
      <c r="M17" s="526"/>
    </row>
    <row r="18" spans="1:13" ht="37.200000000000003" x14ac:dyDescent="0.55000000000000004">
      <c r="A18" s="533" t="s">
        <v>139</v>
      </c>
      <c r="B18" s="534" t="s">
        <v>140</v>
      </c>
      <c r="C18" s="353"/>
      <c r="D18" s="353"/>
      <c r="E18" s="528"/>
      <c r="F18" s="589"/>
      <c r="G18" s="589"/>
      <c r="H18" s="687"/>
      <c r="I18" s="529"/>
      <c r="J18" s="529"/>
      <c r="K18" s="529"/>
      <c r="L18" s="539"/>
      <c r="M18" s="590" t="s">
        <v>182</v>
      </c>
    </row>
    <row r="19" spans="1:13" ht="21" x14ac:dyDescent="0.25">
      <c r="A19" s="519" t="s">
        <v>141</v>
      </c>
      <c r="B19" s="520" t="s">
        <v>129</v>
      </c>
      <c r="C19" s="520"/>
      <c r="D19" s="520"/>
      <c r="E19" s="521"/>
      <c r="F19" s="640">
        <f>+G19</f>
        <v>39</v>
      </c>
      <c r="G19" s="640">
        <v>39</v>
      </c>
      <c r="H19" s="690">
        <f>+'[4]มาตการ รวมงบบุคลากร'!$H$19</f>
        <v>0</v>
      </c>
      <c r="I19" s="691">
        <f>+'[4]มาตการ รวมงบบุคลากร'!$I$19</f>
        <v>0</v>
      </c>
      <c r="J19" s="691">
        <f>+'[4]มาตการ รวมงบบุคลากร'!$J$19</f>
        <v>0</v>
      </c>
      <c r="K19" s="691">
        <f>+'[4]มาตการ รวมงบบุคลากร'!$K$19</f>
        <v>0</v>
      </c>
      <c r="L19" s="540">
        <f>+'[4]มาตการ รวมงบบุคลากร'!$L$19</f>
        <v>0</v>
      </c>
      <c r="M19" s="526"/>
    </row>
    <row r="20" spans="1:13" ht="18.600000000000001" x14ac:dyDescent="0.25">
      <c r="A20" s="519" t="s">
        <v>142</v>
      </c>
      <c r="B20" s="520" t="s">
        <v>131</v>
      </c>
      <c r="C20" s="520"/>
      <c r="D20" s="520"/>
      <c r="E20" s="521"/>
      <c r="F20" s="640">
        <f t="shared" ref="F20:F21" si="1">+G20</f>
        <v>74</v>
      </c>
      <c r="G20" s="640">
        <v>74</v>
      </c>
      <c r="H20" s="686">
        <f>+[6]ระบบการควบคุมฯ!F1236+[6]ระบบการควบคุมฯ!F1237</f>
        <v>0</v>
      </c>
      <c r="I20" s="522">
        <f>+[6]ระบบการควบคุมฯ!K1236+[6]ระบบการควบคุมฯ!L1236+[6]ระบบการควบคุมฯ!K1237+[6]ระบบการควบคุมฯ!L1237</f>
        <v>0</v>
      </c>
      <c r="J20" s="522"/>
      <c r="K20" s="522">
        <f>+H20-I20</f>
        <v>0</v>
      </c>
      <c r="L20" s="536"/>
      <c r="M20" s="541"/>
    </row>
    <row r="21" spans="1:13" ht="18.600000000000001" x14ac:dyDescent="0.25">
      <c r="A21" s="519" t="s">
        <v>143</v>
      </c>
      <c r="B21" s="520" t="s">
        <v>133</v>
      </c>
      <c r="C21" s="520"/>
      <c r="D21" s="520"/>
      <c r="E21" s="521"/>
      <c r="F21" s="640">
        <f t="shared" si="1"/>
        <v>100</v>
      </c>
      <c r="G21" s="640">
        <v>100</v>
      </c>
      <c r="H21" s="692"/>
      <c r="I21" s="524"/>
      <c r="J21" s="524"/>
      <c r="K21" s="524"/>
      <c r="L21" s="542"/>
      <c r="M21" s="541"/>
    </row>
    <row r="22" spans="1:13" ht="18.600000000000001" x14ac:dyDescent="0.55000000000000004">
      <c r="A22" s="527"/>
      <c r="B22" s="353"/>
      <c r="C22" s="353"/>
      <c r="D22" s="353"/>
      <c r="E22" s="528"/>
      <c r="F22" s="589"/>
      <c r="G22" s="589"/>
      <c r="H22" s="686"/>
      <c r="I22" s="522"/>
      <c r="J22" s="522"/>
      <c r="K22" s="522"/>
      <c r="L22" s="543"/>
      <c r="M22" s="541"/>
    </row>
    <row r="23" spans="1:13" ht="18.600000000000001" x14ac:dyDescent="0.55000000000000004">
      <c r="A23" s="544"/>
      <c r="B23" s="534" t="s">
        <v>144</v>
      </c>
      <c r="C23" s="353"/>
      <c r="D23" s="353"/>
      <c r="E23" s="528"/>
      <c r="F23" s="589"/>
      <c r="G23" s="589"/>
      <c r="H23" s="693"/>
      <c r="I23" s="545">
        <f>+[6]ระบบการควบคุมฯ!G1238+[6]ระบบการควบคุมฯ!H1238</f>
        <v>0</v>
      </c>
      <c r="J23" s="546"/>
      <c r="K23" s="546"/>
      <c r="L23" s="547"/>
      <c r="M23" s="529"/>
    </row>
    <row r="24" spans="1:13" ht="18.600000000000001" x14ac:dyDescent="0.55000000000000004">
      <c r="A24" s="544"/>
      <c r="B24" s="534" t="s">
        <v>145</v>
      </c>
      <c r="C24" s="353"/>
      <c r="D24" s="353"/>
      <c r="E24" s="528"/>
      <c r="F24" s="589"/>
      <c r="G24" s="589"/>
      <c r="H24" s="693"/>
      <c r="I24" s="545"/>
      <c r="J24" s="548"/>
      <c r="K24" s="548"/>
      <c r="L24" s="549"/>
      <c r="M24" s="529"/>
    </row>
    <row r="25" spans="1:13" ht="18.600000000000001" x14ac:dyDescent="0.55000000000000004">
      <c r="A25" s="544"/>
      <c r="B25" s="534" t="s">
        <v>146</v>
      </c>
      <c r="C25" s="353"/>
      <c r="D25" s="353"/>
      <c r="E25" s="528"/>
      <c r="F25" s="589"/>
      <c r="G25" s="589"/>
      <c r="H25" s="693"/>
      <c r="I25" s="550">
        <f>+[6]ระบบการควบคุมฯ!M1238</f>
        <v>0</v>
      </c>
      <c r="J25" s="548"/>
      <c r="K25" s="548"/>
      <c r="L25" s="549"/>
      <c r="M25" s="551"/>
    </row>
    <row r="26" spans="1:13" ht="18.600000000000001" x14ac:dyDescent="0.55000000000000004">
      <c r="A26" s="552"/>
      <c r="B26" s="553" t="s">
        <v>147</v>
      </c>
      <c r="C26" s="554"/>
      <c r="D26" s="554"/>
      <c r="E26" s="555"/>
      <c r="F26" s="591"/>
      <c r="G26" s="591"/>
      <c r="H26" s="694"/>
      <c r="I26" s="557"/>
      <c r="J26" s="557"/>
      <c r="K26" s="557"/>
      <c r="L26" s="558"/>
      <c r="M26" s="556"/>
    </row>
    <row r="27" spans="1:13" ht="18.600000000000001" x14ac:dyDescent="0.55000000000000004">
      <c r="A27" s="353"/>
      <c r="B27" s="353"/>
      <c r="C27" s="353"/>
      <c r="D27" s="353"/>
      <c r="E27" s="353"/>
      <c r="F27" s="592" t="s">
        <v>148</v>
      </c>
      <c r="G27" s="592"/>
      <c r="H27" s="353"/>
      <c r="I27" s="560" t="s">
        <v>149</v>
      </c>
      <c r="J27" s="353"/>
      <c r="K27" s="353"/>
      <c r="L27" s="353"/>
      <c r="M27" s="353"/>
    </row>
    <row r="28" spans="1:13" ht="18.600000000000001" x14ac:dyDescent="0.55000000000000004">
      <c r="A28" s="353"/>
      <c r="B28" s="561"/>
      <c r="C28" s="561"/>
      <c r="D28" s="561"/>
      <c r="E28" s="561"/>
      <c r="F28" s="741" t="s">
        <v>49</v>
      </c>
      <c r="G28" s="741"/>
      <c r="H28" s="741"/>
      <c r="I28" s="561"/>
      <c r="J28" s="561"/>
      <c r="K28" s="561"/>
      <c r="L28" s="561"/>
      <c r="M28" s="561"/>
    </row>
    <row r="29" spans="1:13" ht="18.600000000000001" x14ac:dyDescent="0.55000000000000004">
      <c r="A29" s="353"/>
      <c r="B29" s="561"/>
      <c r="C29" s="561"/>
      <c r="F29" s="741" t="s">
        <v>150</v>
      </c>
      <c r="G29" s="741"/>
      <c r="H29" s="741"/>
      <c r="I29" s="561"/>
      <c r="J29" s="561"/>
      <c r="K29" s="561"/>
      <c r="L29" s="561"/>
      <c r="M29" s="561"/>
    </row>
    <row r="30" spans="1:13" ht="18.600000000000001" x14ac:dyDescent="0.55000000000000004">
      <c r="A30" s="353"/>
      <c r="B30" s="353"/>
      <c r="C30" s="353"/>
      <c r="D30" s="353"/>
      <c r="E30" s="353"/>
      <c r="F30" s="754" t="s">
        <v>62</v>
      </c>
      <c r="G30" s="754"/>
      <c r="H30" s="754"/>
      <c r="I30" s="353"/>
      <c r="J30" s="353"/>
      <c r="K30" s="353"/>
      <c r="L30" s="353"/>
      <c r="M30" s="353"/>
    </row>
    <row r="31" spans="1:13" ht="18.600000000000001" x14ac:dyDescent="0.55000000000000004">
      <c r="A31" s="353"/>
      <c r="B31" s="353"/>
      <c r="C31" s="353"/>
      <c r="D31" s="353"/>
      <c r="E31" s="353"/>
      <c r="F31" s="335"/>
      <c r="G31" s="335"/>
      <c r="H31" s="353"/>
      <c r="I31" s="353"/>
      <c r="J31" s="353"/>
      <c r="K31" s="353"/>
      <c r="L31" s="353"/>
      <c r="M31" s="353"/>
    </row>
    <row r="32" spans="1:13" ht="18.600000000000001" x14ac:dyDescent="0.55000000000000004">
      <c r="A32" s="353"/>
      <c r="B32" s="353"/>
      <c r="C32" s="353"/>
      <c r="D32" s="741" t="s">
        <v>20</v>
      </c>
      <c r="E32" s="741"/>
      <c r="F32" s="741"/>
      <c r="G32" s="592"/>
      <c r="H32" s="353"/>
      <c r="I32" s="560" t="s">
        <v>151</v>
      </c>
      <c r="J32" s="353"/>
      <c r="K32" s="353"/>
      <c r="L32" s="353"/>
      <c r="M32" s="353"/>
    </row>
    <row r="33" spans="1:13" ht="18.600000000000001" x14ac:dyDescent="0.55000000000000004">
      <c r="A33" s="335"/>
      <c r="B33" s="335"/>
      <c r="C33" s="335"/>
      <c r="D33" s="335"/>
      <c r="E33" s="335"/>
      <c r="F33" s="755" t="s">
        <v>75</v>
      </c>
      <c r="G33" s="755"/>
      <c r="H33" s="755"/>
      <c r="I33" s="335"/>
      <c r="J33" s="335"/>
      <c r="K33" s="335"/>
      <c r="L33" s="335"/>
      <c r="M33" s="335"/>
    </row>
    <row r="34" spans="1:13" ht="18.600000000000001" x14ac:dyDescent="0.55000000000000004">
      <c r="A34" s="335"/>
      <c r="B34" s="562"/>
      <c r="D34" s="562"/>
      <c r="E34" s="562"/>
      <c r="F34" s="562" t="s">
        <v>53</v>
      </c>
      <c r="G34" s="1168"/>
      <c r="H34" s="1168"/>
      <c r="I34" s="1168"/>
      <c r="J34" s="562"/>
      <c r="K34" s="562"/>
      <c r="L34" s="562"/>
      <c r="M34" s="562"/>
    </row>
    <row r="35" spans="1:13" ht="21" x14ac:dyDescent="0.6">
      <c r="A35" s="704" t="s">
        <v>54</v>
      </c>
      <c r="B35" s="704"/>
      <c r="C35" s="704"/>
      <c r="D35" s="704"/>
      <c r="E35" s="704"/>
      <c r="F35" s="704"/>
      <c r="G35" s="704"/>
      <c r="H35" s="704"/>
      <c r="I35" s="704"/>
      <c r="J35" s="704"/>
      <c r="K35" s="704"/>
      <c r="L35" s="704"/>
      <c r="M35" s="704"/>
    </row>
    <row r="36" spans="1:13" ht="21" x14ac:dyDescent="0.6">
      <c r="A36" s="704"/>
      <c r="B36" s="704"/>
      <c r="C36" s="704"/>
      <c r="D36" s="704"/>
      <c r="E36" s="704"/>
      <c r="F36" s="704"/>
      <c r="G36" s="704"/>
      <c r="H36" s="704"/>
      <c r="I36" s="704"/>
      <c r="J36" s="704"/>
      <c r="K36" s="704"/>
      <c r="L36" s="704"/>
      <c r="M36" s="704"/>
    </row>
    <row r="37" spans="1:13" ht="18.600000000000001" x14ac:dyDescent="0.55000000000000004">
      <c r="A37" s="563"/>
      <c r="B37" s="563"/>
      <c r="C37" s="563"/>
      <c r="D37" s="563"/>
      <c r="E37" s="563"/>
      <c r="F37" s="562"/>
      <c r="G37" s="562"/>
      <c r="H37" s="563"/>
      <c r="I37" s="754"/>
      <c r="J37" s="754"/>
      <c r="K37" s="754"/>
      <c r="L37" s="754"/>
      <c r="M37" s="563"/>
    </row>
    <row r="38" spans="1:13" ht="18.600000000000001" x14ac:dyDescent="0.55000000000000004">
      <c r="A38" s="564"/>
      <c r="B38" s="559"/>
      <c r="C38" s="353"/>
      <c r="D38" s="560"/>
      <c r="E38" s="565"/>
      <c r="F38" s="335"/>
      <c r="G38" s="335"/>
      <c r="H38" s="565"/>
      <c r="I38" s="565"/>
      <c r="J38" s="565"/>
      <c r="K38" s="565"/>
      <c r="L38" s="565"/>
      <c r="M38" s="565"/>
    </row>
    <row r="39" spans="1:13" ht="18.600000000000001" x14ac:dyDescent="0.55000000000000004">
      <c r="A39" s="741"/>
      <c r="B39" s="741"/>
      <c r="C39" s="741"/>
      <c r="D39" s="353"/>
      <c r="E39" s="353"/>
      <c r="F39" s="335"/>
      <c r="G39" s="335"/>
      <c r="H39" s="353"/>
      <c r="I39" s="566"/>
      <c r="J39" s="353"/>
      <c r="K39" s="560"/>
      <c r="L39" s="353"/>
      <c r="M39" s="353"/>
    </row>
    <row r="40" spans="1:13" ht="18.600000000000001" x14ac:dyDescent="0.55000000000000004">
      <c r="A40" s="561"/>
      <c r="B40" s="579"/>
      <c r="C40" s="579"/>
      <c r="D40" s="353"/>
      <c r="E40" s="353"/>
      <c r="F40" s="335"/>
      <c r="G40" s="335"/>
      <c r="H40" s="353"/>
      <c r="I40" s="335"/>
      <c r="J40" s="335"/>
      <c r="K40" s="335"/>
      <c r="L40" s="335"/>
      <c r="M40" s="353"/>
    </row>
    <row r="41" spans="1:13" ht="18.600000000000001" x14ac:dyDescent="0.55000000000000004">
      <c r="A41" s="579"/>
      <c r="B41" s="579"/>
      <c r="C41" s="579"/>
      <c r="D41" s="353"/>
      <c r="E41" s="353"/>
      <c r="F41" s="335"/>
      <c r="G41" s="335"/>
      <c r="H41" s="353"/>
      <c r="I41" s="562"/>
      <c r="J41" s="562"/>
      <c r="K41" s="562"/>
      <c r="L41" s="562"/>
      <c r="M41" s="562"/>
    </row>
    <row r="42" spans="1:13" ht="18.600000000000001" x14ac:dyDescent="0.55000000000000004">
      <c r="A42" s="579"/>
      <c r="B42" s="579"/>
      <c r="C42" s="579"/>
      <c r="D42" s="353"/>
      <c r="E42" s="353"/>
      <c r="F42" s="335"/>
      <c r="G42" s="335"/>
      <c r="H42" s="353"/>
      <c r="I42" s="562"/>
      <c r="J42" s="353"/>
      <c r="K42" s="560"/>
      <c r="L42" s="353"/>
      <c r="M42" s="353"/>
    </row>
  </sheetData>
  <sheetProtection formatCells="0" formatColumns="0" formatRows="0" insertColumns="0" insertRows="0"/>
  <mergeCells count="20">
    <mergeCell ref="A1:M1"/>
    <mergeCell ref="A2:M2"/>
    <mergeCell ref="A3:M3"/>
    <mergeCell ref="A4:M4"/>
    <mergeCell ref="C5:L5"/>
    <mergeCell ref="A39:C39"/>
    <mergeCell ref="A6:E7"/>
    <mergeCell ref="F6:G6"/>
    <mergeCell ref="H6:H7"/>
    <mergeCell ref="I6:J6"/>
    <mergeCell ref="F30:H30"/>
    <mergeCell ref="D32:F32"/>
    <mergeCell ref="F33:H33"/>
    <mergeCell ref="F28:H28"/>
    <mergeCell ref="A35:M35"/>
    <mergeCell ref="A36:M36"/>
    <mergeCell ref="I37:L37"/>
    <mergeCell ref="K6:L6"/>
    <mergeCell ref="M6:M7"/>
    <mergeCell ref="F29:H29"/>
  </mergeCells>
  <pageMargins left="0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4</vt:i4>
      </vt:variant>
    </vt:vector>
  </HeadingPairs>
  <TitlesOfParts>
    <vt:vector size="9" baseType="lpstr">
      <vt:lpstr>เงินกันไว้เบิกเหลื่อมปี งบปี </vt:lpstr>
      <vt:lpstr>งบลงทุน</vt:lpstr>
      <vt:lpstr>งบประจำและงบพัฒนาคุณภาพการศึกษา</vt:lpstr>
      <vt:lpstr>งบสพฐ.</vt:lpstr>
      <vt:lpstr>รายงานผลการเบิกจ่าย</vt:lpstr>
      <vt:lpstr>งบประจำและงบพัฒนาคุณภาพการศึกษา!Print_Titles</vt:lpstr>
      <vt:lpstr>งบลงทุน!Print_Titles</vt:lpstr>
      <vt:lpstr>งบสพฐ.!Print_Titles</vt:lpstr>
      <vt:lpstr>'เงินกันไว้เบิกเหลื่อมปี งบปี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</cp:lastModifiedBy>
  <dcterms:created xsi:type="dcterms:W3CDTF">2022-01-02T08:37:32Z</dcterms:created>
  <dcterms:modified xsi:type="dcterms:W3CDTF">2024-04-10T06:45:28Z</dcterms:modified>
</cp:coreProperties>
</file>