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6\รายงานผลการเบิกจ่าย\"/>
    </mc:Choice>
  </mc:AlternateContent>
  <xr:revisionPtr revIDLastSave="0" documentId="13_ncr:1_{720BD6AD-41E5-4A33-94EE-3C8FE91E6FCE}" xr6:coauthVersionLast="47" xr6:coauthVersionMax="47" xr10:uidLastSave="{00000000-0000-0000-0000-000000000000}"/>
  <bookViews>
    <workbookView xWindow="-108" yWindow="-108" windowWidth="16608" windowHeight="8832" firstSheet="2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3" i="3" l="1"/>
  <c r="G113" i="3"/>
  <c r="B113" i="3"/>
  <c r="B111" i="3"/>
  <c r="B110" i="3"/>
  <c r="J109" i="3"/>
  <c r="I109" i="3"/>
  <c r="H109" i="3"/>
  <c r="G109" i="3"/>
  <c r="F109" i="3"/>
  <c r="E109" i="3"/>
  <c r="D109" i="3"/>
  <c r="B109" i="3"/>
  <c r="J108" i="3"/>
  <c r="I108" i="3"/>
  <c r="H108" i="3"/>
  <c r="G108" i="3"/>
  <c r="F108" i="3"/>
  <c r="E108" i="3"/>
  <c r="D108" i="3"/>
  <c r="C108" i="3"/>
  <c r="B108" i="3"/>
  <c r="A108" i="3"/>
  <c r="J107" i="3"/>
  <c r="I107" i="3"/>
  <c r="H107" i="3"/>
  <c r="G107" i="3"/>
  <c r="F107" i="3"/>
  <c r="E107" i="3"/>
  <c r="D107" i="3"/>
  <c r="C107" i="3"/>
  <c r="B107" i="3"/>
  <c r="A107" i="3"/>
  <c r="J106" i="3"/>
  <c r="I106" i="3"/>
  <c r="H106" i="3"/>
  <c r="G106" i="3"/>
  <c r="F106" i="3"/>
  <c r="E106" i="3"/>
  <c r="D106" i="3"/>
  <c r="C106" i="3"/>
  <c r="I96" i="3"/>
  <c r="H96" i="3"/>
  <c r="G96" i="3"/>
  <c r="F96" i="3"/>
  <c r="E96" i="3"/>
  <c r="D96" i="3"/>
  <c r="J96" i="3" s="1"/>
  <c r="C96" i="3"/>
  <c r="B96" i="3"/>
  <c r="A96" i="3"/>
  <c r="J95" i="3"/>
  <c r="I95" i="3"/>
  <c r="H95" i="3"/>
  <c r="G95" i="3"/>
  <c r="F95" i="3"/>
  <c r="E95" i="3"/>
  <c r="D95" i="3"/>
  <c r="C95" i="3"/>
  <c r="B95" i="3"/>
  <c r="A95" i="3"/>
  <c r="J94" i="3"/>
  <c r="I94" i="3"/>
  <c r="H94" i="3"/>
  <c r="G94" i="3"/>
  <c r="G110" i="3" s="1"/>
  <c r="F94" i="3"/>
  <c r="E94" i="3"/>
  <c r="D94" i="3"/>
  <c r="C94" i="3"/>
  <c r="B94" i="3"/>
  <c r="A94" i="3"/>
  <c r="J92" i="3"/>
  <c r="I92" i="3"/>
  <c r="H92" i="3"/>
  <c r="G92" i="3"/>
  <c r="F92" i="3"/>
  <c r="E92" i="3"/>
  <c r="D92" i="3"/>
  <c r="C92" i="3"/>
  <c r="B92" i="3"/>
  <c r="A92" i="3"/>
  <c r="J91" i="3"/>
  <c r="I91" i="3"/>
  <c r="H91" i="3"/>
  <c r="G91" i="3"/>
  <c r="F91" i="3"/>
  <c r="E91" i="3"/>
  <c r="D91" i="3"/>
  <c r="C91" i="3"/>
  <c r="B91" i="3"/>
  <c r="A91" i="3"/>
  <c r="B90" i="3"/>
  <c r="A90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J82" i="3"/>
  <c r="I82" i="3"/>
  <c r="H82" i="3"/>
  <c r="G82" i="3"/>
  <c r="F82" i="3"/>
  <c r="E82" i="3"/>
  <c r="D82" i="3"/>
  <c r="C82" i="3"/>
  <c r="B82" i="3"/>
  <c r="A82" i="3"/>
  <c r="J81" i="3"/>
  <c r="I81" i="3"/>
  <c r="H81" i="3"/>
  <c r="G81" i="3"/>
  <c r="F81" i="3"/>
  <c r="E81" i="3"/>
  <c r="D81" i="3"/>
  <c r="C81" i="3"/>
  <c r="B81" i="3"/>
  <c r="A81" i="3"/>
  <c r="J80" i="3"/>
  <c r="I80" i="3"/>
  <c r="H80" i="3"/>
  <c r="G80" i="3"/>
  <c r="F80" i="3"/>
  <c r="E80" i="3"/>
  <c r="D80" i="3"/>
  <c r="C80" i="3"/>
  <c r="B80" i="3"/>
  <c r="A80" i="3"/>
  <c r="J79" i="3"/>
  <c r="I79" i="3"/>
  <c r="H79" i="3"/>
  <c r="G79" i="3"/>
  <c r="F79" i="3"/>
  <c r="E79" i="3"/>
  <c r="D79" i="3"/>
  <c r="C79" i="3"/>
  <c r="B79" i="3"/>
  <c r="A79" i="3"/>
  <c r="J78" i="3"/>
  <c r="I78" i="3"/>
  <c r="H78" i="3"/>
  <c r="G78" i="3"/>
  <c r="F78" i="3"/>
  <c r="E78" i="3"/>
  <c r="D78" i="3"/>
  <c r="C78" i="3"/>
  <c r="B78" i="3"/>
  <c r="A78" i="3"/>
  <c r="J77" i="3"/>
  <c r="I77" i="3"/>
  <c r="H77" i="3"/>
  <c r="G77" i="3"/>
  <c r="F77" i="3"/>
  <c r="E77" i="3"/>
  <c r="D77" i="3"/>
  <c r="B77" i="3"/>
  <c r="A77" i="3"/>
  <c r="J76" i="3"/>
  <c r="I76" i="3"/>
  <c r="H76" i="3"/>
  <c r="G76" i="3"/>
  <c r="F76" i="3"/>
  <c r="E76" i="3"/>
  <c r="D76" i="3"/>
  <c r="C76" i="3"/>
  <c r="B76" i="3"/>
  <c r="A76" i="3"/>
  <c r="J75" i="3"/>
  <c r="I75" i="3"/>
  <c r="H75" i="3"/>
  <c r="G75" i="3"/>
  <c r="F75" i="3"/>
  <c r="E75" i="3"/>
  <c r="D75" i="3"/>
  <c r="C75" i="3"/>
  <c r="B75" i="3"/>
  <c r="A75" i="3"/>
  <c r="J74" i="3"/>
  <c r="I74" i="3"/>
  <c r="H74" i="3"/>
  <c r="G74" i="3"/>
  <c r="F74" i="3"/>
  <c r="E74" i="3"/>
  <c r="D74" i="3"/>
  <c r="C74" i="3"/>
  <c r="B74" i="3"/>
  <c r="A74" i="3"/>
  <c r="I73" i="3"/>
  <c r="H73" i="3"/>
  <c r="G73" i="3"/>
  <c r="F73" i="3"/>
  <c r="E73" i="3"/>
  <c r="D73" i="3"/>
  <c r="C73" i="3"/>
  <c r="B73" i="3"/>
  <c r="A73" i="3"/>
  <c r="J70" i="3"/>
  <c r="I70" i="3"/>
  <c r="H70" i="3"/>
  <c r="G70" i="3"/>
  <c r="F70" i="3"/>
  <c r="E70" i="3"/>
  <c r="D70" i="3"/>
  <c r="C70" i="3"/>
  <c r="B70" i="3"/>
  <c r="A70" i="3"/>
  <c r="J69" i="3"/>
  <c r="I69" i="3"/>
  <c r="H69" i="3"/>
  <c r="G69" i="3"/>
  <c r="F69" i="3"/>
  <c r="E69" i="3"/>
  <c r="D69" i="3"/>
  <c r="C69" i="3"/>
  <c r="B69" i="3"/>
  <c r="A69" i="3"/>
  <c r="J68" i="3"/>
  <c r="I68" i="3"/>
  <c r="I67" i="3" s="1"/>
  <c r="H68" i="3"/>
  <c r="H67" i="3" s="1"/>
  <c r="H59" i="3" s="1"/>
  <c r="H58" i="3" s="1"/>
  <c r="G68" i="3"/>
  <c r="F68" i="3"/>
  <c r="E68" i="3"/>
  <c r="E67" i="3" s="1"/>
  <c r="D68" i="3"/>
  <c r="D67" i="3" s="1"/>
  <c r="D59" i="3" s="1"/>
  <c r="D58" i="3" s="1"/>
  <c r="C68" i="3"/>
  <c r="B68" i="3"/>
  <c r="A68" i="3"/>
  <c r="J67" i="3"/>
  <c r="G67" i="3"/>
  <c r="F67" i="3"/>
  <c r="C67" i="3"/>
  <c r="B67" i="3"/>
  <c r="A67" i="3"/>
  <c r="J66" i="3"/>
  <c r="I66" i="3"/>
  <c r="H66" i="3"/>
  <c r="G66" i="3"/>
  <c r="F66" i="3"/>
  <c r="E66" i="3"/>
  <c r="D66" i="3"/>
  <c r="C66" i="3"/>
  <c r="B66" i="3"/>
  <c r="A66" i="3"/>
  <c r="J65" i="3"/>
  <c r="I65" i="3"/>
  <c r="H65" i="3"/>
  <c r="G65" i="3"/>
  <c r="F65" i="3"/>
  <c r="E65" i="3"/>
  <c r="D65" i="3"/>
  <c r="B65" i="3"/>
  <c r="A65" i="3"/>
  <c r="J64" i="3"/>
  <c r="I64" i="3"/>
  <c r="H64" i="3"/>
  <c r="G64" i="3"/>
  <c r="F64" i="3"/>
  <c r="E64" i="3"/>
  <c r="D64" i="3"/>
  <c r="C64" i="3"/>
  <c r="B64" i="3"/>
  <c r="A64" i="3"/>
  <c r="J63" i="3"/>
  <c r="I63" i="3"/>
  <c r="H63" i="3"/>
  <c r="G63" i="3"/>
  <c r="F63" i="3"/>
  <c r="E63" i="3"/>
  <c r="D63" i="3"/>
  <c r="C63" i="3"/>
  <c r="B63" i="3"/>
  <c r="C62" i="3"/>
  <c r="J61" i="3"/>
  <c r="I61" i="3"/>
  <c r="H61" i="3"/>
  <c r="G61" i="3"/>
  <c r="F61" i="3"/>
  <c r="E61" i="3"/>
  <c r="D61" i="3"/>
  <c r="C61" i="3"/>
  <c r="B61" i="3"/>
  <c r="A61" i="3"/>
  <c r="J60" i="3"/>
  <c r="J59" i="3" s="1"/>
  <c r="J58" i="3" s="1"/>
  <c r="J73" i="3" s="1"/>
  <c r="I60" i="3"/>
  <c r="I59" i="3" s="1"/>
  <c r="I58" i="3" s="1"/>
  <c r="H60" i="3"/>
  <c r="G60" i="3"/>
  <c r="F60" i="3"/>
  <c r="F59" i="3" s="1"/>
  <c r="F58" i="3" s="1"/>
  <c r="E60" i="3"/>
  <c r="E59" i="3" s="1"/>
  <c r="E58" i="3" s="1"/>
  <c r="D60" i="3"/>
  <c r="C60" i="3"/>
  <c r="B60" i="3"/>
  <c r="A60" i="3"/>
  <c r="G59" i="3"/>
  <c r="G58" i="3" s="1"/>
  <c r="C59" i="3"/>
  <c r="B59" i="3"/>
  <c r="A59" i="3"/>
  <c r="C58" i="3"/>
  <c r="B58" i="3"/>
  <c r="J57" i="3"/>
  <c r="I57" i="3"/>
  <c r="H57" i="3"/>
  <c r="G57" i="3"/>
  <c r="F57" i="3"/>
  <c r="E57" i="3"/>
  <c r="D57" i="3"/>
  <c r="C57" i="3"/>
  <c r="B57" i="3"/>
  <c r="A57" i="3"/>
  <c r="J56" i="3"/>
  <c r="I56" i="3"/>
  <c r="H56" i="3"/>
  <c r="G56" i="3"/>
  <c r="F56" i="3"/>
  <c r="E56" i="3"/>
  <c r="D56" i="3"/>
  <c r="B56" i="3"/>
  <c r="A56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B52" i="3"/>
  <c r="A52" i="3"/>
  <c r="J51" i="3"/>
  <c r="I51" i="3"/>
  <c r="H51" i="3"/>
  <c r="G51" i="3"/>
  <c r="F51" i="3"/>
  <c r="E51" i="3"/>
  <c r="D51" i="3"/>
  <c r="C51" i="3"/>
  <c r="B51" i="3"/>
  <c r="A51" i="3"/>
  <c r="J50" i="3"/>
  <c r="I50" i="3"/>
  <c r="H50" i="3"/>
  <c r="G50" i="3"/>
  <c r="F50" i="3"/>
  <c r="E50" i="3"/>
  <c r="D50" i="3"/>
  <c r="B50" i="3"/>
  <c r="A50" i="3"/>
  <c r="J49" i="3"/>
  <c r="I49" i="3"/>
  <c r="H49" i="3"/>
  <c r="H48" i="3" s="1"/>
  <c r="G49" i="3"/>
  <c r="G48" i="3" s="1"/>
  <c r="F49" i="3"/>
  <c r="E49" i="3"/>
  <c r="D49" i="3"/>
  <c r="D48" i="3" s="1"/>
  <c r="C49" i="3"/>
  <c r="B49" i="3"/>
  <c r="A49" i="3"/>
  <c r="J48" i="3"/>
  <c r="I48" i="3"/>
  <c r="F48" i="3"/>
  <c r="E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H45" i="3"/>
  <c r="G45" i="3"/>
  <c r="F45" i="3"/>
  <c r="D45" i="3"/>
  <c r="D44" i="3" s="1"/>
  <c r="C45" i="3"/>
  <c r="B45" i="3"/>
  <c r="A45" i="3"/>
  <c r="J44" i="3"/>
  <c r="I44" i="3"/>
  <c r="H44" i="3"/>
  <c r="G44" i="3"/>
  <c r="F44" i="3"/>
  <c r="E44" i="3"/>
  <c r="C44" i="3"/>
  <c r="B44" i="3"/>
  <c r="A44" i="3"/>
  <c r="J43" i="3"/>
  <c r="I43" i="3"/>
  <c r="H43" i="3"/>
  <c r="H36" i="3" s="1"/>
  <c r="G43" i="3"/>
  <c r="F43" i="3"/>
  <c r="E43" i="3"/>
  <c r="D43" i="3"/>
  <c r="D36" i="3" s="1"/>
  <c r="C43" i="3"/>
  <c r="B43" i="3"/>
  <c r="A43" i="3"/>
  <c r="J41" i="3"/>
  <c r="I41" i="3"/>
  <c r="G41" i="3"/>
  <c r="F41" i="3"/>
  <c r="D41" i="3"/>
  <c r="C41" i="3"/>
  <c r="B41" i="3"/>
  <c r="A41" i="3"/>
  <c r="J40" i="3"/>
  <c r="I40" i="3"/>
  <c r="G40" i="3"/>
  <c r="C40" i="3"/>
  <c r="B40" i="3"/>
  <c r="A40" i="3"/>
  <c r="J39" i="3"/>
  <c r="H39" i="3"/>
  <c r="G39" i="3"/>
  <c r="F39" i="3"/>
  <c r="D39" i="3"/>
  <c r="C39" i="3"/>
  <c r="B39" i="3"/>
  <c r="A39" i="3"/>
  <c r="J38" i="3"/>
  <c r="I38" i="3"/>
  <c r="H38" i="3"/>
  <c r="G38" i="3"/>
  <c r="F38" i="3"/>
  <c r="E38" i="3"/>
  <c r="D38" i="3"/>
  <c r="B38" i="3"/>
  <c r="A38" i="3"/>
  <c r="J37" i="3"/>
  <c r="I37" i="3"/>
  <c r="I36" i="3" s="1"/>
  <c r="H37" i="3"/>
  <c r="G37" i="3"/>
  <c r="F37" i="3"/>
  <c r="E37" i="3"/>
  <c r="E36" i="3" s="1"/>
  <c r="D37" i="3"/>
  <c r="C37" i="3"/>
  <c r="B37" i="3"/>
  <c r="J36" i="3"/>
  <c r="J35" i="3" s="1"/>
  <c r="G36" i="3"/>
  <c r="F36" i="3"/>
  <c r="F35" i="3" s="1"/>
  <c r="C36" i="3"/>
  <c r="B36" i="3"/>
  <c r="A36" i="3"/>
  <c r="C35" i="3"/>
  <c r="B35" i="3"/>
  <c r="B34" i="3"/>
  <c r="A34" i="3"/>
  <c r="C27" i="3"/>
  <c r="B27" i="3"/>
  <c r="J23" i="3"/>
  <c r="I23" i="3"/>
  <c r="H23" i="3"/>
  <c r="H22" i="3" s="1"/>
  <c r="H21" i="3" s="1"/>
  <c r="H20" i="3" s="1"/>
  <c r="H19" i="3" s="1"/>
  <c r="H27" i="3" s="1"/>
  <c r="G23" i="3"/>
  <c r="F23" i="3"/>
  <c r="E23" i="3"/>
  <c r="D23" i="3"/>
  <c r="D22" i="3" s="1"/>
  <c r="D21" i="3" s="1"/>
  <c r="D20" i="3" s="1"/>
  <c r="D19" i="3" s="1"/>
  <c r="D27" i="3" s="1"/>
  <c r="B23" i="3"/>
  <c r="A23" i="3"/>
  <c r="J22" i="3"/>
  <c r="I22" i="3"/>
  <c r="I21" i="3" s="1"/>
  <c r="I20" i="3" s="1"/>
  <c r="I19" i="3" s="1"/>
  <c r="I27" i="3" s="1"/>
  <c r="G22" i="3"/>
  <c r="F22" i="3"/>
  <c r="E22" i="3"/>
  <c r="E21" i="3" s="1"/>
  <c r="E20" i="3" s="1"/>
  <c r="E19" i="3" s="1"/>
  <c r="E27" i="3" s="1"/>
  <c r="B22" i="3"/>
  <c r="A22" i="3"/>
  <c r="J21" i="3"/>
  <c r="J20" i="3" s="1"/>
  <c r="J19" i="3" s="1"/>
  <c r="J27" i="3" s="1"/>
  <c r="G21" i="3"/>
  <c r="F21" i="3"/>
  <c r="F20" i="3" s="1"/>
  <c r="F19" i="3" s="1"/>
  <c r="F27" i="3" s="1"/>
  <c r="C21" i="3"/>
  <c r="B21" i="3"/>
  <c r="G20" i="3"/>
  <c r="G19" i="3" s="1"/>
  <c r="G27" i="3" s="1"/>
  <c r="C20" i="3"/>
  <c r="B20" i="3"/>
  <c r="A20" i="3"/>
  <c r="C19" i="3"/>
  <c r="B19" i="3"/>
  <c r="A19" i="3"/>
  <c r="B18" i="3"/>
  <c r="A18" i="3"/>
  <c r="J17" i="3"/>
  <c r="I17" i="3"/>
  <c r="F17" i="3"/>
  <c r="E17" i="3"/>
  <c r="C17" i="3"/>
  <c r="B17" i="3"/>
  <c r="J14" i="3"/>
  <c r="I14" i="3"/>
  <c r="H14" i="3"/>
  <c r="G14" i="3"/>
  <c r="F14" i="3"/>
  <c r="E14" i="3"/>
  <c r="D14" i="3"/>
  <c r="B14" i="3"/>
  <c r="A14" i="3"/>
  <c r="J13" i="3"/>
  <c r="I13" i="3"/>
  <c r="G13" i="3"/>
  <c r="F13" i="3"/>
  <c r="D13" i="3"/>
  <c r="B13" i="3"/>
  <c r="A13" i="3"/>
  <c r="J12" i="3"/>
  <c r="I12" i="3"/>
  <c r="G12" i="3"/>
  <c r="F12" i="3"/>
  <c r="F10" i="3" s="1"/>
  <c r="D12" i="3"/>
  <c r="D10" i="3" s="1"/>
  <c r="B12" i="3"/>
  <c r="A12" i="3"/>
  <c r="J11" i="3"/>
  <c r="I11" i="3"/>
  <c r="G11" i="3"/>
  <c r="F11" i="3"/>
  <c r="D11" i="3"/>
  <c r="B11" i="3"/>
  <c r="A11" i="3"/>
  <c r="C10" i="3"/>
  <c r="B10" i="3"/>
  <c r="A10" i="3"/>
  <c r="J9" i="3"/>
  <c r="I9" i="3"/>
  <c r="H9" i="3"/>
  <c r="G9" i="3"/>
  <c r="F9" i="3"/>
  <c r="D9" i="3"/>
  <c r="B9" i="3"/>
  <c r="J8" i="3"/>
  <c r="I8" i="3"/>
  <c r="I7" i="3" s="1"/>
  <c r="I6" i="3" s="1"/>
  <c r="H8" i="3"/>
  <c r="H17" i="3" s="1"/>
  <c r="G8" i="3"/>
  <c r="G17" i="3" s="1"/>
  <c r="F8" i="3"/>
  <c r="E8" i="3"/>
  <c r="D8" i="3"/>
  <c r="D17" i="3" s="1"/>
  <c r="C8" i="3"/>
  <c r="B8" i="3"/>
  <c r="A8" i="3"/>
  <c r="J7" i="3"/>
  <c r="G7" i="3"/>
  <c r="F7" i="3"/>
  <c r="D7" i="3"/>
  <c r="D6" i="3" s="1"/>
  <c r="C7" i="3"/>
  <c r="B7" i="3"/>
  <c r="A7" i="3"/>
  <c r="J6" i="3"/>
  <c r="H6" i="3"/>
  <c r="G6" i="3"/>
  <c r="F6" i="3"/>
  <c r="E6" i="3"/>
  <c r="B6" i="3"/>
  <c r="A6" i="3"/>
  <c r="A2" i="3"/>
  <c r="A1" i="3"/>
  <c r="D111" i="3" l="1"/>
  <c r="H111" i="3"/>
  <c r="G35" i="3"/>
  <c r="D110" i="3"/>
  <c r="H110" i="3"/>
  <c r="E111" i="3"/>
  <c r="I111" i="3"/>
  <c r="E35" i="3"/>
  <c r="I35" i="3"/>
  <c r="D35" i="3"/>
  <c r="H35" i="3"/>
  <c r="E110" i="3"/>
  <c r="I110" i="3"/>
  <c r="F111" i="3"/>
  <c r="J111" i="3"/>
  <c r="F110" i="3"/>
  <c r="J110" i="3"/>
  <c r="G111" i="3"/>
  <c r="E112" i="3" l="1"/>
  <c r="E113" i="3"/>
  <c r="D113" i="3" s="1"/>
  <c r="H112" i="3"/>
  <c r="H113" i="3"/>
  <c r="I26" i="5" l="1"/>
  <c r="J26" i="5" s="1"/>
  <c r="I25" i="5"/>
  <c r="J25" i="5" s="1"/>
  <c r="I23" i="5"/>
  <c r="J23" i="5" s="1"/>
  <c r="K21" i="5"/>
  <c r="L21" i="5" s="1"/>
  <c r="I21" i="5"/>
  <c r="J21" i="5" s="1"/>
  <c r="H21" i="5"/>
  <c r="L20" i="5"/>
  <c r="K20" i="5"/>
  <c r="I20" i="5"/>
  <c r="H20" i="5"/>
  <c r="J20" i="5" s="1"/>
  <c r="K19" i="5"/>
  <c r="L19" i="5" s="1"/>
  <c r="I19" i="5"/>
  <c r="J19" i="5" s="1"/>
  <c r="H19" i="5"/>
  <c r="F18" i="5"/>
  <c r="K16" i="5"/>
  <c r="I16" i="5"/>
  <c r="J16" i="5" s="1"/>
  <c r="L16" i="5" s="1"/>
  <c r="H16" i="5"/>
  <c r="K15" i="5"/>
  <c r="I15" i="5"/>
  <c r="H15" i="5"/>
  <c r="J15" i="5" s="1"/>
  <c r="I14" i="5"/>
  <c r="J14" i="5" s="1"/>
  <c r="H14" i="5"/>
  <c r="F13" i="5"/>
  <c r="I11" i="5"/>
  <c r="L11" i="5" s="1"/>
  <c r="H11" i="5"/>
  <c r="J10" i="5"/>
  <c r="I10" i="5"/>
  <c r="K10" i="5" s="1"/>
  <c r="L10" i="5" s="1"/>
  <c r="H10" i="5"/>
  <c r="L9" i="5"/>
  <c r="K9" i="5"/>
  <c r="I9" i="5"/>
  <c r="J9" i="5" s="1"/>
  <c r="H9" i="5"/>
  <c r="F8" i="5"/>
  <c r="C5" i="5"/>
  <c r="F183" i="4"/>
  <c r="C176" i="4"/>
  <c r="H175" i="4"/>
  <c r="G172" i="4"/>
  <c r="F172" i="4"/>
  <c r="E172" i="4"/>
  <c r="D172" i="4"/>
  <c r="D171" i="4" s="1"/>
  <c r="D170" i="4" s="1"/>
  <c r="D169" i="4" s="1"/>
  <c r="C172" i="4"/>
  <c r="B172" i="4"/>
  <c r="I171" i="4"/>
  <c r="I170" i="4" s="1"/>
  <c r="I169" i="4" s="1"/>
  <c r="H171" i="4"/>
  <c r="G171" i="4"/>
  <c r="F171" i="4"/>
  <c r="E171" i="4"/>
  <c r="E170" i="4" s="1"/>
  <c r="E169" i="4" s="1"/>
  <c r="C171" i="4"/>
  <c r="B171" i="4"/>
  <c r="H170" i="4"/>
  <c r="G170" i="4"/>
  <c r="F170" i="4"/>
  <c r="F169" i="4" s="1"/>
  <c r="B170" i="4"/>
  <c r="H169" i="4"/>
  <c r="G169" i="4"/>
  <c r="C169" i="4"/>
  <c r="B169" i="4"/>
  <c r="G167" i="4"/>
  <c r="F167" i="4"/>
  <c r="E167" i="4"/>
  <c r="D167" i="4"/>
  <c r="J167" i="4" s="1"/>
  <c r="C167" i="4"/>
  <c r="B167" i="4"/>
  <c r="A167" i="4"/>
  <c r="G166" i="4"/>
  <c r="F166" i="4"/>
  <c r="E166" i="4"/>
  <c r="D166" i="4"/>
  <c r="C166" i="4"/>
  <c r="B166" i="4"/>
  <c r="G165" i="4"/>
  <c r="F165" i="4"/>
  <c r="E165" i="4"/>
  <c r="E164" i="4" s="1"/>
  <c r="J164" i="4" s="1"/>
  <c r="D165" i="4"/>
  <c r="D164" i="4" s="1"/>
  <c r="C165" i="4"/>
  <c r="B165" i="4"/>
  <c r="A165" i="4"/>
  <c r="I164" i="4"/>
  <c r="H164" i="4"/>
  <c r="G164" i="4"/>
  <c r="F164" i="4"/>
  <c r="C164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C151" i="4"/>
  <c r="B151" i="4"/>
  <c r="B150" i="4"/>
  <c r="B149" i="4"/>
  <c r="G148" i="4"/>
  <c r="F148" i="4"/>
  <c r="F147" i="4" s="1"/>
  <c r="E148" i="4"/>
  <c r="E147" i="4" s="1"/>
  <c r="D148" i="4"/>
  <c r="J148" i="4" s="1"/>
  <c r="C148" i="4"/>
  <c r="B148" i="4"/>
  <c r="A148" i="4"/>
  <c r="I147" i="4"/>
  <c r="H147" i="4"/>
  <c r="H122" i="4" s="1"/>
  <c r="H121" i="4" s="1"/>
  <c r="H85" i="4" s="1"/>
  <c r="G147" i="4"/>
  <c r="D147" i="4"/>
  <c r="C147" i="4"/>
  <c r="B147" i="4"/>
  <c r="G146" i="4"/>
  <c r="F146" i="4"/>
  <c r="E146" i="4"/>
  <c r="D146" i="4"/>
  <c r="J146" i="4" s="1"/>
  <c r="C146" i="4"/>
  <c r="B146" i="4"/>
  <c r="A146" i="4"/>
  <c r="G145" i="4"/>
  <c r="F145" i="4"/>
  <c r="E145" i="4"/>
  <c r="D145" i="4"/>
  <c r="C145" i="4"/>
  <c r="B145" i="4"/>
  <c r="A145" i="4"/>
  <c r="G144" i="4"/>
  <c r="F144" i="4"/>
  <c r="E144" i="4"/>
  <c r="D144" i="4"/>
  <c r="C144" i="4"/>
  <c r="B144" i="4"/>
  <c r="A144" i="4"/>
  <c r="G143" i="4"/>
  <c r="F143" i="4"/>
  <c r="E143" i="4"/>
  <c r="D143" i="4"/>
  <c r="J143" i="4" s="1"/>
  <c r="C143" i="4"/>
  <c r="B143" i="4"/>
  <c r="A143" i="4"/>
  <c r="G142" i="4"/>
  <c r="F142" i="4"/>
  <c r="E142" i="4"/>
  <c r="D142" i="4"/>
  <c r="J142" i="4" s="1"/>
  <c r="C142" i="4"/>
  <c r="B142" i="4"/>
  <c r="A142" i="4"/>
  <c r="G141" i="4"/>
  <c r="F141" i="4"/>
  <c r="E141" i="4"/>
  <c r="D141" i="4"/>
  <c r="C141" i="4"/>
  <c r="B141" i="4"/>
  <c r="A141" i="4"/>
  <c r="G140" i="4"/>
  <c r="F140" i="4"/>
  <c r="E140" i="4"/>
  <c r="D140" i="4"/>
  <c r="C140" i="4"/>
  <c r="B140" i="4"/>
  <c r="A140" i="4"/>
  <c r="G139" i="4"/>
  <c r="F139" i="4"/>
  <c r="E139" i="4"/>
  <c r="D139" i="4"/>
  <c r="J139" i="4" s="1"/>
  <c r="C139" i="4"/>
  <c r="B139" i="4"/>
  <c r="A139" i="4"/>
  <c r="B138" i="4"/>
  <c r="G137" i="4"/>
  <c r="F137" i="4"/>
  <c r="E137" i="4"/>
  <c r="D137" i="4"/>
  <c r="C137" i="4"/>
  <c r="B137" i="4"/>
  <c r="A137" i="4"/>
  <c r="G136" i="4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J134" i="4" s="1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J130" i="4" s="1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F127" i="4"/>
  <c r="E127" i="4"/>
  <c r="D127" i="4"/>
  <c r="C127" i="4"/>
  <c r="B127" i="4"/>
  <c r="A127" i="4"/>
  <c r="G126" i="4"/>
  <c r="F126" i="4"/>
  <c r="E126" i="4"/>
  <c r="D126" i="4"/>
  <c r="J126" i="4" s="1"/>
  <c r="C126" i="4"/>
  <c r="B126" i="4"/>
  <c r="A126" i="4"/>
  <c r="G125" i="4"/>
  <c r="F125" i="4"/>
  <c r="E125" i="4"/>
  <c r="D125" i="4"/>
  <c r="C125" i="4"/>
  <c r="B125" i="4"/>
  <c r="A125" i="4"/>
  <c r="G124" i="4"/>
  <c r="F124" i="4"/>
  <c r="E124" i="4"/>
  <c r="D124" i="4"/>
  <c r="D123" i="4" s="1"/>
  <c r="C124" i="4"/>
  <c r="B124" i="4"/>
  <c r="A124" i="4"/>
  <c r="I123" i="4"/>
  <c r="I122" i="4" s="1"/>
  <c r="I121" i="4" s="1"/>
  <c r="I85" i="4" s="1"/>
  <c r="H123" i="4"/>
  <c r="E123" i="4"/>
  <c r="C123" i="4"/>
  <c r="B123" i="4"/>
  <c r="B122" i="4"/>
  <c r="C121" i="4"/>
  <c r="B121" i="4"/>
  <c r="G119" i="4"/>
  <c r="F119" i="4"/>
  <c r="F118" i="4" s="1"/>
  <c r="E119" i="4"/>
  <c r="E118" i="4" s="1"/>
  <c r="D119" i="4"/>
  <c r="C119" i="4"/>
  <c r="B119" i="4"/>
  <c r="A119" i="4"/>
  <c r="I118" i="4"/>
  <c r="H118" i="4"/>
  <c r="G118" i="4"/>
  <c r="D118" i="4"/>
  <c r="C118" i="4"/>
  <c r="B118" i="4"/>
  <c r="G117" i="4"/>
  <c r="F117" i="4"/>
  <c r="E117" i="4"/>
  <c r="D117" i="4"/>
  <c r="C117" i="4"/>
  <c r="B117" i="4"/>
  <c r="A117" i="4"/>
  <c r="G116" i="4"/>
  <c r="F116" i="4"/>
  <c r="E116" i="4"/>
  <c r="D116" i="4"/>
  <c r="J116" i="4" s="1"/>
  <c r="C116" i="4"/>
  <c r="B116" i="4"/>
  <c r="A116" i="4"/>
  <c r="I115" i="4"/>
  <c r="H115" i="4"/>
  <c r="E115" i="4"/>
  <c r="D115" i="4"/>
  <c r="C115" i="4"/>
  <c r="B115" i="4"/>
  <c r="G114" i="4"/>
  <c r="G113" i="4" s="1"/>
  <c r="F114" i="4"/>
  <c r="E114" i="4"/>
  <c r="D114" i="4"/>
  <c r="D113" i="4" s="1"/>
  <c r="C114" i="4"/>
  <c r="B114" i="4"/>
  <c r="A114" i="4"/>
  <c r="I113" i="4"/>
  <c r="I112" i="4" s="1"/>
  <c r="H113" i="4"/>
  <c r="F113" i="4"/>
  <c r="E113" i="4"/>
  <c r="E112" i="4" s="1"/>
  <c r="E111" i="4" s="1"/>
  <c r="E110" i="4" s="1"/>
  <c r="C113" i="4"/>
  <c r="B113" i="4"/>
  <c r="K112" i="4"/>
  <c r="K111" i="4" s="1"/>
  <c r="H112" i="4"/>
  <c r="B112" i="4"/>
  <c r="I111" i="4"/>
  <c r="I110" i="4" s="1"/>
  <c r="H111" i="4"/>
  <c r="H110" i="4" s="1"/>
  <c r="B111" i="4"/>
  <c r="C110" i="4"/>
  <c r="B110" i="4"/>
  <c r="G109" i="4"/>
  <c r="G108" i="4" s="1"/>
  <c r="G107" i="4" s="1"/>
  <c r="F109" i="4"/>
  <c r="E109" i="4"/>
  <c r="D109" i="4"/>
  <c r="D108" i="4" s="1"/>
  <c r="C109" i="4"/>
  <c r="B109" i="4"/>
  <c r="A109" i="4"/>
  <c r="I108" i="4"/>
  <c r="I107" i="4" s="1"/>
  <c r="H108" i="4"/>
  <c r="F108" i="4"/>
  <c r="F107" i="4" s="1"/>
  <c r="E108" i="4"/>
  <c r="E107" i="4" s="1"/>
  <c r="C108" i="4"/>
  <c r="B108" i="4"/>
  <c r="K107" i="4"/>
  <c r="H107" i="4"/>
  <c r="D107" i="4"/>
  <c r="B107" i="4"/>
  <c r="G104" i="4"/>
  <c r="F104" i="4"/>
  <c r="E104" i="4"/>
  <c r="D104" i="4"/>
  <c r="C104" i="4"/>
  <c r="B104" i="4"/>
  <c r="A104" i="4"/>
  <c r="I103" i="4"/>
  <c r="H103" i="4"/>
  <c r="H102" i="4" s="1"/>
  <c r="H101" i="4" s="1"/>
  <c r="H100" i="4" s="1"/>
  <c r="G103" i="4"/>
  <c r="G102" i="4" s="1"/>
  <c r="F103" i="4"/>
  <c r="E103" i="4"/>
  <c r="D103" i="4"/>
  <c r="C103" i="4"/>
  <c r="B103" i="4"/>
  <c r="K102" i="4"/>
  <c r="I102" i="4"/>
  <c r="F102" i="4"/>
  <c r="F101" i="4" s="1"/>
  <c r="F100" i="4" s="1"/>
  <c r="E102" i="4"/>
  <c r="E101" i="4" s="1"/>
  <c r="E100" i="4" s="1"/>
  <c r="B102" i="4"/>
  <c r="I101" i="4"/>
  <c r="I100" i="4" s="1"/>
  <c r="C101" i="4"/>
  <c r="B101" i="4"/>
  <c r="C100" i="4"/>
  <c r="B100" i="4"/>
  <c r="G99" i="4"/>
  <c r="F99" i="4"/>
  <c r="E99" i="4"/>
  <c r="D99" i="4"/>
  <c r="C99" i="4"/>
  <c r="B99" i="4"/>
  <c r="A99" i="4"/>
  <c r="G98" i="4"/>
  <c r="F98" i="4"/>
  <c r="E98" i="4"/>
  <c r="D98" i="4"/>
  <c r="J98" i="4" s="1"/>
  <c r="C98" i="4"/>
  <c r="B98" i="4"/>
  <c r="A98" i="4"/>
  <c r="G97" i="4"/>
  <c r="F97" i="4"/>
  <c r="E97" i="4"/>
  <c r="D97" i="4"/>
  <c r="J97" i="4" s="1"/>
  <c r="C97" i="4"/>
  <c r="B97" i="4"/>
  <c r="A97" i="4"/>
  <c r="I96" i="4"/>
  <c r="H96" i="4"/>
  <c r="G96" i="4"/>
  <c r="D96" i="4"/>
  <c r="C96" i="4"/>
  <c r="B96" i="4"/>
  <c r="G95" i="4"/>
  <c r="G94" i="4" s="1"/>
  <c r="F95" i="4"/>
  <c r="F94" i="4" s="1"/>
  <c r="E95" i="4"/>
  <c r="D95" i="4"/>
  <c r="J95" i="4" s="1"/>
  <c r="J94" i="4" s="1"/>
  <c r="C95" i="4"/>
  <c r="B95" i="4"/>
  <c r="A95" i="4"/>
  <c r="I94" i="4"/>
  <c r="I93" i="4" s="1"/>
  <c r="H94" i="4"/>
  <c r="E94" i="4"/>
  <c r="D94" i="4"/>
  <c r="D93" i="4" s="1"/>
  <c r="C94" i="4"/>
  <c r="B94" i="4"/>
  <c r="K93" i="4"/>
  <c r="G93" i="4"/>
  <c r="B93" i="4"/>
  <c r="G90" i="4"/>
  <c r="F90" i="4"/>
  <c r="E90" i="4"/>
  <c r="D90" i="4"/>
  <c r="J90" i="4" s="1"/>
  <c r="C90" i="4"/>
  <c r="B90" i="4"/>
  <c r="A90" i="4"/>
  <c r="J89" i="4"/>
  <c r="J88" i="4" s="1"/>
  <c r="I89" i="4"/>
  <c r="H89" i="4"/>
  <c r="G89" i="4"/>
  <c r="G88" i="4" s="1"/>
  <c r="F89" i="4"/>
  <c r="F88" i="4" s="1"/>
  <c r="E89" i="4"/>
  <c r="D89" i="4"/>
  <c r="C89" i="4"/>
  <c r="B89" i="4"/>
  <c r="K88" i="4"/>
  <c r="I88" i="4"/>
  <c r="I87" i="4" s="1"/>
  <c r="H88" i="4"/>
  <c r="E88" i="4"/>
  <c r="D88" i="4"/>
  <c r="D87" i="4" s="1"/>
  <c r="D86" i="4" s="1"/>
  <c r="B88" i="4"/>
  <c r="B87" i="4"/>
  <c r="I86" i="4"/>
  <c r="C86" i="4"/>
  <c r="B86" i="4"/>
  <c r="C83" i="4"/>
  <c r="B83" i="4"/>
  <c r="A83" i="4"/>
  <c r="G82" i="4"/>
  <c r="F82" i="4"/>
  <c r="E82" i="4"/>
  <c r="D82" i="4"/>
  <c r="J82" i="4" s="1"/>
  <c r="C82" i="4"/>
  <c r="B82" i="4"/>
  <c r="A82" i="4"/>
  <c r="G81" i="4"/>
  <c r="G80" i="4" s="1"/>
  <c r="G79" i="4" s="1"/>
  <c r="G78" i="4" s="1"/>
  <c r="G77" i="4" s="1"/>
  <c r="G76" i="4" s="1"/>
  <c r="F81" i="4"/>
  <c r="E81" i="4"/>
  <c r="D81" i="4"/>
  <c r="D80" i="4" s="1"/>
  <c r="D79" i="4" s="1"/>
  <c r="D78" i="4" s="1"/>
  <c r="C81" i="4"/>
  <c r="B81" i="4"/>
  <c r="A81" i="4"/>
  <c r="I80" i="4"/>
  <c r="I79" i="4" s="1"/>
  <c r="I78" i="4" s="1"/>
  <c r="I77" i="4" s="1"/>
  <c r="I76" i="4" s="1"/>
  <c r="H80" i="4"/>
  <c r="F80" i="4"/>
  <c r="E80" i="4"/>
  <c r="E79" i="4" s="1"/>
  <c r="E78" i="4" s="1"/>
  <c r="E77" i="4" s="1"/>
  <c r="E76" i="4" s="1"/>
  <c r="C80" i="4"/>
  <c r="B80" i="4"/>
  <c r="H79" i="4"/>
  <c r="F79" i="4"/>
  <c r="F78" i="4" s="1"/>
  <c r="F77" i="4" s="1"/>
  <c r="F76" i="4" s="1"/>
  <c r="B79" i="4"/>
  <c r="H78" i="4"/>
  <c r="B78" i="4"/>
  <c r="K77" i="4"/>
  <c r="K76" i="4" s="1"/>
  <c r="K75" i="4" s="1"/>
  <c r="H77" i="4"/>
  <c r="H76" i="4" s="1"/>
  <c r="D77" i="4"/>
  <c r="D76" i="4" s="1"/>
  <c r="C77" i="4"/>
  <c r="B77" i="4"/>
  <c r="C76" i="4"/>
  <c r="B76" i="4"/>
  <c r="A76" i="4"/>
  <c r="B75" i="4"/>
  <c r="A75" i="4"/>
  <c r="J74" i="4"/>
  <c r="G71" i="4"/>
  <c r="F71" i="4"/>
  <c r="E71" i="4"/>
  <c r="E70" i="4" s="1"/>
  <c r="E69" i="4" s="1"/>
  <c r="E68" i="4" s="1"/>
  <c r="D71" i="4"/>
  <c r="D70" i="4" s="1"/>
  <c r="D69" i="4" s="1"/>
  <c r="C71" i="4"/>
  <c r="B71" i="4"/>
  <c r="A71" i="4"/>
  <c r="I70" i="4"/>
  <c r="I69" i="4" s="1"/>
  <c r="H70" i="4"/>
  <c r="G70" i="4"/>
  <c r="F70" i="4"/>
  <c r="F69" i="4" s="1"/>
  <c r="F68" i="4" s="1"/>
  <c r="C70" i="4"/>
  <c r="B70" i="4"/>
  <c r="H69" i="4"/>
  <c r="H68" i="4" s="1"/>
  <c r="G69" i="4"/>
  <c r="G68" i="4" s="1"/>
  <c r="C69" i="4"/>
  <c r="B69" i="4"/>
  <c r="I68" i="4"/>
  <c r="D68" i="4"/>
  <c r="C68" i="4"/>
  <c r="B68" i="4"/>
  <c r="B67" i="4"/>
  <c r="G66" i="4"/>
  <c r="F66" i="4"/>
  <c r="E66" i="4"/>
  <c r="E65" i="4" s="1"/>
  <c r="E64" i="4" s="1"/>
  <c r="D66" i="4"/>
  <c r="D65" i="4" s="1"/>
  <c r="C66" i="4"/>
  <c r="B66" i="4"/>
  <c r="A66" i="4"/>
  <c r="I65" i="4"/>
  <c r="I64" i="4" s="1"/>
  <c r="I63" i="4" s="1"/>
  <c r="H65" i="4"/>
  <c r="G65" i="4"/>
  <c r="F65" i="4"/>
  <c r="F64" i="4" s="1"/>
  <c r="F63" i="4" s="1"/>
  <c r="C65" i="4"/>
  <c r="B65" i="4"/>
  <c r="H64" i="4"/>
  <c r="G64" i="4"/>
  <c r="G63" i="4" s="1"/>
  <c r="D64" i="4"/>
  <c r="D63" i="4" s="1"/>
  <c r="C64" i="4"/>
  <c r="B64" i="4"/>
  <c r="H63" i="4"/>
  <c r="E63" i="4"/>
  <c r="C63" i="4"/>
  <c r="B63" i="4"/>
  <c r="J62" i="4"/>
  <c r="B62" i="4"/>
  <c r="G61" i="4"/>
  <c r="F61" i="4"/>
  <c r="F60" i="4" s="1"/>
  <c r="E61" i="4"/>
  <c r="E60" i="4" s="1"/>
  <c r="D61" i="4"/>
  <c r="C61" i="4"/>
  <c r="B61" i="4"/>
  <c r="A61" i="4"/>
  <c r="I60" i="4"/>
  <c r="H60" i="4"/>
  <c r="H39" i="4" s="1"/>
  <c r="H38" i="4" s="1"/>
  <c r="G60" i="4"/>
  <c r="D60" i="4"/>
  <c r="C60" i="4"/>
  <c r="B60" i="4"/>
  <c r="B59" i="4"/>
  <c r="G58" i="4"/>
  <c r="G57" i="4" s="1"/>
  <c r="F58" i="4"/>
  <c r="E58" i="4"/>
  <c r="D58" i="4"/>
  <c r="D57" i="4" s="1"/>
  <c r="C58" i="4"/>
  <c r="B58" i="4"/>
  <c r="A58" i="4"/>
  <c r="I57" i="4"/>
  <c r="H57" i="4"/>
  <c r="F57" i="4"/>
  <c r="E57" i="4"/>
  <c r="C57" i="4"/>
  <c r="B57" i="4"/>
  <c r="B56" i="4"/>
  <c r="G55" i="4"/>
  <c r="F55" i="4"/>
  <c r="E55" i="4"/>
  <c r="D55" i="4"/>
  <c r="C55" i="4"/>
  <c r="B55" i="4"/>
  <c r="A55" i="4"/>
  <c r="B54" i="4"/>
  <c r="G53" i="4"/>
  <c r="F53" i="4"/>
  <c r="E53" i="4"/>
  <c r="D53" i="4"/>
  <c r="J53" i="4" s="1"/>
  <c r="C53" i="4"/>
  <c r="B53" i="4"/>
  <c r="A53" i="4"/>
  <c r="B52" i="4"/>
  <c r="G51" i="4"/>
  <c r="F51" i="4"/>
  <c r="E51" i="4"/>
  <c r="D51" i="4"/>
  <c r="J51" i="4" s="1"/>
  <c r="C51" i="4"/>
  <c r="B51" i="4"/>
  <c r="A51" i="4"/>
  <c r="B50" i="4"/>
  <c r="G49" i="4"/>
  <c r="F49" i="4"/>
  <c r="E49" i="4"/>
  <c r="D49" i="4"/>
  <c r="J49" i="4" s="1"/>
  <c r="C49" i="4"/>
  <c r="B49" i="4"/>
  <c r="A49" i="4"/>
  <c r="B48" i="4"/>
  <c r="G47" i="4"/>
  <c r="F47" i="4"/>
  <c r="E47" i="4"/>
  <c r="D47" i="4"/>
  <c r="C47" i="4"/>
  <c r="B47" i="4"/>
  <c r="A47" i="4"/>
  <c r="B46" i="4"/>
  <c r="G45" i="4"/>
  <c r="F45" i="4"/>
  <c r="E45" i="4"/>
  <c r="D45" i="4"/>
  <c r="C45" i="4"/>
  <c r="B45" i="4"/>
  <c r="A45" i="4"/>
  <c r="B44" i="4"/>
  <c r="G43" i="4"/>
  <c r="G40" i="4" s="1"/>
  <c r="G39" i="4" s="1"/>
  <c r="F43" i="4"/>
  <c r="E43" i="4"/>
  <c r="D43" i="4"/>
  <c r="J43" i="4" s="1"/>
  <c r="C43" i="4"/>
  <c r="B43" i="4"/>
  <c r="A43" i="4"/>
  <c r="B42" i="4"/>
  <c r="G41" i="4"/>
  <c r="F41" i="4"/>
  <c r="E41" i="4"/>
  <c r="D41" i="4"/>
  <c r="D40" i="4" s="1"/>
  <c r="D39" i="4" s="1"/>
  <c r="D38" i="4" s="1"/>
  <c r="C41" i="4"/>
  <c r="B41" i="4"/>
  <c r="A41" i="4"/>
  <c r="I40" i="4"/>
  <c r="H40" i="4"/>
  <c r="F40" i="4"/>
  <c r="C40" i="4"/>
  <c r="B40" i="4"/>
  <c r="I39" i="4"/>
  <c r="I8" i="4" s="1"/>
  <c r="I175" i="4" s="1"/>
  <c r="F39" i="4"/>
  <c r="F38" i="4" s="1"/>
  <c r="B39" i="4"/>
  <c r="I38" i="4"/>
  <c r="C38" i="4"/>
  <c r="B38" i="4"/>
  <c r="G37" i="4"/>
  <c r="F37" i="4"/>
  <c r="E37" i="4"/>
  <c r="D37" i="4"/>
  <c r="J37" i="4" s="1"/>
  <c r="C37" i="4"/>
  <c r="B37" i="4"/>
  <c r="A37" i="4"/>
  <c r="G36" i="4"/>
  <c r="F36" i="4"/>
  <c r="E36" i="4"/>
  <c r="D36" i="4"/>
  <c r="J36" i="4" s="1"/>
  <c r="C36" i="4"/>
  <c r="B36" i="4"/>
  <c r="G34" i="4"/>
  <c r="F34" i="4"/>
  <c r="E34" i="4"/>
  <c r="D34" i="4"/>
  <c r="D33" i="4" s="1"/>
  <c r="D23" i="4" s="1"/>
  <c r="C34" i="4"/>
  <c r="B34" i="4"/>
  <c r="A34" i="4"/>
  <c r="K33" i="4"/>
  <c r="I33" i="4"/>
  <c r="H33" i="4"/>
  <c r="G33" i="4"/>
  <c r="F33" i="4"/>
  <c r="E33" i="4"/>
  <c r="C33" i="4"/>
  <c r="B33" i="4"/>
  <c r="G32" i="4"/>
  <c r="F32" i="4"/>
  <c r="E32" i="4"/>
  <c r="D32" i="4"/>
  <c r="J32" i="4" s="1"/>
  <c r="C32" i="4"/>
  <c r="B32" i="4"/>
  <c r="A32" i="4"/>
  <c r="G31" i="4"/>
  <c r="F31" i="4"/>
  <c r="F30" i="4" s="1"/>
  <c r="E31" i="4"/>
  <c r="E30" i="4" s="1"/>
  <c r="D31" i="4"/>
  <c r="J31" i="4" s="1"/>
  <c r="C31" i="4"/>
  <c r="B31" i="4"/>
  <c r="A31" i="4"/>
  <c r="K30" i="4"/>
  <c r="I30" i="4"/>
  <c r="H30" i="4"/>
  <c r="G30" i="4"/>
  <c r="D30" i="4"/>
  <c r="C30" i="4"/>
  <c r="B30" i="4"/>
  <c r="G29" i="4"/>
  <c r="F29" i="4"/>
  <c r="E29" i="4"/>
  <c r="D29" i="4"/>
  <c r="J29" i="4" s="1"/>
  <c r="C29" i="4"/>
  <c r="B29" i="4"/>
  <c r="G28" i="4"/>
  <c r="G27" i="4" s="1"/>
  <c r="F28" i="4"/>
  <c r="E28" i="4"/>
  <c r="D28" i="4"/>
  <c r="C28" i="4"/>
  <c r="B28" i="4"/>
  <c r="A28" i="4"/>
  <c r="I27" i="4"/>
  <c r="H27" i="4"/>
  <c r="E27" i="4"/>
  <c r="D27" i="4"/>
  <c r="C27" i="4"/>
  <c r="B27" i="4"/>
  <c r="B26" i="4"/>
  <c r="G25" i="4"/>
  <c r="G24" i="4" s="1"/>
  <c r="G23" i="4" s="1"/>
  <c r="F25" i="4"/>
  <c r="E25" i="4"/>
  <c r="D25" i="4"/>
  <c r="D24" i="4" s="1"/>
  <c r="C25" i="4"/>
  <c r="B25" i="4"/>
  <c r="A25" i="4"/>
  <c r="I24" i="4"/>
  <c r="I23" i="4" s="1"/>
  <c r="H24" i="4"/>
  <c r="F24" i="4"/>
  <c r="E24" i="4"/>
  <c r="C24" i="4"/>
  <c r="B24" i="4"/>
  <c r="H23" i="4"/>
  <c r="H17" i="4" s="1"/>
  <c r="B23" i="4"/>
  <c r="G22" i="4"/>
  <c r="F22" i="4"/>
  <c r="E22" i="4"/>
  <c r="E21" i="4" s="1"/>
  <c r="D22" i="4"/>
  <c r="D21" i="4" s="1"/>
  <c r="C22" i="4"/>
  <c r="B22" i="4"/>
  <c r="I21" i="4"/>
  <c r="H21" i="4"/>
  <c r="G21" i="4"/>
  <c r="G18" i="4" s="1"/>
  <c r="F21" i="4"/>
  <c r="C21" i="4"/>
  <c r="B21" i="4"/>
  <c r="G20" i="4"/>
  <c r="F20" i="4"/>
  <c r="E20" i="4"/>
  <c r="D20" i="4"/>
  <c r="D19" i="4" s="1"/>
  <c r="C20" i="4"/>
  <c r="B20" i="4"/>
  <c r="I19" i="4"/>
  <c r="H19" i="4"/>
  <c r="G19" i="4"/>
  <c r="F19" i="4"/>
  <c r="E19" i="4"/>
  <c r="E18" i="4" s="1"/>
  <c r="C19" i="4"/>
  <c r="B19" i="4"/>
  <c r="K18" i="4"/>
  <c r="I18" i="4"/>
  <c r="I17" i="4" s="1"/>
  <c r="H18" i="4"/>
  <c r="D18" i="4"/>
  <c r="D17" i="4" s="1"/>
  <c r="B18" i="4"/>
  <c r="B17" i="4"/>
  <c r="C16" i="4"/>
  <c r="B16" i="4"/>
  <c r="C15" i="4"/>
  <c r="B15" i="4"/>
  <c r="G14" i="4"/>
  <c r="F14" i="4"/>
  <c r="E14" i="4"/>
  <c r="D14" i="4"/>
  <c r="J14" i="4" s="1"/>
  <c r="C14" i="4"/>
  <c r="B14" i="4"/>
  <c r="A14" i="4"/>
  <c r="G13" i="4"/>
  <c r="G12" i="4" s="1"/>
  <c r="G11" i="4" s="1"/>
  <c r="G10" i="4" s="1"/>
  <c r="G9" i="4" s="1"/>
  <c r="F13" i="4"/>
  <c r="E13" i="4"/>
  <c r="D13" i="4"/>
  <c r="D12" i="4" s="1"/>
  <c r="C13" i="4"/>
  <c r="B13" i="4"/>
  <c r="A13" i="4"/>
  <c r="I12" i="4"/>
  <c r="H12" i="4"/>
  <c r="F12" i="4"/>
  <c r="F11" i="4" s="1"/>
  <c r="F10" i="4" s="1"/>
  <c r="F9" i="4" s="1"/>
  <c r="E12" i="4"/>
  <c r="E11" i="4" s="1"/>
  <c r="E10" i="4" s="1"/>
  <c r="E9" i="4" s="1"/>
  <c r="C12" i="4"/>
  <c r="B12" i="4"/>
  <c r="A12" i="4"/>
  <c r="I11" i="4"/>
  <c r="I10" i="4" s="1"/>
  <c r="I9" i="4" s="1"/>
  <c r="H11" i="4"/>
  <c r="D11" i="4"/>
  <c r="D10" i="4" s="1"/>
  <c r="D9" i="4" s="1"/>
  <c r="B11" i="4"/>
  <c r="H10" i="4"/>
  <c r="H9" i="4" s="1"/>
  <c r="C10" i="4"/>
  <c r="B10" i="4"/>
  <c r="A10" i="4"/>
  <c r="C9" i="4"/>
  <c r="B9" i="4"/>
  <c r="A9" i="4"/>
  <c r="H8" i="4"/>
  <c r="K7" i="4"/>
  <c r="B6" i="4"/>
  <c r="A6" i="4"/>
  <c r="B3" i="4"/>
  <c r="I105" i="1"/>
  <c r="H105" i="1"/>
  <c r="G105" i="1"/>
  <c r="F105" i="1"/>
  <c r="J105" i="1" s="1"/>
  <c r="E105" i="1"/>
  <c r="D105" i="1"/>
  <c r="C105" i="1"/>
  <c r="B105" i="1"/>
  <c r="I104" i="1"/>
  <c r="H104" i="1"/>
  <c r="G104" i="1"/>
  <c r="E104" i="1"/>
  <c r="F104" i="1" s="1"/>
  <c r="J104" i="1" s="1"/>
  <c r="C104" i="1"/>
  <c r="B104" i="1"/>
  <c r="A104" i="1"/>
  <c r="I103" i="1"/>
  <c r="H103" i="1"/>
  <c r="H100" i="1" s="1"/>
  <c r="G103" i="1"/>
  <c r="E103" i="1"/>
  <c r="F103" i="1" s="1"/>
  <c r="C103" i="1"/>
  <c r="B103" i="1"/>
  <c r="A103" i="1"/>
  <c r="I102" i="1"/>
  <c r="I100" i="1" s="1"/>
  <c r="H102" i="1"/>
  <c r="G102" i="1"/>
  <c r="E102" i="1"/>
  <c r="C102" i="1"/>
  <c r="B102" i="1"/>
  <c r="A102" i="1"/>
  <c r="I101" i="1"/>
  <c r="H101" i="1"/>
  <c r="G101" i="1"/>
  <c r="F101" i="1"/>
  <c r="E101" i="1"/>
  <c r="C101" i="1"/>
  <c r="B101" i="1"/>
  <c r="A101" i="1"/>
  <c r="G100" i="1"/>
  <c r="D100" i="1"/>
  <c r="C100" i="1"/>
  <c r="B100" i="1"/>
  <c r="A100" i="1"/>
  <c r="I92" i="1"/>
  <c r="I90" i="1" s="1"/>
  <c r="I89" i="1" s="1"/>
  <c r="H92" i="1"/>
  <c r="G92" i="1"/>
  <c r="E92" i="1"/>
  <c r="C92" i="1"/>
  <c r="B92" i="1"/>
  <c r="A92" i="1"/>
  <c r="I91" i="1"/>
  <c r="H91" i="1"/>
  <c r="G91" i="1"/>
  <c r="F91" i="1"/>
  <c r="E91" i="1"/>
  <c r="C91" i="1"/>
  <c r="B91" i="1"/>
  <c r="A91" i="1"/>
  <c r="H90" i="1"/>
  <c r="G90" i="1"/>
  <c r="G89" i="1" s="1"/>
  <c r="D90" i="1"/>
  <c r="D89" i="1" s="1"/>
  <c r="C90" i="1"/>
  <c r="B90" i="1"/>
  <c r="A90" i="1"/>
  <c r="C89" i="1"/>
  <c r="B89" i="1"/>
  <c r="A89" i="1"/>
  <c r="I88" i="1"/>
  <c r="H88" i="1"/>
  <c r="G88" i="1"/>
  <c r="G80" i="1" s="1"/>
  <c r="G79" i="1" s="1"/>
  <c r="G78" i="1" s="1"/>
  <c r="D88" i="1"/>
  <c r="F88" i="1" s="1"/>
  <c r="C88" i="1"/>
  <c r="B88" i="1"/>
  <c r="A88" i="1"/>
  <c r="I87" i="1"/>
  <c r="H87" i="1"/>
  <c r="G87" i="1"/>
  <c r="D87" i="1"/>
  <c r="F87" i="1" s="1"/>
  <c r="J87" i="1" s="1"/>
  <c r="C87" i="1"/>
  <c r="B87" i="1"/>
  <c r="A87" i="1"/>
  <c r="I86" i="1"/>
  <c r="H86" i="1"/>
  <c r="G86" i="1"/>
  <c r="D86" i="1"/>
  <c r="F86" i="1" s="1"/>
  <c r="C86" i="1"/>
  <c r="B86" i="1"/>
  <c r="A86" i="1"/>
  <c r="I85" i="1"/>
  <c r="H85" i="1"/>
  <c r="G85" i="1"/>
  <c r="F85" i="1"/>
  <c r="J85" i="1" s="1"/>
  <c r="D85" i="1"/>
  <c r="C85" i="1"/>
  <c r="B85" i="1"/>
  <c r="A85" i="1"/>
  <c r="I84" i="1"/>
  <c r="H84" i="1"/>
  <c r="G84" i="1"/>
  <c r="D84" i="1"/>
  <c r="F84" i="1" s="1"/>
  <c r="J84" i="1" s="1"/>
  <c r="C84" i="1"/>
  <c r="B84" i="1"/>
  <c r="A84" i="1"/>
  <c r="I83" i="1"/>
  <c r="H83" i="1"/>
  <c r="H80" i="1" s="1"/>
  <c r="G83" i="1"/>
  <c r="D83" i="1"/>
  <c r="F83" i="1" s="1"/>
  <c r="C83" i="1"/>
  <c r="B83" i="1"/>
  <c r="A83" i="1"/>
  <c r="I82" i="1"/>
  <c r="H82" i="1"/>
  <c r="G82" i="1"/>
  <c r="D82" i="1"/>
  <c r="C82" i="1"/>
  <c r="B82" i="1"/>
  <c r="A82" i="1"/>
  <c r="I81" i="1"/>
  <c r="H81" i="1"/>
  <c r="G81" i="1"/>
  <c r="F81" i="1"/>
  <c r="D81" i="1"/>
  <c r="C81" i="1"/>
  <c r="B81" i="1"/>
  <c r="A81" i="1"/>
  <c r="E80" i="1"/>
  <c r="C80" i="1"/>
  <c r="B80" i="1"/>
  <c r="A80" i="1"/>
  <c r="C79" i="1"/>
  <c r="B79" i="1"/>
  <c r="C78" i="1"/>
  <c r="B78" i="1"/>
  <c r="A78" i="1"/>
  <c r="I77" i="1"/>
  <c r="H77" i="1"/>
  <c r="G77" i="1"/>
  <c r="E77" i="1"/>
  <c r="D77" i="1"/>
  <c r="F77" i="1" s="1"/>
  <c r="J77" i="1" s="1"/>
  <c r="C77" i="1"/>
  <c r="B77" i="1"/>
  <c r="A77" i="1"/>
  <c r="I76" i="1"/>
  <c r="H76" i="1"/>
  <c r="G76" i="1"/>
  <c r="F76" i="1"/>
  <c r="J76" i="1" s="1"/>
  <c r="E76" i="1"/>
  <c r="D76" i="1"/>
  <c r="C76" i="1"/>
  <c r="B76" i="1"/>
  <c r="A76" i="1"/>
  <c r="I75" i="1"/>
  <c r="H75" i="1"/>
  <c r="G75" i="1"/>
  <c r="E75" i="1"/>
  <c r="D75" i="1"/>
  <c r="F75" i="1" s="1"/>
  <c r="C75" i="1"/>
  <c r="B75" i="1"/>
  <c r="A75" i="1"/>
  <c r="I74" i="1"/>
  <c r="H74" i="1"/>
  <c r="G74" i="1"/>
  <c r="F74" i="1"/>
  <c r="J74" i="1" s="1"/>
  <c r="E74" i="1"/>
  <c r="C74" i="1"/>
  <c r="B74" i="1"/>
  <c r="A74" i="1"/>
  <c r="I73" i="1"/>
  <c r="H73" i="1"/>
  <c r="H72" i="1" s="1"/>
  <c r="G73" i="1"/>
  <c r="G72" i="1" s="1"/>
  <c r="E73" i="1"/>
  <c r="D73" i="1"/>
  <c r="F73" i="1" s="1"/>
  <c r="C73" i="1"/>
  <c r="B73" i="1"/>
  <c r="A73" i="1"/>
  <c r="I72" i="1"/>
  <c r="E72" i="1"/>
  <c r="E61" i="1" s="1"/>
  <c r="C72" i="1"/>
  <c r="B72" i="1"/>
  <c r="A72" i="1"/>
  <c r="I70" i="1"/>
  <c r="H70" i="1"/>
  <c r="G70" i="1"/>
  <c r="F70" i="1"/>
  <c r="J70" i="1" s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J66" i="1" s="1"/>
  <c r="E66" i="1"/>
  <c r="D66" i="1"/>
  <c r="C66" i="1"/>
  <c r="B66" i="1"/>
  <c r="A66" i="1"/>
  <c r="I65" i="1"/>
  <c r="H65" i="1"/>
  <c r="G65" i="1"/>
  <c r="F65" i="1"/>
  <c r="J65" i="1" s="1"/>
  <c r="E65" i="1"/>
  <c r="D65" i="1"/>
  <c r="C65" i="1"/>
  <c r="B65" i="1"/>
  <c r="A65" i="1"/>
  <c r="I64" i="1"/>
  <c r="H64" i="1"/>
  <c r="G64" i="1"/>
  <c r="G62" i="1" s="1"/>
  <c r="G61" i="1" s="1"/>
  <c r="F64" i="1"/>
  <c r="E64" i="1"/>
  <c r="D64" i="1"/>
  <c r="C64" i="1"/>
  <c r="B64" i="1"/>
  <c r="A64" i="1"/>
  <c r="I63" i="1"/>
  <c r="I62" i="1" s="1"/>
  <c r="I61" i="1" s="1"/>
  <c r="I51" i="1" s="1"/>
  <c r="I50" i="1" s="1"/>
  <c r="H63" i="1"/>
  <c r="G63" i="1"/>
  <c r="F63" i="1"/>
  <c r="F62" i="1" s="1"/>
  <c r="E63" i="1"/>
  <c r="E62" i="1" s="1"/>
  <c r="E51" i="1" s="1"/>
  <c r="E50" i="1" s="1"/>
  <c r="D63" i="1"/>
  <c r="C63" i="1"/>
  <c r="B63" i="1"/>
  <c r="A63" i="1"/>
  <c r="H62" i="1"/>
  <c r="H61" i="1" s="1"/>
  <c r="D62" i="1"/>
  <c r="C62" i="1"/>
  <c r="B62" i="1"/>
  <c r="A62" i="1"/>
  <c r="C61" i="1"/>
  <c r="B61" i="1"/>
  <c r="A61" i="1"/>
  <c r="I60" i="1"/>
  <c r="H60" i="1"/>
  <c r="G60" i="1"/>
  <c r="D60" i="1"/>
  <c r="F60" i="1" s="1"/>
  <c r="J60" i="1" s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G57" i="1"/>
  <c r="F57" i="1"/>
  <c r="J57" i="1" s="1"/>
  <c r="D57" i="1"/>
  <c r="C57" i="1"/>
  <c r="B57" i="1"/>
  <c r="A57" i="1"/>
  <c r="I56" i="1"/>
  <c r="H56" i="1"/>
  <c r="G56" i="1"/>
  <c r="D56" i="1"/>
  <c r="F56" i="1" s="1"/>
  <c r="J56" i="1" s="1"/>
  <c r="C56" i="1"/>
  <c r="B56" i="1"/>
  <c r="A56" i="1"/>
  <c r="I55" i="1"/>
  <c r="H55" i="1"/>
  <c r="G55" i="1"/>
  <c r="D55" i="1"/>
  <c r="F55" i="1" s="1"/>
  <c r="J55" i="1" s="1"/>
  <c r="C55" i="1"/>
  <c r="B55" i="1"/>
  <c r="A55" i="1"/>
  <c r="I54" i="1"/>
  <c r="I52" i="1" s="1"/>
  <c r="H54" i="1"/>
  <c r="G54" i="1"/>
  <c r="D54" i="1"/>
  <c r="C54" i="1"/>
  <c r="B54" i="1"/>
  <c r="A54" i="1"/>
  <c r="I53" i="1"/>
  <c r="H53" i="1"/>
  <c r="G53" i="1"/>
  <c r="F53" i="1"/>
  <c r="J53" i="1" s="1"/>
  <c r="D53" i="1"/>
  <c r="C53" i="1"/>
  <c r="B53" i="1"/>
  <c r="A53" i="1"/>
  <c r="G52" i="1"/>
  <c r="E52" i="1"/>
  <c r="C52" i="1"/>
  <c r="B52" i="1"/>
  <c r="A52" i="1"/>
  <c r="C51" i="1"/>
  <c r="B51" i="1"/>
  <c r="C50" i="1"/>
  <c r="B50" i="1"/>
  <c r="A50" i="1"/>
  <c r="C49" i="1"/>
  <c r="B49" i="1"/>
  <c r="A49" i="1"/>
  <c r="I48" i="1"/>
  <c r="H48" i="1"/>
  <c r="G48" i="1"/>
  <c r="F48" i="1"/>
  <c r="J48" i="1" s="1"/>
  <c r="E48" i="1"/>
  <c r="C48" i="1"/>
  <c r="B48" i="1"/>
  <c r="I47" i="1"/>
  <c r="H47" i="1"/>
  <c r="G47" i="1"/>
  <c r="F47" i="1"/>
  <c r="J47" i="1" s="1"/>
  <c r="E47" i="1"/>
  <c r="C47" i="1"/>
  <c r="B47" i="1"/>
  <c r="I46" i="1"/>
  <c r="H46" i="1"/>
  <c r="G46" i="1"/>
  <c r="F46" i="1"/>
  <c r="J46" i="1" s="1"/>
  <c r="E46" i="1"/>
  <c r="C46" i="1"/>
  <c r="B46" i="1"/>
  <c r="I45" i="1"/>
  <c r="H45" i="1"/>
  <c r="G45" i="1"/>
  <c r="F45" i="1"/>
  <c r="J45" i="1" s="1"/>
  <c r="E45" i="1"/>
  <c r="C45" i="1"/>
  <c r="B45" i="1"/>
  <c r="I44" i="1"/>
  <c r="H44" i="1"/>
  <c r="G44" i="1"/>
  <c r="F44" i="1"/>
  <c r="J44" i="1" s="1"/>
  <c r="E44" i="1"/>
  <c r="C44" i="1"/>
  <c r="B44" i="1"/>
  <c r="I43" i="1"/>
  <c r="H43" i="1"/>
  <c r="G43" i="1"/>
  <c r="F43" i="1"/>
  <c r="J43" i="1" s="1"/>
  <c r="E43" i="1"/>
  <c r="C43" i="1"/>
  <c r="B43" i="1"/>
  <c r="I42" i="1"/>
  <c r="H42" i="1"/>
  <c r="G42" i="1"/>
  <c r="F42" i="1"/>
  <c r="J42" i="1" s="1"/>
  <c r="E42" i="1"/>
  <c r="C42" i="1"/>
  <c r="B42" i="1"/>
  <c r="I41" i="1"/>
  <c r="H41" i="1"/>
  <c r="G41" i="1"/>
  <c r="F41" i="1"/>
  <c r="J41" i="1" s="1"/>
  <c r="E41" i="1"/>
  <c r="C41" i="1"/>
  <c r="B41" i="1"/>
  <c r="I40" i="1"/>
  <c r="H40" i="1"/>
  <c r="H39" i="1" s="1"/>
  <c r="G40" i="1"/>
  <c r="G39" i="1" s="1"/>
  <c r="F40" i="1"/>
  <c r="J40" i="1" s="1"/>
  <c r="E40" i="1"/>
  <c r="C40" i="1"/>
  <c r="I39" i="1"/>
  <c r="F39" i="1"/>
  <c r="E39" i="1"/>
  <c r="C39" i="1"/>
  <c r="B39" i="1"/>
  <c r="F38" i="1"/>
  <c r="F37" i="1"/>
  <c r="D37" i="1"/>
  <c r="C37" i="1"/>
  <c r="B37" i="1"/>
  <c r="F36" i="1"/>
  <c r="D36" i="1"/>
  <c r="C36" i="1"/>
  <c r="B36" i="1"/>
  <c r="F35" i="1"/>
  <c r="D35" i="1"/>
  <c r="C35" i="1"/>
  <c r="B35" i="1"/>
  <c r="I34" i="1"/>
  <c r="H34" i="1"/>
  <c r="G34" i="1"/>
  <c r="F34" i="1"/>
  <c r="J34" i="1" s="1"/>
  <c r="E34" i="1"/>
  <c r="B34" i="1"/>
  <c r="I33" i="1"/>
  <c r="H33" i="1"/>
  <c r="G33" i="1"/>
  <c r="E33" i="1"/>
  <c r="F33" i="1" s="1"/>
  <c r="J33" i="1" s="1"/>
  <c r="B33" i="1"/>
  <c r="I32" i="1"/>
  <c r="H32" i="1"/>
  <c r="G32" i="1"/>
  <c r="E32" i="1"/>
  <c r="F32" i="1" s="1"/>
  <c r="B32" i="1"/>
  <c r="I31" i="1"/>
  <c r="H31" i="1"/>
  <c r="H28" i="1" s="1"/>
  <c r="H27" i="1" s="1"/>
  <c r="G31" i="1"/>
  <c r="E31" i="1"/>
  <c r="F31" i="1" s="1"/>
  <c r="B31" i="1"/>
  <c r="I30" i="1"/>
  <c r="H30" i="1"/>
  <c r="G30" i="1"/>
  <c r="F30" i="1"/>
  <c r="J30" i="1" s="1"/>
  <c r="E30" i="1"/>
  <c r="B30" i="1"/>
  <c r="I29" i="1"/>
  <c r="I28" i="1" s="1"/>
  <c r="I27" i="1" s="1"/>
  <c r="H29" i="1"/>
  <c r="G29" i="1"/>
  <c r="E29" i="1"/>
  <c r="E28" i="1" s="1"/>
  <c r="B29" i="1"/>
  <c r="C28" i="1"/>
  <c r="B28" i="1"/>
  <c r="K27" i="1"/>
  <c r="D27" i="1"/>
  <c r="C27" i="1"/>
  <c r="B27" i="1"/>
  <c r="I25" i="1"/>
  <c r="H25" i="1"/>
  <c r="G25" i="1"/>
  <c r="F25" i="1"/>
  <c r="J25" i="1" s="1"/>
  <c r="E25" i="1"/>
  <c r="D25" i="1"/>
  <c r="C25" i="1"/>
  <c r="B25" i="1"/>
  <c r="A25" i="1"/>
  <c r="I24" i="1"/>
  <c r="H24" i="1"/>
  <c r="G24" i="1"/>
  <c r="D24" i="1"/>
  <c r="F24" i="1" s="1"/>
  <c r="J24" i="1" s="1"/>
  <c r="B24" i="1"/>
  <c r="A24" i="1"/>
  <c r="I23" i="1"/>
  <c r="I12" i="1" s="1"/>
  <c r="I11" i="1" s="1"/>
  <c r="I10" i="1" s="1"/>
  <c r="I9" i="1" s="1"/>
  <c r="H23" i="1"/>
  <c r="G23" i="1"/>
  <c r="D23" i="1"/>
  <c r="F23" i="1" s="1"/>
  <c r="B23" i="1"/>
  <c r="A23" i="1"/>
  <c r="I22" i="1"/>
  <c r="H22" i="1"/>
  <c r="G22" i="1"/>
  <c r="D22" i="1"/>
  <c r="F22" i="1" s="1"/>
  <c r="J22" i="1" s="1"/>
  <c r="C22" i="1"/>
  <c r="B22" i="1"/>
  <c r="A22" i="1"/>
  <c r="I21" i="1"/>
  <c r="H21" i="1"/>
  <c r="G21" i="1"/>
  <c r="F21" i="1"/>
  <c r="J21" i="1" s="1"/>
  <c r="D21" i="1"/>
  <c r="C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J18" i="1" s="1"/>
  <c r="C18" i="1"/>
  <c r="C12" i="1" s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F16" i="1"/>
  <c r="J16" i="1" s="1"/>
  <c r="D16" i="1"/>
  <c r="C16" i="1"/>
  <c r="B16" i="1"/>
  <c r="A16" i="1"/>
  <c r="D15" i="1"/>
  <c r="C15" i="1"/>
  <c r="B15" i="1"/>
  <c r="I14" i="1"/>
  <c r="H14" i="1"/>
  <c r="G14" i="1"/>
  <c r="G12" i="1" s="1"/>
  <c r="F14" i="1"/>
  <c r="J14" i="1" s="1"/>
  <c r="D14" i="1"/>
  <c r="C14" i="1"/>
  <c r="B14" i="1"/>
  <c r="A14" i="1"/>
  <c r="C13" i="1"/>
  <c r="B13" i="1"/>
  <c r="E12" i="1"/>
  <c r="B12" i="1"/>
  <c r="C11" i="1"/>
  <c r="B11" i="1"/>
  <c r="C10" i="1"/>
  <c r="B10" i="1"/>
  <c r="C9" i="1"/>
  <c r="B9" i="1"/>
  <c r="B8" i="1"/>
  <c r="A8" i="1"/>
  <c r="H5" i="1"/>
  <c r="I292" i="2"/>
  <c r="G287" i="2"/>
  <c r="F287" i="2"/>
  <c r="E287" i="2"/>
  <c r="D287" i="2"/>
  <c r="H287" i="2" s="1"/>
  <c r="C287" i="2"/>
  <c r="B287" i="2"/>
  <c r="A287" i="2"/>
  <c r="G286" i="2"/>
  <c r="F286" i="2"/>
  <c r="E286" i="2"/>
  <c r="D286" i="2"/>
  <c r="H286" i="2" s="1"/>
  <c r="C286" i="2"/>
  <c r="B286" i="2"/>
  <c r="A286" i="2"/>
  <c r="G285" i="2"/>
  <c r="F285" i="2"/>
  <c r="E285" i="2"/>
  <c r="D285" i="2"/>
  <c r="D281" i="2" s="1"/>
  <c r="D280" i="2" s="1"/>
  <c r="C285" i="2"/>
  <c r="B285" i="2"/>
  <c r="G284" i="2"/>
  <c r="F284" i="2"/>
  <c r="E284" i="2"/>
  <c r="D284" i="2"/>
  <c r="H284" i="2" s="1"/>
  <c r="C284" i="2"/>
  <c r="B284" i="2"/>
  <c r="A284" i="2"/>
  <c r="G282" i="2"/>
  <c r="G281" i="2" s="1"/>
  <c r="F282" i="2"/>
  <c r="E282" i="2"/>
  <c r="D282" i="2"/>
  <c r="C282" i="2"/>
  <c r="B282" i="2"/>
  <c r="A282" i="2"/>
  <c r="F281" i="2"/>
  <c r="E281" i="2"/>
  <c r="C281" i="2"/>
  <c r="B281" i="2"/>
  <c r="F280" i="2"/>
  <c r="E280" i="2"/>
  <c r="C280" i="2"/>
  <c r="B280" i="2"/>
  <c r="A280" i="2"/>
  <c r="G279" i="2"/>
  <c r="F279" i="2"/>
  <c r="F278" i="2" s="1"/>
  <c r="F277" i="2" s="1"/>
  <c r="E279" i="2"/>
  <c r="E278" i="2" s="1"/>
  <c r="E277" i="2" s="1"/>
  <c r="D279" i="2"/>
  <c r="H279" i="2" s="1"/>
  <c r="H278" i="2" s="1"/>
  <c r="H277" i="2" s="1"/>
  <c r="C279" i="2"/>
  <c r="B279" i="2"/>
  <c r="A279" i="2"/>
  <c r="G278" i="2"/>
  <c r="G277" i="2" s="1"/>
  <c r="D278" i="2"/>
  <c r="C278" i="2"/>
  <c r="B278" i="2"/>
  <c r="D277" i="2"/>
  <c r="C277" i="2"/>
  <c r="B277" i="2"/>
  <c r="A277" i="2"/>
  <c r="G276" i="2"/>
  <c r="F276" i="2"/>
  <c r="E276" i="2"/>
  <c r="D276" i="2"/>
  <c r="H276" i="2" s="1"/>
  <c r="C276" i="2"/>
  <c r="B276" i="2"/>
  <c r="A276" i="2"/>
  <c r="G275" i="2"/>
  <c r="F275" i="2"/>
  <c r="E275" i="2"/>
  <c r="D275" i="2"/>
  <c r="H275" i="2" s="1"/>
  <c r="C275" i="2"/>
  <c r="B275" i="2"/>
  <c r="A275" i="2"/>
  <c r="G274" i="2"/>
  <c r="F274" i="2"/>
  <c r="E274" i="2"/>
  <c r="D274" i="2"/>
  <c r="H274" i="2" s="1"/>
  <c r="C274" i="2"/>
  <c r="B274" i="2"/>
  <c r="A274" i="2"/>
  <c r="G273" i="2"/>
  <c r="F273" i="2"/>
  <c r="E273" i="2"/>
  <c r="D273" i="2"/>
  <c r="H273" i="2" s="1"/>
  <c r="H272" i="2" s="1"/>
  <c r="C273" i="2"/>
  <c r="B273" i="2"/>
  <c r="A273" i="2"/>
  <c r="G272" i="2"/>
  <c r="F272" i="2"/>
  <c r="F271" i="2" s="1"/>
  <c r="F269" i="2" s="1"/>
  <c r="F268" i="2" s="1"/>
  <c r="E272" i="2"/>
  <c r="D272" i="2"/>
  <c r="B272" i="2"/>
  <c r="I271" i="2"/>
  <c r="G271" i="2"/>
  <c r="C271" i="2"/>
  <c r="B271" i="2"/>
  <c r="A271" i="2"/>
  <c r="B270" i="2"/>
  <c r="C269" i="2"/>
  <c r="B269" i="2"/>
  <c r="A269" i="2"/>
  <c r="C268" i="2"/>
  <c r="B268" i="2"/>
  <c r="A268" i="2"/>
  <c r="C263" i="2"/>
  <c r="G262" i="2"/>
  <c r="F262" i="2"/>
  <c r="E262" i="2"/>
  <c r="C262" i="2"/>
  <c r="B262" i="2"/>
  <c r="A262" i="2"/>
  <c r="C261" i="2"/>
  <c r="G260" i="2"/>
  <c r="F260" i="2"/>
  <c r="F255" i="2" s="1"/>
  <c r="F254" i="2" s="1"/>
  <c r="F253" i="2" s="1"/>
  <c r="F252" i="2" s="1"/>
  <c r="E260" i="2"/>
  <c r="D260" i="2"/>
  <c r="C260" i="2"/>
  <c r="B260" i="2"/>
  <c r="A260" i="2"/>
  <c r="C259" i="2"/>
  <c r="G258" i="2"/>
  <c r="F258" i="2"/>
  <c r="E258" i="2"/>
  <c r="D258" i="2"/>
  <c r="H258" i="2" s="1"/>
  <c r="C258" i="2"/>
  <c r="B258" i="2"/>
  <c r="A258" i="2"/>
  <c r="C257" i="2"/>
  <c r="G256" i="2"/>
  <c r="F256" i="2"/>
  <c r="E256" i="2"/>
  <c r="E255" i="2" s="1"/>
  <c r="E254" i="2" s="1"/>
  <c r="E253" i="2" s="1"/>
  <c r="E252" i="2" s="1"/>
  <c r="D256" i="2"/>
  <c r="D255" i="2" s="1"/>
  <c r="D254" i="2" s="1"/>
  <c r="D253" i="2" s="1"/>
  <c r="D252" i="2" s="1"/>
  <c r="C256" i="2"/>
  <c r="B256" i="2"/>
  <c r="A256" i="2"/>
  <c r="B255" i="2"/>
  <c r="C254" i="2"/>
  <c r="B254" i="2"/>
  <c r="A254" i="2"/>
  <c r="C253" i="2"/>
  <c r="B253" i="2"/>
  <c r="A253" i="2"/>
  <c r="C252" i="2"/>
  <c r="B252" i="2"/>
  <c r="A252" i="2"/>
  <c r="G251" i="2"/>
  <c r="F251" i="2"/>
  <c r="E251" i="2"/>
  <c r="D251" i="2"/>
  <c r="G250" i="2"/>
  <c r="G249" i="2" s="1"/>
  <c r="G248" i="2" s="1"/>
  <c r="G244" i="2" s="1"/>
  <c r="F250" i="2"/>
  <c r="E250" i="2"/>
  <c r="D250" i="2"/>
  <c r="D249" i="2" s="1"/>
  <c r="D248" i="2" s="1"/>
  <c r="C250" i="2"/>
  <c r="B250" i="2"/>
  <c r="F249" i="2"/>
  <c r="E249" i="2"/>
  <c r="C249" i="2"/>
  <c r="B249" i="2"/>
  <c r="F248" i="2"/>
  <c r="E248" i="2"/>
  <c r="C248" i="2"/>
  <c r="B248" i="2"/>
  <c r="G247" i="2"/>
  <c r="F247" i="2"/>
  <c r="E247" i="2"/>
  <c r="D247" i="2"/>
  <c r="H247" i="2" s="1"/>
  <c r="H246" i="2" s="1"/>
  <c r="H245" i="2" s="1"/>
  <c r="C247" i="2"/>
  <c r="B247" i="2"/>
  <c r="A247" i="2"/>
  <c r="G246" i="2"/>
  <c r="F246" i="2"/>
  <c r="E246" i="2"/>
  <c r="E245" i="2" s="1"/>
  <c r="D246" i="2"/>
  <c r="D245" i="2" s="1"/>
  <c r="D244" i="2" s="1"/>
  <c r="B246" i="2"/>
  <c r="G245" i="2"/>
  <c r="F245" i="2"/>
  <c r="C245" i="2"/>
  <c r="B245" i="2"/>
  <c r="A245" i="2"/>
  <c r="F244" i="2"/>
  <c r="C244" i="2"/>
  <c r="B244" i="2"/>
  <c r="A244" i="2"/>
  <c r="G243" i="2"/>
  <c r="G242" i="2" s="1"/>
  <c r="G241" i="2" s="1"/>
  <c r="F243" i="2"/>
  <c r="F242" i="2" s="1"/>
  <c r="F241" i="2" s="1"/>
  <c r="E243" i="2"/>
  <c r="D243" i="2"/>
  <c r="C243" i="2"/>
  <c r="B243" i="2"/>
  <c r="E242" i="2"/>
  <c r="E241" i="2" s="1"/>
  <c r="C242" i="2"/>
  <c r="B242" i="2"/>
  <c r="D241" i="2"/>
  <c r="C241" i="2"/>
  <c r="B241" i="2"/>
  <c r="G240" i="2"/>
  <c r="F240" i="2"/>
  <c r="E240" i="2"/>
  <c r="D240" i="2"/>
  <c r="C240" i="2"/>
  <c r="B240" i="2"/>
  <c r="A240" i="2"/>
  <c r="G239" i="2"/>
  <c r="F239" i="2"/>
  <c r="E239" i="2"/>
  <c r="D239" i="2"/>
  <c r="H239" i="2" s="1"/>
  <c r="C239" i="2"/>
  <c r="B239" i="2"/>
  <c r="A239" i="2"/>
  <c r="G238" i="2"/>
  <c r="F238" i="2"/>
  <c r="E238" i="2"/>
  <c r="D238" i="2"/>
  <c r="C238" i="2"/>
  <c r="B238" i="2"/>
  <c r="A238" i="2"/>
  <c r="G237" i="2"/>
  <c r="F237" i="2"/>
  <c r="F236" i="2" s="1"/>
  <c r="F235" i="2" s="1"/>
  <c r="E237" i="2"/>
  <c r="D237" i="2"/>
  <c r="C237" i="2"/>
  <c r="B237" i="2"/>
  <c r="A237" i="2"/>
  <c r="E236" i="2"/>
  <c r="D236" i="2"/>
  <c r="B236" i="2"/>
  <c r="E235" i="2"/>
  <c r="E233" i="2" s="1"/>
  <c r="E232" i="2" s="1"/>
  <c r="D235" i="2"/>
  <c r="C235" i="2"/>
  <c r="B235" i="2"/>
  <c r="G234" i="2"/>
  <c r="F234" i="2"/>
  <c r="E234" i="2"/>
  <c r="D234" i="2"/>
  <c r="D233" i="2" s="1"/>
  <c r="C234" i="2"/>
  <c r="B234" i="2"/>
  <c r="F233" i="2"/>
  <c r="F232" i="2" s="1"/>
  <c r="B233" i="2"/>
  <c r="D232" i="2"/>
  <c r="C232" i="2"/>
  <c r="B232" i="2"/>
  <c r="A232" i="2"/>
  <c r="G231" i="2"/>
  <c r="F231" i="2"/>
  <c r="E231" i="2"/>
  <c r="D231" i="2"/>
  <c r="H231" i="2" s="1"/>
  <c r="C231" i="2"/>
  <c r="B231" i="2"/>
  <c r="G230" i="2"/>
  <c r="F230" i="2"/>
  <c r="E230" i="2"/>
  <c r="D230" i="2"/>
  <c r="H230" i="2" s="1"/>
  <c r="C230" i="2"/>
  <c r="B230" i="2"/>
  <c r="G229" i="2"/>
  <c r="F229" i="2"/>
  <c r="E229" i="2"/>
  <c r="D229" i="2"/>
  <c r="C229" i="2"/>
  <c r="B229" i="2"/>
  <c r="B228" i="2"/>
  <c r="G227" i="2"/>
  <c r="F227" i="2"/>
  <c r="E227" i="2"/>
  <c r="H227" i="2" s="1"/>
  <c r="C227" i="2"/>
  <c r="B227" i="2"/>
  <c r="G226" i="2"/>
  <c r="F226" i="2"/>
  <c r="E226" i="2"/>
  <c r="D226" i="2"/>
  <c r="H226" i="2" s="1"/>
  <c r="C226" i="2"/>
  <c r="B226" i="2"/>
  <c r="G225" i="2"/>
  <c r="F225" i="2"/>
  <c r="E225" i="2"/>
  <c r="D225" i="2"/>
  <c r="C225" i="2"/>
  <c r="B225" i="2"/>
  <c r="G224" i="2"/>
  <c r="G221" i="2" s="1"/>
  <c r="G220" i="2" s="1"/>
  <c r="F224" i="2"/>
  <c r="E224" i="2"/>
  <c r="D224" i="2"/>
  <c r="C224" i="2"/>
  <c r="B224" i="2"/>
  <c r="G223" i="2"/>
  <c r="F223" i="2"/>
  <c r="E223" i="2"/>
  <c r="D223" i="2"/>
  <c r="C223" i="2"/>
  <c r="B223" i="2"/>
  <c r="A223" i="2"/>
  <c r="G222" i="2"/>
  <c r="F222" i="2"/>
  <c r="E222" i="2"/>
  <c r="D222" i="2"/>
  <c r="H222" i="2" s="1"/>
  <c r="C222" i="2"/>
  <c r="B222" i="2"/>
  <c r="A222" i="2"/>
  <c r="F221" i="2"/>
  <c r="F220" i="2" s="1"/>
  <c r="B221" i="2"/>
  <c r="C220" i="2"/>
  <c r="B220" i="2"/>
  <c r="A220" i="2"/>
  <c r="G219" i="2"/>
  <c r="F219" i="2"/>
  <c r="E219" i="2"/>
  <c r="D219" i="2"/>
  <c r="H219" i="2" s="1"/>
  <c r="C219" i="2"/>
  <c r="B219" i="2"/>
  <c r="A219" i="2"/>
  <c r="G218" i="2"/>
  <c r="F218" i="2"/>
  <c r="E218" i="2"/>
  <c r="D218" i="2"/>
  <c r="H218" i="2" s="1"/>
  <c r="C218" i="2"/>
  <c r="B218" i="2"/>
  <c r="A218" i="2"/>
  <c r="G217" i="2"/>
  <c r="F217" i="2"/>
  <c r="E217" i="2"/>
  <c r="D217" i="2"/>
  <c r="D216" i="2" s="1"/>
  <c r="C217" i="2"/>
  <c r="B217" i="2"/>
  <c r="G216" i="2"/>
  <c r="F216" i="2"/>
  <c r="E216" i="2"/>
  <c r="C216" i="2"/>
  <c r="B216" i="2"/>
  <c r="A216" i="2"/>
  <c r="G214" i="2"/>
  <c r="G213" i="2" s="1"/>
  <c r="F214" i="2"/>
  <c r="E214" i="2"/>
  <c r="D214" i="2"/>
  <c r="C214" i="2"/>
  <c r="B214" i="2"/>
  <c r="A214" i="2"/>
  <c r="F213" i="2"/>
  <c r="F212" i="2" s="1"/>
  <c r="E213" i="2"/>
  <c r="D213" i="2"/>
  <c r="C213" i="2"/>
  <c r="B213" i="2"/>
  <c r="A213" i="2"/>
  <c r="G212" i="2"/>
  <c r="E212" i="2"/>
  <c r="D212" i="2"/>
  <c r="C212" i="2"/>
  <c r="B212" i="2"/>
  <c r="A212" i="2"/>
  <c r="H211" i="2"/>
  <c r="G210" i="2"/>
  <c r="F210" i="2"/>
  <c r="E210" i="2"/>
  <c r="D210" i="2"/>
  <c r="H210" i="2" s="1"/>
  <c r="H209" i="2" s="1"/>
  <c r="H208" i="2" s="1"/>
  <c r="C210" i="2"/>
  <c r="B210" i="2"/>
  <c r="A210" i="2"/>
  <c r="G209" i="2"/>
  <c r="F209" i="2"/>
  <c r="E209" i="2"/>
  <c r="D209" i="2"/>
  <c r="C209" i="2"/>
  <c r="B209" i="2"/>
  <c r="A209" i="2"/>
  <c r="G208" i="2"/>
  <c r="F208" i="2"/>
  <c r="E208" i="2"/>
  <c r="D208" i="2"/>
  <c r="C208" i="2"/>
  <c r="B208" i="2"/>
  <c r="A208" i="2"/>
  <c r="G207" i="2"/>
  <c r="F207" i="2"/>
  <c r="E207" i="2"/>
  <c r="D207" i="2"/>
  <c r="H207" i="2" s="1"/>
  <c r="C207" i="2"/>
  <c r="B207" i="2"/>
  <c r="A207" i="2"/>
  <c r="G206" i="2"/>
  <c r="F206" i="2"/>
  <c r="E206" i="2"/>
  <c r="D206" i="2"/>
  <c r="H206" i="2" s="1"/>
  <c r="C206" i="2"/>
  <c r="B206" i="2"/>
  <c r="A206" i="2"/>
  <c r="G205" i="2"/>
  <c r="F205" i="2"/>
  <c r="E205" i="2"/>
  <c r="D205" i="2"/>
  <c r="C205" i="2"/>
  <c r="B205" i="2"/>
  <c r="A205" i="2"/>
  <c r="G204" i="2"/>
  <c r="F204" i="2"/>
  <c r="E204" i="2"/>
  <c r="D204" i="2"/>
  <c r="C204" i="2"/>
  <c r="B204" i="2"/>
  <c r="A204" i="2"/>
  <c r="G203" i="2"/>
  <c r="F203" i="2"/>
  <c r="E203" i="2"/>
  <c r="D203" i="2"/>
  <c r="H203" i="2" s="1"/>
  <c r="G202" i="2"/>
  <c r="F202" i="2"/>
  <c r="E202" i="2"/>
  <c r="D202" i="2"/>
  <c r="H202" i="2" s="1"/>
  <c r="G201" i="2"/>
  <c r="F201" i="2"/>
  <c r="E201" i="2"/>
  <c r="D201" i="2"/>
  <c r="G200" i="2"/>
  <c r="F200" i="2"/>
  <c r="E200" i="2"/>
  <c r="D200" i="2"/>
  <c r="G199" i="2"/>
  <c r="F199" i="2"/>
  <c r="E199" i="2"/>
  <c r="D199" i="2"/>
  <c r="H199" i="2" s="1"/>
  <c r="G198" i="2"/>
  <c r="F198" i="2"/>
  <c r="E198" i="2"/>
  <c r="D198" i="2"/>
  <c r="H198" i="2" s="1"/>
  <c r="G197" i="2"/>
  <c r="F197" i="2"/>
  <c r="E197" i="2"/>
  <c r="D197" i="2"/>
  <c r="G196" i="2"/>
  <c r="F196" i="2"/>
  <c r="E196" i="2"/>
  <c r="D196" i="2"/>
  <c r="G195" i="2"/>
  <c r="F195" i="2"/>
  <c r="E195" i="2"/>
  <c r="D195" i="2"/>
  <c r="H195" i="2" s="1"/>
  <c r="G194" i="2"/>
  <c r="F194" i="2"/>
  <c r="E194" i="2"/>
  <c r="D194" i="2"/>
  <c r="H194" i="2" s="1"/>
  <c r="G193" i="2"/>
  <c r="F193" i="2"/>
  <c r="E193" i="2"/>
  <c r="D193" i="2"/>
  <c r="G192" i="2"/>
  <c r="F192" i="2"/>
  <c r="E192" i="2"/>
  <c r="D192" i="2"/>
  <c r="G191" i="2"/>
  <c r="F191" i="2"/>
  <c r="E191" i="2"/>
  <c r="D191" i="2"/>
  <c r="H191" i="2" s="1"/>
  <c r="G190" i="2"/>
  <c r="F190" i="2"/>
  <c r="E190" i="2"/>
  <c r="D190" i="2"/>
  <c r="H190" i="2" s="1"/>
  <c r="G189" i="2"/>
  <c r="F189" i="2"/>
  <c r="E189" i="2"/>
  <c r="D189" i="2"/>
  <c r="G188" i="2"/>
  <c r="F188" i="2"/>
  <c r="E188" i="2"/>
  <c r="D188" i="2"/>
  <c r="G187" i="2"/>
  <c r="F187" i="2"/>
  <c r="E187" i="2"/>
  <c r="D187" i="2"/>
  <c r="H187" i="2" s="1"/>
  <c r="G186" i="2"/>
  <c r="F186" i="2"/>
  <c r="E186" i="2"/>
  <c r="H186" i="2" s="1"/>
  <c r="G182" i="2"/>
  <c r="F182" i="2"/>
  <c r="E182" i="2"/>
  <c r="D182" i="2"/>
  <c r="H182" i="2" s="1"/>
  <c r="G181" i="2"/>
  <c r="F181" i="2"/>
  <c r="E181" i="2"/>
  <c r="E179" i="2" s="1"/>
  <c r="E178" i="2" s="1"/>
  <c r="D181" i="2"/>
  <c r="C181" i="2"/>
  <c r="B181" i="2"/>
  <c r="A181" i="2"/>
  <c r="G180" i="2"/>
  <c r="F180" i="2"/>
  <c r="F179" i="2" s="1"/>
  <c r="E180" i="2"/>
  <c r="D180" i="2"/>
  <c r="H180" i="2" s="1"/>
  <c r="C180" i="2"/>
  <c r="B180" i="2"/>
  <c r="A180" i="2"/>
  <c r="G179" i="2"/>
  <c r="D179" i="2"/>
  <c r="C179" i="2"/>
  <c r="B179" i="2"/>
  <c r="A179" i="2"/>
  <c r="G178" i="2"/>
  <c r="F178" i="2"/>
  <c r="D178" i="2"/>
  <c r="C178" i="2"/>
  <c r="B178" i="2"/>
  <c r="A178" i="2"/>
  <c r="C177" i="2"/>
  <c r="B177" i="2"/>
  <c r="A177" i="2"/>
  <c r="G176" i="2"/>
  <c r="F176" i="2"/>
  <c r="E176" i="2"/>
  <c r="E175" i="2" s="1"/>
  <c r="E174" i="2" s="1"/>
  <c r="D176" i="2"/>
  <c r="H176" i="2" s="1"/>
  <c r="H175" i="2" s="1"/>
  <c r="H174" i="2" s="1"/>
  <c r="C176" i="2"/>
  <c r="B176" i="2"/>
  <c r="A176" i="2"/>
  <c r="G175" i="2"/>
  <c r="F175" i="2"/>
  <c r="D175" i="2"/>
  <c r="C175" i="2"/>
  <c r="B175" i="2"/>
  <c r="G174" i="2"/>
  <c r="F174" i="2"/>
  <c r="D174" i="2"/>
  <c r="C174" i="2"/>
  <c r="B174" i="2"/>
  <c r="A174" i="2"/>
  <c r="G173" i="2"/>
  <c r="F173" i="2"/>
  <c r="E173" i="2"/>
  <c r="D173" i="2"/>
  <c r="H173" i="2" s="1"/>
  <c r="C173" i="2"/>
  <c r="B173" i="2"/>
  <c r="A173" i="2"/>
  <c r="G172" i="2"/>
  <c r="F172" i="2"/>
  <c r="E172" i="2"/>
  <c r="D172" i="2"/>
  <c r="C172" i="2"/>
  <c r="B172" i="2"/>
  <c r="A172" i="2"/>
  <c r="G171" i="2"/>
  <c r="G170" i="2" s="1"/>
  <c r="G169" i="2" s="1"/>
  <c r="F171" i="2"/>
  <c r="E171" i="2"/>
  <c r="D171" i="2"/>
  <c r="C171" i="2"/>
  <c r="B171" i="2"/>
  <c r="A171" i="2"/>
  <c r="F170" i="2"/>
  <c r="E170" i="2"/>
  <c r="D170" i="2"/>
  <c r="D169" i="2" s="1"/>
  <c r="C170" i="2"/>
  <c r="B170" i="2"/>
  <c r="F169" i="2"/>
  <c r="F168" i="2" s="1"/>
  <c r="E169" i="2"/>
  <c r="C169" i="2"/>
  <c r="B169" i="2"/>
  <c r="A169" i="2"/>
  <c r="C168" i="2"/>
  <c r="B168" i="2"/>
  <c r="A168" i="2"/>
  <c r="F167" i="2"/>
  <c r="E167" i="2"/>
  <c r="H167" i="2" s="1"/>
  <c r="G166" i="2"/>
  <c r="F166" i="2"/>
  <c r="F165" i="2" s="1"/>
  <c r="F164" i="2" s="1"/>
  <c r="E166" i="2"/>
  <c r="D166" i="2"/>
  <c r="C166" i="2"/>
  <c r="B166" i="2"/>
  <c r="A166" i="2"/>
  <c r="G165" i="2"/>
  <c r="E165" i="2"/>
  <c r="E164" i="2" s="1"/>
  <c r="D165" i="2"/>
  <c r="C165" i="2"/>
  <c r="B165" i="2"/>
  <c r="G164" i="2"/>
  <c r="D164" i="2"/>
  <c r="C164" i="2"/>
  <c r="B164" i="2"/>
  <c r="A164" i="2"/>
  <c r="G163" i="2"/>
  <c r="F163" i="2"/>
  <c r="E163" i="2"/>
  <c r="E161" i="2" s="1"/>
  <c r="D163" i="2"/>
  <c r="D161" i="2" s="1"/>
  <c r="C163" i="2"/>
  <c r="B163" i="2"/>
  <c r="A163" i="2"/>
  <c r="B162" i="2"/>
  <c r="A162" i="2"/>
  <c r="G161" i="2"/>
  <c r="G160" i="2" s="1"/>
  <c r="G158" i="2" s="1"/>
  <c r="F161" i="2"/>
  <c r="B161" i="2"/>
  <c r="D160" i="2"/>
  <c r="D158" i="2" s="1"/>
  <c r="C160" i="2"/>
  <c r="B160" i="2"/>
  <c r="G159" i="2"/>
  <c r="D159" i="2"/>
  <c r="C159" i="2"/>
  <c r="B159" i="2"/>
  <c r="A159" i="2"/>
  <c r="I158" i="2"/>
  <c r="C158" i="2"/>
  <c r="B158" i="2"/>
  <c r="A158" i="2"/>
  <c r="B157" i="2"/>
  <c r="A157" i="2"/>
  <c r="G156" i="2"/>
  <c r="F156" i="2"/>
  <c r="E156" i="2"/>
  <c r="D156" i="2"/>
  <c r="H156" i="2" s="1"/>
  <c r="G155" i="2"/>
  <c r="F155" i="2"/>
  <c r="E155" i="2"/>
  <c r="D155" i="2"/>
  <c r="D151" i="2" s="1"/>
  <c r="G154" i="2"/>
  <c r="F154" i="2"/>
  <c r="E154" i="2"/>
  <c r="D154" i="2"/>
  <c r="G153" i="2"/>
  <c r="F153" i="2"/>
  <c r="E153" i="2"/>
  <c r="D153" i="2"/>
  <c r="C153" i="2"/>
  <c r="B153" i="2"/>
  <c r="G152" i="2"/>
  <c r="F152" i="2"/>
  <c r="E152" i="2"/>
  <c r="D152" i="2"/>
  <c r="H152" i="2" s="1"/>
  <c r="C152" i="2"/>
  <c r="B152" i="2"/>
  <c r="E151" i="2"/>
  <c r="E150" i="2" s="1"/>
  <c r="E149" i="2" s="1"/>
  <c r="C151" i="2"/>
  <c r="B151" i="2"/>
  <c r="D150" i="2"/>
  <c r="D149" i="2" s="1"/>
  <c r="D148" i="2" s="1"/>
  <c r="C150" i="2"/>
  <c r="B150" i="2"/>
  <c r="C149" i="2"/>
  <c r="B149" i="2"/>
  <c r="E148" i="2"/>
  <c r="B148" i="2"/>
  <c r="A148" i="2"/>
  <c r="G147" i="2"/>
  <c r="F147" i="2"/>
  <c r="E147" i="2"/>
  <c r="E146" i="2" s="1"/>
  <c r="E145" i="2" s="1"/>
  <c r="D147" i="2"/>
  <c r="D146" i="2" s="1"/>
  <c r="D145" i="2" s="1"/>
  <c r="C147" i="2"/>
  <c r="B147" i="2"/>
  <c r="G146" i="2"/>
  <c r="F146" i="2"/>
  <c r="C146" i="2"/>
  <c r="B146" i="2"/>
  <c r="G145" i="2"/>
  <c r="F145" i="2"/>
  <c r="C145" i="2"/>
  <c r="B145" i="2"/>
  <c r="G144" i="2"/>
  <c r="F144" i="2"/>
  <c r="E144" i="2"/>
  <c r="E141" i="2" s="1"/>
  <c r="E140" i="2" s="1"/>
  <c r="E139" i="2" s="1"/>
  <c r="D144" i="2"/>
  <c r="G143" i="2"/>
  <c r="G141" i="2" s="1"/>
  <c r="G140" i="2" s="1"/>
  <c r="G139" i="2" s="1"/>
  <c r="F143" i="2"/>
  <c r="F141" i="2" s="1"/>
  <c r="F140" i="2" s="1"/>
  <c r="F139" i="2" s="1"/>
  <c r="E143" i="2"/>
  <c r="D143" i="2"/>
  <c r="G142" i="2"/>
  <c r="F142" i="2"/>
  <c r="E142" i="2"/>
  <c r="D142" i="2"/>
  <c r="H142" i="2" s="1"/>
  <c r="C142" i="2"/>
  <c r="B142" i="2"/>
  <c r="A142" i="2"/>
  <c r="D141" i="2"/>
  <c r="C141" i="2"/>
  <c r="B141" i="2"/>
  <c r="A141" i="2"/>
  <c r="D140" i="2"/>
  <c r="D139" i="2" s="1"/>
  <c r="C140" i="2"/>
  <c r="B140" i="2"/>
  <c r="A140" i="2"/>
  <c r="C139" i="2"/>
  <c r="B139" i="2"/>
  <c r="A139" i="2"/>
  <c r="G138" i="2"/>
  <c r="F138" i="2"/>
  <c r="E138" i="2"/>
  <c r="D138" i="2"/>
  <c r="H138" i="2" s="1"/>
  <c r="C138" i="2"/>
  <c r="B138" i="2"/>
  <c r="A138" i="2"/>
  <c r="G137" i="2"/>
  <c r="F137" i="2"/>
  <c r="E137" i="2"/>
  <c r="D137" i="2"/>
  <c r="H137" i="2" s="1"/>
  <c r="C137" i="2"/>
  <c r="B137" i="2"/>
  <c r="A137" i="2"/>
  <c r="G136" i="2"/>
  <c r="F136" i="2"/>
  <c r="E136" i="2"/>
  <c r="D136" i="2"/>
  <c r="H136" i="2" s="1"/>
  <c r="H135" i="2" s="1"/>
  <c r="H134" i="2" s="1"/>
  <c r="C136" i="2"/>
  <c r="B136" i="2"/>
  <c r="A136" i="2"/>
  <c r="G135" i="2"/>
  <c r="G134" i="2" s="1"/>
  <c r="F135" i="2"/>
  <c r="E135" i="2"/>
  <c r="D135" i="2"/>
  <c r="D134" i="2" s="1"/>
  <c r="C135" i="2"/>
  <c r="B135" i="2"/>
  <c r="F134" i="2"/>
  <c r="E134" i="2"/>
  <c r="C134" i="2"/>
  <c r="B134" i="2"/>
  <c r="A134" i="2"/>
  <c r="G133" i="2"/>
  <c r="F133" i="2"/>
  <c r="E133" i="2"/>
  <c r="D133" i="2"/>
  <c r="H133" i="2" s="1"/>
  <c r="C133" i="2"/>
  <c r="B133" i="2"/>
  <c r="A133" i="2"/>
  <c r="G132" i="2"/>
  <c r="F132" i="2"/>
  <c r="E132" i="2"/>
  <c r="D132" i="2"/>
  <c r="H132" i="2" s="1"/>
  <c r="H131" i="2" s="1"/>
  <c r="H130" i="2" s="1"/>
  <c r="C132" i="2"/>
  <c r="B132" i="2"/>
  <c r="A132" i="2"/>
  <c r="G131" i="2"/>
  <c r="F131" i="2"/>
  <c r="F130" i="2" s="1"/>
  <c r="E131" i="2"/>
  <c r="D131" i="2"/>
  <c r="D130" i="2" s="1"/>
  <c r="D129" i="2" s="1"/>
  <c r="C131" i="2"/>
  <c r="B131" i="2"/>
  <c r="G130" i="2"/>
  <c r="E130" i="2"/>
  <c r="E129" i="2" s="1"/>
  <c r="C130" i="2"/>
  <c r="B130" i="2"/>
  <c r="A130" i="2"/>
  <c r="G129" i="2"/>
  <c r="C129" i="2"/>
  <c r="B129" i="2"/>
  <c r="A129" i="2"/>
  <c r="G128" i="2"/>
  <c r="G127" i="2" s="1"/>
  <c r="F128" i="2"/>
  <c r="E128" i="2"/>
  <c r="E127" i="2" s="1"/>
  <c r="E126" i="2" s="1"/>
  <c r="E60" i="2" s="1"/>
  <c r="D128" i="2"/>
  <c r="H128" i="2" s="1"/>
  <c r="H127" i="2" s="1"/>
  <c r="H126" i="2" s="1"/>
  <c r="C128" i="2"/>
  <c r="B128" i="2"/>
  <c r="A128" i="2"/>
  <c r="I127" i="2"/>
  <c r="F127" i="2"/>
  <c r="F126" i="2" s="1"/>
  <c r="D127" i="2"/>
  <c r="D126" i="2" s="1"/>
  <c r="C127" i="2"/>
  <c r="B127" i="2"/>
  <c r="A127" i="2"/>
  <c r="I126" i="2"/>
  <c r="G126" i="2"/>
  <c r="C126" i="2"/>
  <c r="B126" i="2"/>
  <c r="A126" i="2"/>
  <c r="C125" i="2"/>
  <c r="B125" i="2"/>
  <c r="A125" i="2"/>
  <c r="C124" i="2"/>
  <c r="B124" i="2"/>
  <c r="A124" i="2"/>
  <c r="G123" i="2"/>
  <c r="F123" i="2"/>
  <c r="E123" i="2"/>
  <c r="D123" i="2"/>
  <c r="C123" i="2"/>
  <c r="B123" i="2"/>
  <c r="A123" i="2"/>
  <c r="C122" i="2"/>
  <c r="B122" i="2"/>
  <c r="A122" i="2"/>
  <c r="C121" i="2"/>
  <c r="B121" i="2"/>
  <c r="A121" i="2"/>
  <c r="G120" i="2"/>
  <c r="G119" i="2" s="1"/>
  <c r="G118" i="2" s="1"/>
  <c r="F120" i="2"/>
  <c r="E120" i="2"/>
  <c r="E119" i="2" s="1"/>
  <c r="D120" i="2"/>
  <c r="C120" i="2"/>
  <c r="B120" i="2"/>
  <c r="A120" i="2"/>
  <c r="I119" i="2"/>
  <c r="F119" i="2"/>
  <c r="F118" i="2" s="1"/>
  <c r="D119" i="2"/>
  <c r="D118" i="2" s="1"/>
  <c r="C119" i="2"/>
  <c r="B119" i="2"/>
  <c r="A119" i="2"/>
  <c r="I118" i="2"/>
  <c r="E118" i="2"/>
  <c r="C118" i="2"/>
  <c r="B118" i="2"/>
  <c r="A118" i="2"/>
  <c r="C117" i="2"/>
  <c r="B117" i="2"/>
  <c r="A117" i="2"/>
  <c r="G116" i="2"/>
  <c r="F116" i="2"/>
  <c r="E116" i="2"/>
  <c r="D116" i="2"/>
  <c r="H116" i="2" s="1"/>
  <c r="C116" i="2"/>
  <c r="B116" i="2"/>
  <c r="A116" i="2"/>
  <c r="G115" i="2"/>
  <c r="F115" i="2"/>
  <c r="E115" i="2"/>
  <c r="D115" i="2"/>
  <c r="H115" i="2" s="1"/>
  <c r="C115" i="2"/>
  <c r="B115" i="2"/>
  <c r="A115" i="2"/>
  <c r="C114" i="2"/>
  <c r="B114" i="2"/>
  <c r="A114" i="2"/>
  <c r="C113" i="2"/>
  <c r="B113" i="2"/>
  <c r="A113" i="2"/>
  <c r="G112" i="2"/>
  <c r="F112" i="2"/>
  <c r="E112" i="2"/>
  <c r="D112" i="2"/>
  <c r="H112" i="2" s="1"/>
  <c r="C112" i="2"/>
  <c r="B112" i="2"/>
  <c r="A112" i="2"/>
  <c r="G111" i="2"/>
  <c r="F111" i="2"/>
  <c r="E111" i="2"/>
  <c r="D111" i="2"/>
  <c r="H111" i="2" s="1"/>
  <c r="C111" i="2"/>
  <c r="B111" i="2"/>
  <c r="A111" i="2"/>
  <c r="C110" i="2"/>
  <c r="B110" i="2"/>
  <c r="A110" i="2"/>
  <c r="C109" i="2"/>
  <c r="B109" i="2"/>
  <c r="A109" i="2"/>
  <c r="G108" i="2"/>
  <c r="F108" i="2"/>
  <c r="E108" i="2"/>
  <c r="D108" i="2"/>
  <c r="H108" i="2" s="1"/>
  <c r="C108" i="2"/>
  <c r="B108" i="2"/>
  <c r="A108" i="2"/>
  <c r="G107" i="2"/>
  <c r="F107" i="2"/>
  <c r="E107" i="2"/>
  <c r="D107" i="2"/>
  <c r="H107" i="2" s="1"/>
  <c r="C107" i="2"/>
  <c r="B107" i="2"/>
  <c r="A107" i="2"/>
  <c r="G106" i="2"/>
  <c r="F106" i="2"/>
  <c r="E106" i="2"/>
  <c r="D106" i="2"/>
  <c r="H106" i="2" s="1"/>
  <c r="C106" i="2"/>
  <c r="B106" i="2"/>
  <c r="A106" i="2"/>
  <c r="C105" i="2"/>
  <c r="B105" i="2"/>
  <c r="A105" i="2"/>
  <c r="C104" i="2"/>
  <c r="B104" i="2"/>
  <c r="A104" i="2"/>
  <c r="G103" i="2"/>
  <c r="F103" i="2"/>
  <c r="F102" i="2" s="1"/>
  <c r="E103" i="2"/>
  <c r="D103" i="2"/>
  <c r="C103" i="2"/>
  <c r="B103" i="2"/>
  <c r="A103" i="2"/>
  <c r="I102" i="2"/>
  <c r="I101" i="2" s="1"/>
  <c r="G102" i="2"/>
  <c r="G101" i="2" s="1"/>
  <c r="E102" i="2"/>
  <c r="E101" i="2" s="1"/>
  <c r="C102" i="2"/>
  <c r="B102" i="2"/>
  <c r="A102" i="2"/>
  <c r="F101" i="2"/>
  <c r="C101" i="2"/>
  <c r="B101" i="2"/>
  <c r="A101" i="2"/>
  <c r="B100" i="2"/>
  <c r="A100" i="2"/>
  <c r="G99" i="2"/>
  <c r="F99" i="2"/>
  <c r="E99" i="2"/>
  <c r="D99" i="2"/>
  <c r="H99" i="2" s="1"/>
  <c r="C99" i="2"/>
  <c r="B99" i="2"/>
  <c r="A99" i="2"/>
  <c r="B98" i="2"/>
  <c r="A98" i="2"/>
  <c r="G97" i="2"/>
  <c r="F97" i="2"/>
  <c r="F96" i="2" s="1"/>
  <c r="E97" i="2"/>
  <c r="D97" i="2"/>
  <c r="C97" i="2"/>
  <c r="B97" i="2"/>
  <c r="A97" i="2"/>
  <c r="I96" i="2"/>
  <c r="I95" i="2" s="1"/>
  <c r="G96" i="2"/>
  <c r="G95" i="2" s="1"/>
  <c r="E96" i="2"/>
  <c r="E95" i="2" s="1"/>
  <c r="C96" i="2"/>
  <c r="B96" i="2"/>
  <c r="A96" i="2"/>
  <c r="F95" i="2"/>
  <c r="C95" i="2"/>
  <c r="B95" i="2"/>
  <c r="A95" i="2"/>
  <c r="G94" i="2"/>
  <c r="F94" i="2"/>
  <c r="F93" i="2" s="1"/>
  <c r="E94" i="2"/>
  <c r="D94" i="2"/>
  <c r="D93" i="2" s="1"/>
  <c r="C94" i="2"/>
  <c r="B94" i="2"/>
  <c r="A94" i="2"/>
  <c r="I93" i="2"/>
  <c r="I92" i="2" s="1"/>
  <c r="G93" i="2"/>
  <c r="G92" i="2" s="1"/>
  <c r="E93" i="2"/>
  <c r="E92" i="2" s="1"/>
  <c r="C93" i="2"/>
  <c r="B93" i="2"/>
  <c r="A93" i="2"/>
  <c r="F92" i="2"/>
  <c r="D92" i="2"/>
  <c r="C92" i="2"/>
  <c r="B92" i="2"/>
  <c r="A92" i="2"/>
  <c r="G91" i="2"/>
  <c r="F91" i="2"/>
  <c r="F90" i="2" s="1"/>
  <c r="E91" i="2"/>
  <c r="D91" i="2"/>
  <c r="D90" i="2" s="1"/>
  <c r="C91" i="2"/>
  <c r="B91" i="2"/>
  <c r="A91" i="2"/>
  <c r="I90" i="2"/>
  <c r="I89" i="2" s="1"/>
  <c r="G90" i="2"/>
  <c r="G89" i="2" s="1"/>
  <c r="E90" i="2"/>
  <c r="E89" i="2" s="1"/>
  <c r="C90" i="2"/>
  <c r="B90" i="2"/>
  <c r="A90" i="2"/>
  <c r="F89" i="2"/>
  <c r="D89" i="2"/>
  <c r="C89" i="2"/>
  <c r="B89" i="2"/>
  <c r="A89" i="2"/>
  <c r="G88" i="2"/>
  <c r="F88" i="2"/>
  <c r="E88" i="2"/>
  <c r="D88" i="2"/>
  <c r="H88" i="2" s="1"/>
  <c r="C88" i="2"/>
  <c r="B88" i="2"/>
  <c r="A88" i="2"/>
  <c r="G87" i="2"/>
  <c r="F87" i="2"/>
  <c r="F86" i="2" s="1"/>
  <c r="E87" i="2"/>
  <c r="D87" i="2"/>
  <c r="D86" i="2" s="1"/>
  <c r="C87" i="2"/>
  <c r="B87" i="2"/>
  <c r="A87" i="2"/>
  <c r="I86" i="2"/>
  <c r="I85" i="2" s="1"/>
  <c r="G86" i="2"/>
  <c r="G85" i="2" s="1"/>
  <c r="E86" i="2"/>
  <c r="E85" i="2" s="1"/>
  <c r="C86" i="2"/>
  <c r="B86" i="2"/>
  <c r="A86" i="2"/>
  <c r="F85" i="2"/>
  <c r="D85" i="2"/>
  <c r="C85" i="2"/>
  <c r="B85" i="2"/>
  <c r="A85" i="2"/>
  <c r="G84" i="2"/>
  <c r="F84" i="2"/>
  <c r="E84" i="2"/>
  <c r="D84" i="2"/>
  <c r="H84" i="2" s="1"/>
  <c r="C84" i="2"/>
  <c r="B84" i="2"/>
  <c r="A84" i="2"/>
  <c r="G83" i="2"/>
  <c r="F83" i="2"/>
  <c r="E83" i="2"/>
  <c r="D83" i="2"/>
  <c r="H83" i="2" s="1"/>
  <c r="C83" i="2"/>
  <c r="B83" i="2"/>
  <c r="A83" i="2"/>
  <c r="G82" i="2"/>
  <c r="F82" i="2"/>
  <c r="E82" i="2"/>
  <c r="D82" i="2"/>
  <c r="H82" i="2" s="1"/>
  <c r="C82" i="2"/>
  <c r="B82" i="2"/>
  <c r="A82" i="2"/>
  <c r="G81" i="2"/>
  <c r="F81" i="2"/>
  <c r="E81" i="2"/>
  <c r="D81" i="2"/>
  <c r="H81" i="2" s="1"/>
  <c r="C81" i="2"/>
  <c r="B81" i="2"/>
  <c r="A81" i="2"/>
  <c r="G80" i="2"/>
  <c r="F80" i="2"/>
  <c r="E80" i="2"/>
  <c r="D80" i="2"/>
  <c r="H80" i="2" s="1"/>
  <c r="C80" i="2"/>
  <c r="B80" i="2"/>
  <c r="A80" i="2"/>
  <c r="G79" i="2"/>
  <c r="F79" i="2"/>
  <c r="F78" i="2" s="1"/>
  <c r="E79" i="2"/>
  <c r="D79" i="2"/>
  <c r="D78" i="2" s="1"/>
  <c r="C79" i="2"/>
  <c r="B79" i="2"/>
  <c r="A79" i="2"/>
  <c r="I78" i="2"/>
  <c r="I77" i="2" s="1"/>
  <c r="G78" i="2"/>
  <c r="G77" i="2" s="1"/>
  <c r="E78" i="2"/>
  <c r="E77" i="2" s="1"/>
  <c r="C78" i="2"/>
  <c r="B78" i="2"/>
  <c r="A78" i="2"/>
  <c r="F77" i="2"/>
  <c r="D77" i="2"/>
  <c r="C77" i="2"/>
  <c r="B77" i="2"/>
  <c r="A77" i="2"/>
  <c r="G76" i="2"/>
  <c r="F76" i="2"/>
  <c r="F75" i="2" s="1"/>
  <c r="E76" i="2"/>
  <c r="D76" i="2"/>
  <c r="D75" i="2" s="1"/>
  <c r="C76" i="2"/>
  <c r="B76" i="2"/>
  <c r="A76" i="2"/>
  <c r="I75" i="2"/>
  <c r="I74" i="2" s="1"/>
  <c r="G75" i="2"/>
  <c r="G74" i="2" s="1"/>
  <c r="E75" i="2"/>
  <c r="E74" i="2" s="1"/>
  <c r="C75" i="2"/>
  <c r="B75" i="2"/>
  <c r="A75" i="2"/>
  <c r="F74" i="2"/>
  <c r="D74" i="2"/>
  <c r="C74" i="2"/>
  <c r="B74" i="2"/>
  <c r="A74" i="2"/>
  <c r="G72" i="2"/>
  <c r="F72" i="2"/>
  <c r="E72" i="2"/>
  <c r="D72" i="2"/>
  <c r="H72" i="2" s="1"/>
  <c r="C72" i="2"/>
  <c r="B72" i="2"/>
  <c r="A72" i="2"/>
  <c r="G71" i="2"/>
  <c r="F71" i="2"/>
  <c r="E71" i="2"/>
  <c r="D71" i="2"/>
  <c r="H71" i="2" s="1"/>
  <c r="C71" i="2"/>
  <c r="B71" i="2"/>
  <c r="A71" i="2"/>
  <c r="G70" i="2"/>
  <c r="F70" i="2"/>
  <c r="E70" i="2"/>
  <c r="D70" i="2"/>
  <c r="H70" i="2" s="1"/>
  <c r="C70" i="2"/>
  <c r="B70" i="2"/>
  <c r="A70" i="2"/>
  <c r="G69" i="2"/>
  <c r="F69" i="2"/>
  <c r="F68" i="2" s="1"/>
  <c r="F67" i="2" s="1"/>
  <c r="E69" i="2"/>
  <c r="D69" i="2"/>
  <c r="D68" i="2" s="1"/>
  <c r="D67" i="2" s="1"/>
  <c r="C69" i="2"/>
  <c r="B69" i="2"/>
  <c r="A69" i="2"/>
  <c r="I68" i="2"/>
  <c r="I67" i="2" s="1"/>
  <c r="G68" i="2"/>
  <c r="E68" i="2"/>
  <c r="C68" i="2"/>
  <c r="B68" i="2"/>
  <c r="G67" i="2"/>
  <c r="E67" i="2"/>
  <c r="C67" i="2"/>
  <c r="B67" i="2"/>
  <c r="A67" i="2"/>
  <c r="G66" i="2"/>
  <c r="G65" i="2" s="1"/>
  <c r="F66" i="2"/>
  <c r="E66" i="2"/>
  <c r="D66" i="2"/>
  <c r="C66" i="2"/>
  <c r="B66" i="2"/>
  <c r="A66" i="2"/>
  <c r="I65" i="2"/>
  <c r="F65" i="2"/>
  <c r="E65" i="2"/>
  <c r="D65" i="2"/>
  <c r="D64" i="2" s="1"/>
  <c r="C65" i="2"/>
  <c r="B65" i="2"/>
  <c r="A65" i="2"/>
  <c r="I64" i="2"/>
  <c r="G64" i="2"/>
  <c r="F64" i="2"/>
  <c r="E64" i="2"/>
  <c r="C64" i="2"/>
  <c r="B64" i="2"/>
  <c r="A64" i="2"/>
  <c r="G63" i="2"/>
  <c r="F63" i="2"/>
  <c r="E63" i="2"/>
  <c r="E62" i="2" s="1"/>
  <c r="D63" i="2"/>
  <c r="C63" i="2"/>
  <c r="B63" i="2"/>
  <c r="A63" i="2"/>
  <c r="I62" i="2"/>
  <c r="G62" i="2"/>
  <c r="F62" i="2"/>
  <c r="F61" i="2" s="1"/>
  <c r="F60" i="2" s="1"/>
  <c r="D62" i="2"/>
  <c r="C62" i="2"/>
  <c r="B62" i="2"/>
  <c r="A62" i="2"/>
  <c r="I61" i="2"/>
  <c r="G61" i="2"/>
  <c r="E61" i="2"/>
  <c r="D61" i="2"/>
  <c r="C61" i="2"/>
  <c r="B61" i="2"/>
  <c r="A61" i="2"/>
  <c r="I60" i="2"/>
  <c r="C60" i="2"/>
  <c r="B60" i="2"/>
  <c r="A60" i="2"/>
  <c r="G58" i="2"/>
  <c r="F58" i="2"/>
  <c r="E58" i="2"/>
  <c r="D58" i="2"/>
  <c r="H58" i="2" s="1"/>
  <c r="C58" i="2"/>
  <c r="B58" i="2"/>
  <c r="A58" i="2"/>
  <c r="G57" i="2"/>
  <c r="F57" i="2"/>
  <c r="E57" i="2"/>
  <c r="E56" i="2" s="1"/>
  <c r="D57" i="2"/>
  <c r="H57" i="2" s="1"/>
  <c r="H56" i="2" s="1"/>
  <c r="C57" i="2"/>
  <c r="B57" i="2"/>
  <c r="A57" i="2"/>
  <c r="G56" i="2"/>
  <c r="F56" i="2"/>
  <c r="D56" i="2"/>
  <c r="C56" i="2"/>
  <c r="B56" i="2"/>
  <c r="A56" i="2"/>
  <c r="G55" i="2"/>
  <c r="F55" i="2"/>
  <c r="F54" i="2" s="1"/>
  <c r="F53" i="2" s="1"/>
  <c r="E55" i="2"/>
  <c r="E54" i="2" s="1"/>
  <c r="E53" i="2" s="1"/>
  <c r="D55" i="2"/>
  <c r="H55" i="2" s="1"/>
  <c r="C55" i="2"/>
  <c r="B55" i="2"/>
  <c r="A55" i="2"/>
  <c r="G54" i="2"/>
  <c r="D54" i="2"/>
  <c r="C54" i="2"/>
  <c r="B54" i="2"/>
  <c r="G53" i="2"/>
  <c r="D53" i="2"/>
  <c r="C53" i="2"/>
  <c r="B53" i="2"/>
  <c r="A53" i="2"/>
  <c r="G52" i="2"/>
  <c r="G51" i="2" s="1"/>
  <c r="G50" i="2" s="1"/>
  <c r="F52" i="2"/>
  <c r="E52" i="2"/>
  <c r="D52" i="2"/>
  <c r="H52" i="2" s="1"/>
  <c r="C52" i="2"/>
  <c r="B52" i="2"/>
  <c r="F51" i="2"/>
  <c r="F50" i="2" s="1"/>
  <c r="E51" i="2"/>
  <c r="C51" i="2"/>
  <c r="B51" i="2"/>
  <c r="E50" i="2"/>
  <c r="C50" i="2"/>
  <c r="B50" i="2"/>
  <c r="A50" i="2"/>
  <c r="G49" i="2"/>
  <c r="F49" i="2"/>
  <c r="F48" i="2" s="1"/>
  <c r="F47" i="2" s="1"/>
  <c r="D49" i="2"/>
  <c r="H49" i="2" s="1"/>
  <c r="H48" i="2" s="1"/>
  <c r="H47" i="2" s="1"/>
  <c r="C49" i="2"/>
  <c r="B49" i="2"/>
  <c r="I48" i="2"/>
  <c r="I47" i="2" s="1"/>
  <c r="I46" i="2" s="1"/>
  <c r="G48" i="2"/>
  <c r="E48" i="2"/>
  <c r="E47" i="2" s="1"/>
  <c r="D48" i="2"/>
  <c r="D47" i="2" s="1"/>
  <c r="B48" i="2"/>
  <c r="G47" i="2"/>
  <c r="G46" i="2" s="1"/>
  <c r="C47" i="2"/>
  <c r="B47" i="2"/>
  <c r="A47" i="2"/>
  <c r="C46" i="2"/>
  <c r="A46" i="2"/>
  <c r="G45" i="2"/>
  <c r="F45" i="2"/>
  <c r="E45" i="2"/>
  <c r="D45" i="2"/>
  <c r="H45" i="2" s="1"/>
  <c r="H44" i="2" s="1"/>
  <c r="H43" i="2" s="1"/>
  <c r="C45" i="2"/>
  <c r="B45" i="2"/>
  <c r="A45" i="2"/>
  <c r="G44" i="2"/>
  <c r="G43" i="2" s="1"/>
  <c r="F44" i="2"/>
  <c r="E44" i="2"/>
  <c r="C44" i="2"/>
  <c r="B44" i="2"/>
  <c r="F43" i="2"/>
  <c r="E43" i="2"/>
  <c r="C43" i="2"/>
  <c r="B43" i="2"/>
  <c r="A43" i="2"/>
  <c r="G42" i="2"/>
  <c r="F42" i="2"/>
  <c r="E42" i="2"/>
  <c r="D42" i="2"/>
  <c r="H42" i="2" s="1"/>
  <c r="H41" i="2" s="1"/>
  <c r="H40" i="2" s="1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H39" i="2" s="1"/>
  <c r="C39" i="2"/>
  <c r="B39" i="2"/>
  <c r="A39" i="2"/>
  <c r="G38" i="2"/>
  <c r="F38" i="2"/>
  <c r="E38" i="2"/>
  <c r="D38" i="2"/>
  <c r="H38" i="2" s="1"/>
  <c r="C38" i="2"/>
  <c r="B38" i="2"/>
  <c r="A38" i="2"/>
  <c r="G37" i="2"/>
  <c r="F37" i="2"/>
  <c r="E37" i="2"/>
  <c r="D37" i="2"/>
  <c r="H37" i="2" s="1"/>
  <c r="C37" i="2"/>
  <c r="B37" i="2"/>
  <c r="A37" i="2"/>
  <c r="G36" i="2"/>
  <c r="F36" i="2"/>
  <c r="E36" i="2"/>
  <c r="D36" i="2"/>
  <c r="H36" i="2" s="1"/>
  <c r="C36" i="2"/>
  <c r="B36" i="2"/>
  <c r="A36" i="2"/>
  <c r="G35" i="2"/>
  <c r="F35" i="2"/>
  <c r="E35" i="2"/>
  <c r="D35" i="2"/>
  <c r="H35" i="2" s="1"/>
  <c r="C35" i="2"/>
  <c r="B35" i="2"/>
  <c r="A35" i="2"/>
  <c r="G34" i="2"/>
  <c r="F34" i="2"/>
  <c r="E34" i="2"/>
  <c r="D34" i="2"/>
  <c r="C34" i="2"/>
  <c r="B34" i="2"/>
  <c r="G33" i="2"/>
  <c r="D33" i="2"/>
  <c r="H33" i="2" s="1"/>
  <c r="C33" i="2"/>
  <c r="B33" i="2"/>
  <c r="A33" i="2"/>
  <c r="G32" i="2"/>
  <c r="H32" i="2" s="1"/>
  <c r="G31" i="2"/>
  <c r="F31" i="2"/>
  <c r="F30" i="2" s="1"/>
  <c r="F29" i="2" s="1"/>
  <c r="E31" i="2"/>
  <c r="D31" i="2"/>
  <c r="H31" i="2" s="1"/>
  <c r="H30" i="2" s="1"/>
  <c r="H29" i="2" s="1"/>
  <c r="C31" i="2"/>
  <c r="B31" i="2"/>
  <c r="A31" i="2"/>
  <c r="G30" i="2"/>
  <c r="E30" i="2"/>
  <c r="E29" i="2" s="1"/>
  <c r="D30" i="2"/>
  <c r="C30" i="2"/>
  <c r="B30" i="2"/>
  <c r="G29" i="2"/>
  <c r="D29" i="2"/>
  <c r="C29" i="2"/>
  <c r="B29" i="2"/>
  <c r="A29" i="2"/>
  <c r="H28" i="2"/>
  <c r="G28" i="2"/>
  <c r="D28" i="2"/>
  <c r="C28" i="2"/>
  <c r="B28" i="2"/>
  <c r="A28" i="2"/>
  <c r="G27" i="2"/>
  <c r="D27" i="2"/>
  <c r="H27" i="2" s="1"/>
  <c r="C27" i="2"/>
  <c r="B27" i="2"/>
  <c r="A27" i="2"/>
  <c r="H26" i="2"/>
  <c r="G26" i="2"/>
  <c r="D26" i="2"/>
  <c r="C26" i="2"/>
  <c r="B26" i="2"/>
  <c r="A26" i="2"/>
  <c r="G25" i="2"/>
  <c r="F25" i="2"/>
  <c r="E25" i="2"/>
  <c r="D25" i="2"/>
  <c r="H25" i="2" s="1"/>
  <c r="C25" i="2"/>
  <c r="B25" i="2"/>
  <c r="A25" i="2"/>
  <c r="G24" i="2"/>
  <c r="F24" i="2"/>
  <c r="E24" i="2"/>
  <c r="D24" i="2"/>
  <c r="H24" i="2" s="1"/>
  <c r="C24" i="2"/>
  <c r="B24" i="2"/>
  <c r="A24" i="2"/>
  <c r="G23" i="2"/>
  <c r="F23" i="2"/>
  <c r="E23" i="2"/>
  <c r="D23" i="2"/>
  <c r="H23" i="2" s="1"/>
  <c r="H22" i="2" s="1"/>
  <c r="H21" i="2" s="1"/>
  <c r="C23" i="2"/>
  <c r="B23" i="2"/>
  <c r="A23" i="2"/>
  <c r="G22" i="2"/>
  <c r="G21" i="2" s="1"/>
  <c r="G17" i="2" s="1"/>
  <c r="F22" i="2"/>
  <c r="F21" i="2" s="1"/>
  <c r="E22" i="2"/>
  <c r="C22" i="2"/>
  <c r="B22" i="2"/>
  <c r="E21" i="2"/>
  <c r="C21" i="2"/>
  <c r="B21" i="2"/>
  <c r="A21" i="2"/>
  <c r="G20" i="2"/>
  <c r="F20" i="2"/>
  <c r="F19" i="2" s="1"/>
  <c r="F18" i="2" s="1"/>
  <c r="F17" i="2" s="1"/>
  <c r="E20" i="2"/>
  <c r="D20" i="2"/>
  <c r="H20" i="2" s="1"/>
  <c r="H19" i="2" s="1"/>
  <c r="H18" i="2" s="1"/>
  <c r="H17" i="2" s="1"/>
  <c r="C20" i="2"/>
  <c r="B20" i="2"/>
  <c r="A20" i="2"/>
  <c r="G19" i="2"/>
  <c r="E19" i="2"/>
  <c r="E18" i="2" s="1"/>
  <c r="E17" i="2" s="1"/>
  <c r="D19" i="2"/>
  <c r="C19" i="2"/>
  <c r="B19" i="2"/>
  <c r="G18" i="2"/>
  <c r="D18" i="2"/>
  <c r="C18" i="2"/>
  <c r="B18" i="2"/>
  <c r="A18" i="2"/>
  <c r="C17" i="2"/>
  <c r="B17" i="2"/>
  <c r="A17" i="2"/>
  <c r="C16" i="2"/>
  <c r="B16" i="2"/>
  <c r="A16" i="2"/>
  <c r="C15" i="2"/>
  <c r="B15" i="2"/>
  <c r="A15" i="2"/>
  <c r="G14" i="2"/>
  <c r="F14" i="2"/>
  <c r="E14" i="2"/>
  <c r="D14" i="2"/>
  <c r="D11" i="2" s="1"/>
  <c r="D7" i="2" s="1"/>
  <c r="D6" i="2" s="1"/>
  <c r="D5" i="2" s="1"/>
  <c r="C14" i="2"/>
  <c r="B14" i="2"/>
  <c r="A14" i="2"/>
  <c r="C13" i="2"/>
  <c r="B13" i="2"/>
  <c r="A13" i="2"/>
  <c r="G12" i="2"/>
  <c r="G11" i="2" s="1"/>
  <c r="G7" i="2" s="1"/>
  <c r="G6" i="2" s="1"/>
  <c r="G5" i="2" s="1"/>
  <c r="F12" i="2"/>
  <c r="E12" i="2"/>
  <c r="D12" i="2"/>
  <c r="H12" i="2" s="1"/>
  <c r="C12" i="2"/>
  <c r="B12" i="2"/>
  <c r="A12" i="2"/>
  <c r="F11" i="2"/>
  <c r="E11" i="2"/>
  <c r="C11" i="2"/>
  <c r="B11" i="2"/>
  <c r="A11" i="2"/>
  <c r="C10" i="2"/>
  <c r="B10" i="2"/>
  <c r="A10" i="2"/>
  <c r="G9" i="2"/>
  <c r="F9" i="2"/>
  <c r="F8" i="2" s="1"/>
  <c r="F7" i="2" s="1"/>
  <c r="F6" i="2" s="1"/>
  <c r="F5" i="2" s="1"/>
  <c r="E9" i="2"/>
  <c r="D9" i="2"/>
  <c r="H9" i="2" s="1"/>
  <c r="H8" i="2" s="1"/>
  <c r="C9" i="2"/>
  <c r="B9" i="2"/>
  <c r="A9" i="2"/>
  <c r="G8" i="2"/>
  <c r="E8" i="2"/>
  <c r="E7" i="2" s="1"/>
  <c r="E6" i="2" s="1"/>
  <c r="E5" i="2" s="1"/>
  <c r="D8" i="2"/>
  <c r="C8" i="2"/>
  <c r="B8" i="2"/>
  <c r="C7" i="2"/>
  <c r="B7" i="2"/>
  <c r="A7" i="2"/>
  <c r="C6" i="2"/>
  <c r="B6" i="2"/>
  <c r="A6" i="2"/>
  <c r="C5" i="2"/>
  <c r="B5" i="2"/>
  <c r="A5" i="2"/>
  <c r="B3" i="2"/>
  <c r="J11" i="5" l="1"/>
  <c r="L15" i="5"/>
  <c r="K11" i="5"/>
  <c r="I6" i="4"/>
  <c r="G17" i="4"/>
  <c r="D16" i="4"/>
  <c r="D15" i="4" s="1"/>
  <c r="D6" i="4" s="1"/>
  <c r="D7" i="4"/>
  <c r="I7" i="4"/>
  <c r="I174" i="4" s="1"/>
  <c r="I176" i="4" s="1"/>
  <c r="I16" i="4"/>
  <c r="I15" i="4" s="1"/>
  <c r="H16" i="4"/>
  <c r="H15" i="4" s="1"/>
  <c r="H6" i="4" s="1"/>
  <c r="H7" i="4"/>
  <c r="J30" i="4"/>
  <c r="G38" i="4"/>
  <c r="G8" i="4"/>
  <c r="E23" i="4"/>
  <c r="E17" i="4" s="1"/>
  <c r="J34" i="4"/>
  <c r="J33" i="4" s="1"/>
  <c r="J13" i="4"/>
  <c r="J12" i="4" s="1"/>
  <c r="J11" i="4" s="1"/>
  <c r="J10" i="4" s="1"/>
  <c r="J9" i="4" s="1"/>
  <c r="F18" i="4"/>
  <c r="J25" i="4"/>
  <c r="J24" i="4" s="1"/>
  <c r="J66" i="4"/>
  <c r="J65" i="4" s="1"/>
  <c r="J64" i="4" s="1"/>
  <c r="J63" i="4" s="1"/>
  <c r="J71" i="4"/>
  <c r="J70" i="4" s="1"/>
  <c r="J69" i="4" s="1"/>
  <c r="J68" i="4" s="1"/>
  <c r="G123" i="4"/>
  <c r="G122" i="4" s="1"/>
  <c r="G121" i="4" s="1"/>
  <c r="G85" i="4" s="1"/>
  <c r="G175" i="4" s="1"/>
  <c r="J129" i="4"/>
  <c r="J133" i="4"/>
  <c r="E40" i="4"/>
  <c r="E39" i="4" s="1"/>
  <c r="J81" i="4"/>
  <c r="J80" i="4" s="1"/>
  <c r="J79" i="4" s="1"/>
  <c r="J78" i="4" s="1"/>
  <c r="J77" i="4" s="1"/>
  <c r="J76" i="4" s="1"/>
  <c r="I84" i="4"/>
  <c r="I83" i="4" s="1"/>
  <c r="I75" i="4" s="1"/>
  <c r="G101" i="4"/>
  <c r="G100" i="4" s="1"/>
  <c r="J128" i="4"/>
  <c r="J132" i="4"/>
  <c r="J136" i="4"/>
  <c r="J20" i="4"/>
  <c r="J19" i="4" s="1"/>
  <c r="F87" i="4"/>
  <c r="D8" i="4"/>
  <c r="J28" i="4"/>
  <c r="J27" i="4" s="1"/>
  <c r="J41" i="4"/>
  <c r="J125" i="4"/>
  <c r="J137" i="4"/>
  <c r="F8" i="4"/>
  <c r="J22" i="4"/>
  <c r="J21" i="4" s="1"/>
  <c r="F27" i="4"/>
  <c r="F23" i="4" s="1"/>
  <c r="J55" i="4"/>
  <c r="D112" i="4"/>
  <c r="D111" i="4" s="1"/>
  <c r="D110" i="4" s="1"/>
  <c r="J114" i="4"/>
  <c r="J113" i="4" s="1"/>
  <c r="F115" i="4"/>
  <c r="J127" i="4"/>
  <c r="J131" i="4"/>
  <c r="J135" i="4"/>
  <c r="F123" i="4"/>
  <c r="F122" i="4" s="1"/>
  <c r="F121" i="4" s="1"/>
  <c r="F85" i="4" s="1"/>
  <c r="F175" i="4" s="1"/>
  <c r="J141" i="4"/>
  <c r="J145" i="4"/>
  <c r="J45" i="4"/>
  <c r="J47" i="4"/>
  <c r="J61" i="4"/>
  <c r="J60" i="4" s="1"/>
  <c r="G87" i="4"/>
  <c r="E93" i="4"/>
  <c r="E87" i="4" s="1"/>
  <c r="E96" i="4"/>
  <c r="J103" i="4"/>
  <c r="J102" i="4" s="1"/>
  <c r="D102" i="4"/>
  <c r="D101" i="4" s="1"/>
  <c r="J109" i="4"/>
  <c r="J108" i="4" s="1"/>
  <c r="J107" i="4" s="1"/>
  <c r="F112" i="4"/>
  <c r="F111" i="4" s="1"/>
  <c r="F110" i="4" s="1"/>
  <c r="G115" i="4"/>
  <c r="G112" i="4" s="1"/>
  <c r="G111" i="4" s="1"/>
  <c r="G110" i="4" s="1"/>
  <c r="J117" i="4"/>
  <c r="J115" i="4" s="1"/>
  <c r="E122" i="4"/>
  <c r="E121" i="4" s="1"/>
  <c r="E85" i="4" s="1"/>
  <c r="D122" i="4"/>
  <c r="D121" i="4" s="1"/>
  <c r="D85" i="4" s="1"/>
  <c r="J124" i="4"/>
  <c r="J140" i="4"/>
  <c r="J144" i="4"/>
  <c r="J147" i="4"/>
  <c r="J166" i="4"/>
  <c r="J172" i="4"/>
  <c r="J171" i="4" s="1"/>
  <c r="J170" i="4" s="1"/>
  <c r="J169" i="4" s="1"/>
  <c r="J58" i="4"/>
  <c r="J57" i="4" s="1"/>
  <c r="H93" i="4"/>
  <c r="H87" i="4" s="1"/>
  <c r="F96" i="4"/>
  <c r="F93" i="4" s="1"/>
  <c r="J99" i="4"/>
  <c r="J96" i="4" s="1"/>
  <c r="J93" i="4" s="1"/>
  <c r="J87" i="4" s="1"/>
  <c r="J104" i="4"/>
  <c r="J119" i="4"/>
  <c r="J118" i="4" s="1"/>
  <c r="J165" i="4"/>
  <c r="J39" i="1"/>
  <c r="E49" i="1"/>
  <c r="E8" i="1" s="1"/>
  <c r="E106" i="1" s="1"/>
  <c r="F28" i="1"/>
  <c r="F27" i="1" s="1"/>
  <c r="E27" i="1"/>
  <c r="F29" i="1"/>
  <c r="J29" i="1" s="1"/>
  <c r="G51" i="1"/>
  <c r="G50" i="1" s="1"/>
  <c r="G49" i="1" s="1"/>
  <c r="G8" i="1" s="1"/>
  <c r="G106" i="1" s="1"/>
  <c r="J73" i="1"/>
  <c r="J72" i="1" s="1"/>
  <c r="F72" i="1"/>
  <c r="J86" i="1"/>
  <c r="H89" i="1"/>
  <c r="H79" i="1" s="1"/>
  <c r="H78" i="1" s="1"/>
  <c r="F12" i="1"/>
  <c r="J23" i="1"/>
  <c r="G28" i="1"/>
  <c r="G27" i="1" s="1"/>
  <c r="G11" i="1" s="1"/>
  <c r="G10" i="1" s="1"/>
  <c r="G9" i="1" s="1"/>
  <c r="J31" i="1"/>
  <c r="F54" i="1"/>
  <c r="J54" i="1" s="1"/>
  <c r="J52" i="1" s="1"/>
  <c r="D52" i="1"/>
  <c r="F61" i="1"/>
  <c r="J67" i="1"/>
  <c r="J75" i="1"/>
  <c r="I80" i="1"/>
  <c r="I79" i="1" s="1"/>
  <c r="I78" i="1" s="1"/>
  <c r="I49" i="1" s="1"/>
  <c r="I8" i="1" s="1"/>
  <c r="I106" i="1" s="1"/>
  <c r="J83" i="1"/>
  <c r="F90" i="1"/>
  <c r="F89" i="1" s="1"/>
  <c r="J91" i="1"/>
  <c r="E90" i="1"/>
  <c r="E89" i="1" s="1"/>
  <c r="E79" i="1" s="1"/>
  <c r="E78" i="1" s="1"/>
  <c r="F92" i="1"/>
  <c r="J92" i="1" s="1"/>
  <c r="J103" i="1"/>
  <c r="E11" i="1"/>
  <c r="H12" i="1"/>
  <c r="H11" i="1" s="1"/>
  <c r="H10" i="1" s="1"/>
  <c r="H9" i="1" s="1"/>
  <c r="D12" i="1"/>
  <c r="D11" i="1" s="1"/>
  <c r="D10" i="1" s="1"/>
  <c r="D9" i="1" s="1"/>
  <c r="J19" i="1"/>
  <c r="J12" i="1" s="1"/>
  <c r="J32" i="1"/>
  <c r="H52" i="1"/>
  <c r="H51" i="1" s="1"/>
  <c r="H50" i="1" s="1"/>
  <c r="J59" i="1"/>
  <c r="J64" i="1"/>
  <c r="J68" i="1"/>
  <c r="J81" i="1"/>
  <c r="F82" i="1"/>
  <c r="J82" i="1" s="1"/>
  <c r="D80" i="1"/>
  <c r="D79" i="1" s="1"/>
  <c r="D78" i="1" s="1"/>
  <c r="J88" i="1"/>
  <c r="F100" i="1"/>
  <c r="J101" i="1"/>
  <c r="J100" i="1" s="1"/>
  <c r="E100" i="1"/>
  <c r="F102" i="1"/>
  <c r="J102" i="1" s="1"/>
  <c r="J63" i="1"/>
  <c r="D72" i="1"/>
  <c r="D61" i="1" s="1"/>
  <c r="G168" i="2"/>
  <c r="G157" i="2" s="1"/>
  <c r="E46" i="2"/>
  <c r="E16" i="2" s="1"/>
  <c r="H271" i="2"/>
  <c r="H54" i="2"/>
  <c r="H53" i="2" s="1"/>
  <c r="D60" i="2"/>
  <c r="H205" i="2"/>
  <c r="H204" i="2" s="1"/>
  <c r="H34" i="2"/>
  <c r="F46" i="2"/>
  <c r="F16" i="2" s="1"/>
  <c r="F292" i="2" s="1"/>
  <c r="H129" i="2"/>
  <c r="G60" i="2"/>
  <c r="G16" i="2" s="1"/>
  <c r="G292" i="2" s="1"/>
  <c r="H66" i="2"/>
  <c r="H65" i="2" s="1"/>
  <c r="H64" i="2" s="1"/>
  <c r="H120" i="2"/>
  <c r="H119" i="2" s="1"/>
  <c r="H118" i="2" s="1"/>
  <c r="H172" i="2"/>
  <c r="H217" i="2"/>
  <c r="H216" i="2" s="1"/>
  <c r="G236" i="2"/>
  <c r="G235" i="2" s="1"/>
  <c r="G233" i="2" s="1"/>
  <c r="G232" i="2" s="1"/>
  <c r="H256" i="2"/>
  <c r="G255" i="2"/>
  <c r="G254" i="2" s="1"/>
  <c r="G253" i="2" s="1"/>
  <c r="G252" i="2" s="1"/>
  <c r="H14" i="2"/>
  <c r="H11" i="2" s="1"/>
  <c r="H7" i="2" s="1"/>
  <c r="H6" i="2" s="1"/>
  <c r="H5" i="2" s="1"/>
  <c r="D22" i="2"/>
  <c r="D21" i="2" s="1"/>
  <c r="D51" i="2"/>
  <c r="H123" i="2"/>
  <c r="F129" i="2"/>
  <c r="H166" i="2"/>
  <c r="H165" i="2" s="1"/>
  <c r="H164" i="2" s="1"/>
  <c r="H171" i="2"/>
  <c r="H170" i="2" s="1"/>
  <c r="H169" i="2" s="1"/>
  <c r="E221" i="2"/>
  <c r="E220" i="2" s="1"/>
  <c r="E168" i="2" s="1"/>
  <c r="G280" i="2"/>
  <c r="G270" i="2"/>
  <c r="F159" i="2"/>
  <c r="F160" i="2"/>
  <c r="F158" i="2" s="1"/>
  <c r="F157" i="2" s="1"/>
  <c r="E159" i="2"/>
  <c r="E160" i="2"/>
  <c r="E158" i="2" s="1"/>
  <c r="G269" i="2"/>
  <c r="G268" i="2" s="1"/>
  <c r="D44" i="2"/>
  <c r="D43" i="2" s="1"/>
  <c r="H63" i="2"/>
  <c r="H62" i="2" s="1"/>
  <c r="H61" i="2" s="1"/>
  <c r="H69" i="2"/>
  <c r="H68" i="2" s="1"/>
  <c r="H67" i="2" s="1"/>
  <c r="H76" i="2"/>
  <c r="H75" i="2" s="1"/>
  <c r="H74" i="2" s="1"/>
  <c r="H79" i="2"/>
  <c r="H78" i="2" s="1"/>
  <c r="H77" i="2" s="1"/>
  <c r="H87" i="2"/>
  <c r="H86" i="2" s="1"/>
  <c r="H85" i="2" s="1"/>
  <c r="H91" i="2"/>
  <c r="H90" i="2" s="1"/>
  <c r="H89" i="2" s="1"/>
  <c r="H94" i="2"/>
  <c r="H93" i="2" s="1"/>
  <c r="H92" i="2" s="1"/>
  <c r="D96" i="2"/>
  <c r="D95" i="2" s="1"/>
  <c r="H97" i="2"/>
  <c r="H96" i="2" s="1"/>
  <c r="H95" i="2" s="1"/>
  <c r="D102" i="2"/>
  <c r="D101" i="2" s="1"/>
  <c r="H103" i="2"/>
  <c r="H102" i="2" s="1"/>
  <c r="H101" i="2" s="1"/>
  <c r="F151" i="2"/>
  <c r="F150" i="2" s="1"/>
  <c r="F149" i="2" s="1"/>
  <c r="F148" i="2" s="1"/>
  <c r="H153" i="2"/>
  <c r="H151" i="2" s="1"/>
  <c r="H150" i="2" s="1"/>
  <c r="H149" i="2" s="1"/>
  <c r="H148" i="2" s="1"/>
  <c r="H154" i="2"/>
  <c r="H155" i="2"/>
  <c r="H234" i="2"/>
  <c r="D271" i="2"/>
  <c r="D269" i="2" s="1"/>
  <c r="D268" i="2" s="1"/>
  <c r="D270" i="2"/>
  <c r="H143" i="2"/>
  <c r="H141" i="2" s="1"/>
  <c r="H140" i="2" s="1"/>
  <c r="H139" i="2" s="1"/>
  <c r="H144" i="2"/>
  <c r="H147" i="2"/>
  <c r="H146" i="2" s="1"/>
  <c r="H145" i="2" s="1"/>
  <c r="H163" i="2"/>
  <c r="H161" i="2" s="1"/>
  <c r="D168" i="2"/>
  <c r="D157" i="2" s="1"/>
  <c r="H188" i="2"/>
  <c r="H189" i="2"/>
  <c r="H196" i="2"/>
  <c r="H197" i="2"/>
  <c r="H224" i="2"/>
  <c r="H238" i="2"/>
  <c r="H250" i="2"/>
  <c r="H249" i="2" s="1"/>
  <c r="H248" i="2" s="1"/>
  <c r="H244" i="2" s="1"/>
  <c r="E271" i="2"/>
  <c r="E269" i="2" s="1"/>
  <c r="E268" i="2" s="1"/>
  <c r="E270" i="2"/>
  <c r="H282" i="2"/>
  <c r="H237" i="2"/>
  <c r="H243" i="2"/>
  <c r="H242" i="2" s="1"/>
  <c r="H241" i="2" s="1"/>
  <c r="E244" i="2"/>
  <c r="H251" i="2"/>
  <c r="H260" i="2"/>
  <c r="H285" i="2"/>
  <c r="G151" i="2"/>
  <c r="G150" i="2" s="1"/>
  <c r="G149" i="2" s="1"/>
  <c r="G148" i="2" s="1"/>
  <c r="H181" i="2"/>
  <c r="H179" i="2" s="1"/>
  <c r="H178" i="2" s="1"/>
  <c r="H192" i="2"/>
  <c r="H193" i="2"/>
  <c r="H200" i="2"/>
  <c r="H201" i="2"/>
  <c r="H214" i="2"/>
  <c r="H213" i="2" s="1"/>
  <c r="H212" i="2" s="1"/>
  <c r="H223" i="2"/>
  <c r="H221" i="2" s="1"/>
  <c r="H220" i="2" s="1"/>
  <c r="D221" i="2"/>
  <c r="D220" i="2" s="1"/>
  <c r="H225" i="2"/>
  <c r="H229" i="2"/>
  <c r="H240" i="2"/>
  <c r="H262" i="2"/>
  <c r="F270" i="2"/>
  <c r="J86" i="4" l="1"/>
  <c r="E16" i="4"/>
  <c r="E15" i="4" s="1"/>
  <c r="E6" i="4" s="1"/>
  <c r="E7" i="4"/>
  <c r="E174" i="4" s="1"/>
  <c r="E86" i="4"/>
  <c r="E84" i="4"/>
  <c r="E83" i="4" s="1"/>
  <c r="E75" i="4" s="1"/>
  <c r="J112" i="4"/>
  <c r="J111" i="4" s="1"/>
  <c r="J110" i="4" s="1"/>
  <c r="F17" i="4"/>
  <c r="G86" i="4"/>
  <c r="G84" i="4"/>
  <c r="G83" i="4" s="1"/>
  <c r="G75" i="4" s="1"/>
  <c r="J123" i="4"/>
  <c r="J122" i="4" s="1"/>
  <c r="J121" i="4" s="1"/>
  <c r="J85" i="4" s="1"/>
  <c r="J101" i="4"/>
  <c r="J100" i="4" s="1"/>
  <c r="J40" i="4"/>
  <c r="J39" i="4" s="1"/>
  <c r="J18" i="4"/>
  <c r="J17" i="4" s="1"/>
  <c r="G16" i="4"/>
  <c r="G15" i="4" s="1"/>
  <c r="G6" i="4" s="1"/>
  <c r="G7" i="4"/>
  <c r="D100" i="4"/>
  <c r="D84" i="4"/>
  <c r="D83" i="4" s="1"/>
  <c r="D75" i="4" s="1"/>
  <c r="F86" i="4"/>
  <c r="F84" i="4"/>
  <c r="F83" i="4" s="1"/>
  <c r="F75" i="4" s="1"/>
  <c r="E38" i="4"/>
  <c r="E8" i="4"/>
  <c r="E175" i="4" s="1"/>
  <c r="H84" i="4"/>
  <c r="H83" i="4" s="1"/>
  <c r="H75" i="4" s="1"/>
  <c r="H86" i="4"/>
  <c r="D175" i="4"/>
  <c r="J23" i="4"/>
  <c r="D174" i="4"/>
  <c r="D176" i="4" s="1"/>
  <c r="D179" i="4" s="1"/>
  <c r="J11" i="1"/>
  <c r="J62" i="1"/>
  <c r="J61" i="1" s="1"/>
  <c r="J51" i="1" s="1"/>
  <c r="J50" i="1" s="1"/>
  <c r="J80" i="1"/>
  <c r="F80" i="1"/>
  <c r="F79" i="1" s="1"/>
  <c r="F78" i="1" s="1"/>
  <c r="H49" i="1"/>
  <c r="H8" i="1" s="1"/>
  <c r="H106" i="1" s="1"/>
  <c r="J28" i="1"/>
  <c r="J27" i="1" s="1"/>
  <c r="E10" i="1"/>
  <c r="F10" i="1" s="1"/>
  <c r="E9" i="1"/>
  <c r="F9" i="1" s="1"/>
  <c r="F11" i="1"/>
  <c r="J90" i="1"/>
  <c r="J89" i="1" s="1"/>
  <c r="D51" i="1"/>
  <c r="D50" i="1" s="1"/>
  <c r="D49" i="1" s="1"/>
  <c r="H236" i="2"/>
  <c r="H235" i="2" s="1"/>
  <c r="H159" i="2"/>
  <c r="H160" i="2"/>
  <c r="H158" i="2" s="1"/>
  <c r="E157" i="2"/>
  <c r="E292" i="2" s="1"/>
  <c r="E293" i="2" s="1"/>
  <c r="D17" i="2"/>
  <c r="D16" i="2" s="1"/>
  <c r="D292" i="2" s="1"/>
  <c r="G293" i="2" s="1"/>
  <c r="H255" i="2"/>
  <c r="H254" i="2" s="1"/>
  <c r="H253" i="2" s="1"/>
  <c r="H252" i="2" s="1"/>
  <c r="H281" i="2"/>
  <c r="H60" i="2"/>
  <c r="D50" i="2"/>
  <c r="D46" i="2" s="1"/>
  <c r="H51" i="2"/>
  <c r="H50" i="2" s="1"/>
  <c r="H46" i="2" s="1"/>
  <c r="H16" i="2" s="1"/>
  <c r="H233" i="2"/>
  <c r="H232" i="2" s="1"/>
  <c r="H168" i="2" s="1"/>
  <c r="E176" i="4" l="1"/>
  <c r="E177" i="4" s="1"/>
  <c r="J8" i="4"/>
  <c r="J38" i="4"/>
  <c r="J84" i="4"/>
  <c r="J83" i="4" s="1"/>
  <c r="J75" i="4" s="1"/>
  <c r="J16" i="4"/>
  <c r="J7" i="4"/>
  <c r="F16" i="4"/>
  <c r="F15" i="4" s="1"/>
  <c r="F6" i="4" s="1"/>
  <c r="F7" i="4"/>
  <c r="F174" i="4" s="1"/>
  <c r="F176" i="4" s="1"/>
  <c r="G174" i="4"/>
  <c r="G176" i="4" s="1"/>
  <c r="G177" i="4" s="1"/>
  <c r="J175" i="4"/>
  <c r="H174" i="4"/>
  <c r="H176" i="4" s="1"/>
  <c r="H177" i="4" s="1"/>
  <c r="D8" i="1"/>
  <c r="D106" i="1" s="1"/>
  <c r="F49" i="1"/>
  <c r="F8" i="1" s="1"/>
  <c r="F106" i="1" s="1"/>
  <c r="J10" i="1"/>
  <c r="J9" i="1"/>
  <c r="J79" i="1"/>
  <c r="J78" i="1" s="1"/>
  <c r="J49" i="1" s="1"/>
  <c r="J8" i="1" s="1"/>
  <c r="J106" i="1" s="1"/>
  <c r="J107" i="1" s="1"/>
  <c r="H280" i="2"/>
  <c r="H269" i="2" s="1"/>
  <c r="H268" i="2" s="1"/>
  <c r="H270" i="2"/>
  <c r="H157" i="2"/>
  <c r="H292" i="2" s="1"/>
  <c r="H293" i="2" s="1"/>
  <c r="D293" i="2" s="1"/>
  <c r="F177" i="4" l="1"/>
  <c r="I177" i="4"/>
  <c r="J174" i="4"/>
  <c r="J176" i="4" s="1"/>
  <c r="J177" i="4" s="1"/>
  <c r="D177" i="4" s="1"/>
  <c r="J15" i="4"/>
  <c r="J6" i="4" s="1"/>
  <c r="I107" i="1"/>
  <c r="G107" i="1"/>
  <c r="F107" i="1" s="1"/>
  <c r="I302" i="2" l="1"/>
  <c r="I118" i="1"/>
  <c r="H118" i="1"/>
  <c r="G118" i="1"/>
  <c r="E118" i="1"/>
  <c r="D118" i="1"/>
  <c r="C118" i="1"/>
  <c r="B118" i="1"/>
  <c r="F191" i="4"/>
  <c r="D135" i="3"/>
  <c r="I119" i="1" l="1"/>
  <c r="G119" i="1"/>
  <c r="E119" i="1"/>
  <c r="F118" i="1"/>
  <c r="J118" i="1" s="1"/>
  <c r="H119" i="1" l="1"/>
  <c r="E302" i="2"/>
  <c r="F302" i="2"/>
  <c r="G302" i="2"/>
  <c r="H302" i="2"/>
  <c r="H303" i="2" s="1"/>
  <c r="D302" i="2"/>
  <c r="E303" i="2" s="1"/>
  <c r="F119" i="1"/>
  <c r="I120" i="1" s="1"/>
  <c r="D119" i="1"/>
  <c r="G303" i="2" l="1"/>
  <c r="D303" i="2"/>
  <c r="J119" i="1"/>
  <c r="J120" i="1" s="1"/>
  <c r="G120" i="1"/>
  <c r="F120" i="1" l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F50" i="1"/>
  <c r="F51" i="1"/>
  <c r="F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57" authorId="0" shapeId="0" xr:uid="{BC78FDBF-5C0D-444C-BB21-C489636F3FFD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A48310AC-5AFD-49AA-AAB0-1DE734C16F52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<sst xmlns="http://schemas.openxmlformats.org/spreadsheetml/2006/main" count="462" uniqueCount="212">
  <si>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</si>
  <si>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>(รายละเอียด 2)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</si>
  <si>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</si>
  <si>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</si>
  <si>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</si>
  <si>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</si>
  <si>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</si>
  <si>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</si>
  <si>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</si>
  <si>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</si>
  <si>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</si>
  <si>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</si>
  <si>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</si>
  <si>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</si>
  <si>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</si>
  <si>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</si>
  <si>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</si>
  <si>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</si>
  <si>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</si>
  <si>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</si>
  <si>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</si>
  <si>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ตรวจถูกต้องแล้ว</t>
  </si>
  <si>
    <t>ลงชื่อ</t>
  </si>
  <si>
    <t xml:space="preserve">                                      </t>
  </si>
  <si>
    <t xml:space="preserve">              (นางพัชรี  เรืองรุ่ง)</t>
  </si>
  <si>
    <t xml:space="preserve">    ผู้อำนวยการสำนักงานเขตพื้นที่การศึกษาประถมศึกษาปทุมธานี เขต 2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</si>
  <si>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</si>
  <si>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</si>
  <si>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</si>
  <si>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</si>
  <si>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</si>
  <si>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</si>
  <si>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</si>
  <si>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</si>
  <si>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</si>
  <si>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</si>
  <si>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</si>
  <si>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</si>
  <si>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</si>
  <si>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</si>
  <si>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</si>
  <si>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(นางกชพรรณ  บุญงามสม)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</si>
  <si>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</si>
  <si>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</si>
  <si>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</si>
  <si>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</si>
  <si>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 xml:space="preserve"> 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</si>
  <si>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</si>
  <si>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</si>
  <si>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</si>
  <si>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</si>
  <si>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สำนักงานเขตพื้นที่การศึกษาประถมศึกษาปทุมธานี เขต 2</t>
  </si>
  <si>
    <t>1.1.1.1</t>
  </si>
  <si>
    <t>2.1.1.1</t>
  </si>
  <si>
    <t>ร.ร.ชุมชนบึงบา</t>
  </si>
  <si>
    <t>ค่าครุภัณฑ์</t>
  </si>
  <si>
    <t>การอนุมัติเงินงวด</t>
  </si>
  <si>
    <t>ปัญหาอุปสรรค</t>
  </si>
  <si>
    <t xml:space="preserve">ครั้งที่ 201 </t>
  </si>
  <si>
    <t>ที่ ศธ 04087ว259/20 ม.ค.60</t>
  </si>
  <si>
    <t>28 พ.ย.2559</t>
  </si>
  <si>
    <t>2.1.2.1</t>
  </si>
  <si>
    <t>2.2.1</t>
  </si>
  <si>
    <t>2.2.1.1</t>
  </si>
  <si>
    <t>2.2.2</t>
  </si>
  <si>
    <t>2.2.3</t>
  </si>
  <si>
    <t>ลงชื่อ                                  เลขานุการคณะกรรมการติดตามเร่งรัดการใช้จ่ายเงินฯ</t>
  </si>
  <si>
    <t xml:space="preserve">  (รายละเอียด 1)</t>
  </si>
  <si>
    <t>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</si>
  <si>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</si>
  <si>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</si>
  <si>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</si>
  <si>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</si>
  <si>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</si>
  <si>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</si>
  <si>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</si>
  <si>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</si>
  <si>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</si>
  <si>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</si>
  <si>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</si>
  <si>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</si>
  <si>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</si>
  <si>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</si>
  <si>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</si>
  <si>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</si>
  <si>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</si>
  <si>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</si>
  <si>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</si>
  <si>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</si>
  <si>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</si>
  <si>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</si>
  <si>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</si>
  <si>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</si>
  <si>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</si>
  <si>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</si>
  <si>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(นางพัชรี  เรืองรุ่ง)</t>
  </si>
  <si>
    <t>(รายละเอียด 3)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</si>
  <si>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</si>
  <si>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</si>
  <si>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 xml:space="preserve">        ประธานคณะกรรมการเร่งรัดติดตามฯ</t>
  </si>
  <si>
    <t>(รายละเอียด 4)</t>
  </si>
  <si>
    <t>ประธานคณะกรรมการติดตามเร่งรัดการใช้จ่ายเงินฯ</t>
  </si>
  <si>
    <t>สิ่งก่อสร้าง</t>
  </si>
  <si>
    <t>ปี65</t>
  </si>
  <si>
    <t>(นางสาวปัจศีล  ภูสงัด)</t>
  </si>
  <si>
    <t>รองผู้อำนวยการสำนักงานเขตพื้นที่การศึกษา รักษาราชการแทน</t>
  </si>
  <si>
    <t xml:space="preserve">   นักวิชาการเงินและบัญชีชำนาญการพิเศษ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</si>
  <si>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</si>
  <si>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</si>
  <si>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</si>
  <si>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 xml:space="preserve">โรงเรียนวัดพวงแก้ว 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</si>
  <si>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</si>
  <si>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</si>
  <si>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</si>
  <si>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</si>
  <si>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</si>
  <si>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2.3.2</t>
  </si>
  <si>
    <t>2.3.3</t>
  </si>
  <si>
    <t>วัดพวงแก้ว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</si>
  <si>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</si>
  <si>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</si>
  <si>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</si>
  <si>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</si>
  <si>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กลุ่มบริหารงานบุคค</t>
  </si>
  <si>
    <t xml:space="preserve">                </t>
  </si>
  <si>
    <t>3.2.1</t>
  </si>
  <si>
    <t>5.2</t>
  </si>
  <si>
    <t>5.2.1</t>
  </si>
  <si>
    <t>1.1.1.2</t>
  </si>
  <si>
    <t>1.1.1.3</t>
  </si>
  <si>
    <t>1.1.1.4</t>
  </si>
  <si>
    <t>2.3.1</t>
  </si>
  <si>
    <t>2.3.1.2</t>
  </si>
  <si>
    <t>2.3.1.3</t>
  </si>
  <si>
    <t>2.3.4</t>
  </si>
  <si>
    <t>2.3.5</t>
  </si>
  <si>
    <t>2.3.6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</si>
  <si>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</si>
  <si>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</si>
  <si>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</si>
  <si>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</si>
  <si>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</si>
  <si>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</si>
  <si>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</si>
  <si>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 xml:space="preserve">        ตรวจแล้วถูกต้อง</t>
  </si>
  <si>
    <t>ระบบ NEW GFMIS</t>
  </si>
  <si>
    <t xml:space="preserve">                       ลงชื่อ                                ผู้จัดทำ</t>
  </si>
  <si>
    <t xml:space="preserve">  นักวิชาการเงินและบัญชีชำนาญการพิเศษ</t>
  </si>
  <si>
    <t xml:space="preserve">        (นายคำโพธิ์  บุญสิงห์)</t>
  </si>
  <si>
    <t>(นายคำโพธิ์  บุญสิงห์)</t>
  </si>
  <si>
    <t xml:space="preserve">         ลงชื่อ</t>
  </si>
  <si>
    <t>ประธานคณะกรรมการเร่งรัดติดตามฯ</t>
  </si>
  <si>
    <t>รายงานผลการเบิกจ่ายเงินงบประมาณ งบลงทุน   ประจำปีงบประมาณ พ.ศ. 2566</t>
  </si>
  <si>
    <t>งบลงทุน ค่าครุภัณฑ์   6611310</t>
  </si>
  <si>
    <t>งบลงทุน  ค่าที่ดินสิ่งก่อสร้าง 6611320</t>
  </si>
  <si>
    <t>1.1.1.5</t>
  </si>
  <si>
    <t>1.2.1</t>
  </si>
  <si>
    <t>1.2.2</t>
  </si>
  <si>
    <t>1.2.3</t>
  </si>
  <si>
    <t>1.3.1</t>
  </si>
  <si>
    <t>1.4.1</t>
  </si>
  <si>
    <t>งบลงทุน  ค่าครุภัณฑ์  6611310</t>
  </si>
  <si>
    <t>งบลงทุน  ค่าที่ดินและสิ่งก่อสร้า  6611320</t>
  </si>
  <si>
    <t>2.1.1.2</t>
  </si>
  <si>
    <t>2.1.1.3</t>
  </si>
  <si>
    <t>2.31.1</t>
  </si>
  <si>
    <t>ผลการติดตามเร่งรัดการใช้จ่ายเงินงบประมาณรายจ่าย ประจำปีงบประมาณ พ.ศ. 2566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</si>
  <si>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</si>
  <si>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</si>
  <si>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>เป้าหมายตามมติ ครม.(%)</t>
  </si>
  <si>
    <t>ใช้จ่าย</t>
  </si>
  <si>
    <t>ไตรมาสที่ 1    ต.ค.65 - ธ.ค.65</t>
  </si>
  <si>
    <t xml:space="preserve">ผลการเบิกจ่าย  </t>
  </si>
  <si>
    <t>ไตรมาสที่ 2    ม.ค.66 - มี.ค.66</t>
  </si>
  <si>
    <t>ไตรมาสที่ 3    เม.ย.66 - มิ.ย.66</t>
  </si>
  <si>
    <t>ไตรมาสที่ 4    ก.ค.66 - ก.ย.66</t>
  </si>
  <si>
    <t>เลขานุการคณะกรรมการติดตามเร่งรัดการใช้จ่ายเงินฯ</t>
  </si>
  <si>
    <t xml:space="preserve">      ประธานคณะกรรมการติดตามเร่งรัดการใช้จ่ายเงินฯ</t>
  </si>
  <si>
    <t>ประจำปีงบประมาณ พ.ศ. 2566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</si>
  <si>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</si>
  <si>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</si>
  <si>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</si>
  <si>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>กลุ่มส่งเสรริมการจัดการรศึกษา</t>
  </si>
  <si>
    <t xml:space="preserve">นางสาวเหมือนฝัน  จันทร์ประสิทธิ์ </t>
  </si>
  <si>
    <t>ตรวจแล้วถูกต้อง</t>
  </si>
  <si>
    <t>(นายเทอดเกียรติ  ยามโสภา)</t>
  </si>
  <si>
    <t>ผลการเบิกจ่ายเงินงบประมาณ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</si>
  <si>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</si>
  <si>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</si>
  <si>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</si>
  <si>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ทำสัญญา</t>
  </si>
  <si>
    <t>ทำสัญญา 7 กพ 66 ครบ 9 มีค 66</t>
  </si>
  <si>
    <t>บริหารสัญญา</t>
  </si>
  <si>
    <t>ท่ำสัญญา</t>
  </si>
  <si>
    <t>รายงานผลการเบิกจ่ายเงินงบประมาณ งบประจำเพื่อการบริหารจัดการสำนักงานและงบพัฒนาเพื่อพัฒนาคุณภาพการศึกษา</t>
  </si>
  <si>
    <t>ร.ร.ร่วมจิตประสาท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</si>
  <si>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</si>
  <si>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</si>
  <si>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</t>
  </si>
  <si>
    <t>รอบุคคลแจ้ง</t>
  </si>
  <si>
    <t>ผลการเบิกจ่ายและใช้จ่ายเป็นไปตามมติครม.</t>
  </si>
  <si>
    <t xml:space="preserve">ผลการเบิกจ่ายและใช้จ่ายเป็นไปตามมติครม.  </t>
  </si>
  <si>
    <t>ผลการเบิกจ่ายและใช้จ่ายไม่เป็นไปตามมติครม.</t>
  </si>
  <si>
    <t>ผลการเบิกจ่ายไม่เป็นไปตามมติครม. ผลการใช้จ่ายเป็นไปตามมติครม.</t>
  </si>
  <si>
    <t>เร่งรัดแล้ว</t>
  </si>
  <si>
    <t>กลุ่มนิเทศติดตามและประเมินผลการจัดการศึกษา/ร.ร.ร่วมจิตประสาท</t>
  </si>
  <si>
    <t>1.1.2</t>
  </si>
  <si>
    <t>รอบุคคลแจ้งรายชื่อผู้เข้ารับการอบรม</t>
  </si>
  <si>
    <t xml:space="preserve">                ประจำเดือนพฤษภาคม 2566</t>
  </si>
  <si>
    <t>ประกาศครั้งที่ 2</t>
  </si>
  <si>
    <t>นักวิชาการพัสดุชำนาญการพิเศษ</t>
  </si>
  <si>
    <t>ประจำเดือน พฤษภาคม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</si>
</sst>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sz val="14"/>
      <color theme="0"/>
      <name val="TH SarabunPSK"/>
      <family val="2"/>
    </font>
    <font>
      <sz val="14"/>
      <name val="Cordia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0"/>
      <name val="TH SarabunPSK"/>
      <family val="2"/>
      <charset val="222"/>
    </font>
    <font>
      <sz val="12"/>
      <name val="TH SarabunIT๙"/>
      <family val="2"/>
    </font>
    <font>
      <sz val="10"/>
      <color theme="1"/>
      <name val="TH SarabunPSK"/>
      <family val="2"/>
      <charset val="22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0"/>
      <name val="TH SarabunIT๙"/>
      <family val="2"/>
    </font>
    <font>
      <sz val="12"/>
      <color rgb="FFFF0000"/>
      <name val="TH SarabunPSK"/>
      <family val="2"/>
    </font>
    <font>
      <sz val="10"/>
      <color theme="0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161">
    <xf numFmtId="0" fontId="0" fillId="0" borderId="0" xfId="0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187" fontId="3" fillId="0" borderId="0" xfId="1" applyFont="1" applyBorder="1"/>
    <xf numFmtId="43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43" fontId="10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0" fontId="3" fillId="0" borderId="1" xfId="0" applyFont="1" applyBorder="1"/>
    <xf numFmtId="49" fontId="2" fillId="22" borderId="6" xfId="0" applyNumberFormat="1" applyFont="1" applyFill="1" applyBorder="1" applyAlignment="1">
      <alignment horizontal="left" vertical="center"/>
    </xf>
    <xf numFmtId="0" fontId="2" fillId="22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4" borderId="6" xfId="0" applyFont="1" applyFill="1" applyBorder="1" applyAlignment="1">
      <alignment vertical="top"/>
    </xf>
    <xf numFmtId="0" fontId="3" fillId="24" borderId="6" xfId="0" applyFont="1" applyFill="1" applyBorder="1" applyAlignment="1">
      <alignment vertical="top" wrapText="1"/>
    </xf>
    <xf numFmtId="3" fontId="3" fillId="24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9" borderId="14" xfId="0" applyFont="1" applyFill="1" applyBorder="1"/>
    <xf numFmtId="3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vertical="top"/>
    </xf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2" fillId="25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187" fontId="15" fillId="0" borderId="0" xfId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87" fontId="15" fillId="0" borderId="0" xfId="1" applyFont="1" applyBorder="1"/>
    <xf numFmtId="49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2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43" fontId="15" fillId="6" borderId="0" xfId="0" applyNumberFormat="1" applyFont="1" applyFill="1" applyAlignment="1">
      <alignment horizontal="left"/>
    </xf>
    <xf numFmtId="187" fontId="15" fillId="6" borderId="0" xfId="1" applyFont="1" applyFill="1" applyBorder="1"/>
    <xf numFmtId="187" fontId="15" fillId="6" borderId="0" xfId="1" applyFont="1" applyFill="1"/>
    <xf numFmtId="0" fontId="15" fillId="6" borderId="0" xfId="0" applyFont="1" applyFill="1"/>
    <xf numFmtId="0" fontId="15" fillId="4" borderId="0" xfId="0" applyFont="1" applyFill="1" applyAlignment="1">
      <alignment horizontal="center"/>
    </xf>
    <xf numFmtId="43" fontId="15" fillId="4" borderId="0" xfId="0" applyNumberFormat="1" applyFont="1" applyFill="1" applyAlignment="1">
      <alignment horizontal="center"/>
    </xf>
    <xf numFmtId="43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left"/>
    </xf>
    <xf numFmtId="49" fontId="15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187" fontId="15" fillId="6" borderId="0" xfId="0" applyNumberFormat="1" applyFont="1" applyFill="1" applyAlignment="1">
      <alignment horizontal="center"/>
    </xf>
    <xf numFmtId="188" fontId="15" fillId="0" borderId="0" xfId="1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6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2" fontId="8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top"/>
    </xf>
    <xf numFmtId="2" fontId="11" fillId="11" borderId="11" xfId="0" applyNumberFormat="1" applyFont="1" applyFill="1" applyBorder="1" applyAlignment="1">
      <alignment vertical="top"/>
    </xf>
    <xf numFmtId="43" fontId="18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horizontal="justify" vertical="top"/>
    </xf>
    <xf numFmtId="0" fontId="20" fillId="0" borderId="6" xfId="0" applyFont="1" applyBorder="1" applyAlignment="1">
      <alignment horizontal="left"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/>
    </xf>
    <xf numFmtId="0" fontId="17" fillId="9" borderId="6" xfId="0" applyFont="1" applyFill="1" applyBorder="1" applyAlignment="1">
      <alignment horizontal="justify" vertical="top"/>
    </xf>
    <xf numFmtId="43" fontId="17" fillId="6" borderId="6" xfId="0" applyNumberFormat="1" applyFont="1" applyFill="1" applyBorder="1" applyAlignment="1">
      <alignment vertical="top"/>
    </xf>
    <xf numFmtId="49" fontId="17" fillId="7" borderId="6" xfId="0" applyNumberFormat="1" applyFont="1" applyFill="1" applyBorder="1" applyAlignment="1">
      <alignment vertical="top"/>
    </xf>
    <xf numFmtId="49" fontId="18" fillId="6" borderId="6" xfId="0" applyNumberFormat="1" applyFont="1" applyFill="1" applyBorder="1" applyAlignment="1">
      <alignment vertical="top" wrapText="1"/>
    </xf>
    <xf numFmtId="0" fontId="11" fillId="15" borderId="6" xfId="0" applyFont="1" applyFill="1" applyBorder="1" applyAlignment="1">
      <alignment horizontal="center" vertical="top"/>
    </xf>
    <xf numFmtId="2" fontId="11" fillId="15" borderId="11" xfId="0" applyNumberFormat="1" applyFont="1" applyFill="1" applyBorder="1" applyAlignment="1">
      <alignment vertical="top" wrapText="1"/>
    </xf>
    <xf numFmtId="43" fontId="18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vertical="top"/>
    </xf>
    <xf numFmtId="0" fontId="18" fillId="16" borderId="6" xfId="0" applyFont="1" applyFill="1" applyBorder="1" applyAlignment="1">
      <alignment horizontal="center" vertical="top"/>
    </xf>
    <xf numFmtId="2" fontId="18" fillId="16" borderId="11" xfId="0" applyNumberFormat="1" applyFont="1" applyFill="1" applyBorder="1" applyAlignment="1">
      <alignment vertical="top" wrapText="1"/>
    </xf>
    <xf numFmtId="2" fontId="18" fillId="16" borderId="11" xfId="0" applyNumberFormat="1" applyFont="1" applyFill="1" applyBorder="1" applyAlignment="1">
      <alignment vertical="top"/>
    </xf>
    <xf numFmtId="43" fontId="18" fillId="16" borderId="6" xfId="0" applyNumberFormat="1" applyFont="1" applyFill="1" applyBorder="1" applyAlignment="1">
      <alignment horizontal="center" vertical="top"/>
    </xf>
    <xf numFmtId="43" fontId="17" fillId="16" borderId="6" xfId="0" applyNumberFormat="1" applyFont="1" applyFill="1" applyBorder="1" applyAlignment="1">
      <alignment vertical="top"/>
    </xf>
    <xf numFmtId="0" fontId="18" fillId="7" borderId="2" xfId="0" applyFont="1" applyFill="1" applyBorder="1" applyAlignment="1">
      <alignment horizontal="center" vertical="top"/>
    </xf>
    <xf numFmtId="2" fontId="18" fillId="7" borderId="8" xfId="0" applyNumberFormat="1" applyFont="1" applyFill="1" applyBorder="1" applyAlignment="1">
      <alignment vertical="top"/>
    </xf>
    <xf numFmtId="43" fontId="18" fillId="7" borderId="2" xfId="0" applyNumberFormat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left"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43" fontId="18" fillId="6" borderId="6" xfId="0" applyNumberFormat="1" applyFont="1" applyFill="1" applyBorder="1" applyAlignment="1">
      <alignment horizontal="center" vertical="top"/>
    </xf>
    <xf numFmtId="43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2" fontId="11" fillId="11" borderId="11" xfId="0" applyNumberFormat="1" applyFont="1" applyFill="1" applyBorder="1" applyAlignment="1">
      <alignment vertical="top" wrapText="1"/>
    </xf>
    <xf numFmtId="2" fontId="18" fillId="11" borderId="11" xfId="0" applyNumberFormat="1" applyFont="1" applyFill="1" applyBorder="1" applyAlignment="1">
      <alignment vertical="top" wrapText="1"/>
    </xf>
    <xf numFmtId="0" fontId="17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/>
    </xf>
    <xf numFmtId="43" fontId="17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horizontal="left" vertical="top"/>
    </xf>
    <xf numFmtId="43" fontId="17" fillId="16" borderId="6" xfId="0" applyNumberFormat="1" applyFont="1" applyFill="1" applyBorder="1" applyAlignment="1">
      <alignment horizontal="center" vertical="top"/>
    </xf>
    <xf numFmtId="0" fontId="17" fillId="16" borderId="6" xfId="0" applyFont="1" applyFill="1" applyBorder="1" applyAlignment="1">
      <alignment horizontal="left" vertical="top"/>
    </xf>
    <xf numFmtId="0" fontId="18" fillId="7" borderId="6" xfId="0" applyFont="1" applyFill="1" applyBorder="1" applyAlignment="1">
      <alignment horizontal="center" vertical="top"/>
    </xf>
    <xf numFmtId="2" fontId="18" fillId="7" borderId="11" xfId="0" applyNumberFormat="1" applyFont="1" applyFill="1" applyBorder="1" applyAlignment="1">
      <alignment vertical="top"/>
    </xf>
    <xf numFmtId="43" fontId="18" fillId="7" borderId="6" xfId="0" applyNumberFormat="1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/>
    </xf>
    <xf numFmtId="43" fontId="18" fillId="6" borderId="5" xfId="0" applyNumberFormat="1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/>
    </xf>
    <xf numFmtId="190" fontId="18" fillId="16" borderId="6" xfId="0" applyNumberFormat="1" applyFont="1" applyFill="1" applyBorder="1" applyAlignment="1">
      <alignment horizontal="center" vertical="top"/>
    </xf>
    <xf numFmtId="2" fontId="18" fillId="0" borderId="6" xfId="0" applyNumberFormat="1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2" fontId="11" fillId="8" borderId="12" xfId="0" applyNumberFormat="1" applyFont="1" applyFill="1" applyBorder="1" applyAlignment="1">
      <alignment vertical="top"/>
    </xf>
    <xf numFmtId="43" fontId="18" fillId="8" borderId="5" xfId="0" applyNumberFormat="1" applyFont="1" applyFill="1" applyBorder="1" applyAlignment="1">
      <alignment horizontal="center" vertical="top"/>
    </xf>
    <xf numFmtId="0" fontId="17" fillId="8" borderId="5" xfId="0" applyFont="1" applyFill="1" applyBorder="1" applyAlignment="1">
      <alignment vertical="top"/>
    </xf>
    <xf numFmtId="0" fontId="18" fillId="9" borderId="6" xfId="0" applyFont="1" applyFill="1" applyBorder="1" applyAlignment="1">
      <alignment horizontal="center" vertical="top"/>
    </xf>
    <xf numFmtId="43" fontId="18" fillId="9" borderId="6" xfId="0" applyNumberFormat="1" applyFont="1" applyFill="1" applyBorder="1" applyAlignment="1">
      <alignment horizontal="center" vertical="top"/>
    </xf>
    <xf numFmtId="0" fontId="17" fillId="9" borderId="6" xfId="0" applyFont="1" applyFill="1" applyBorder="1" applyAlignment="1">
      <alignment vertical="top"/>
    </xf>
    <xf numFmtId="2" fontId="18" fillId="0" borderId="6" xfId="0" applyNumberFormat="1" applyFont="1" applyBorder="1" applyAlignment="1">
      <alignment vertical="top" wrapText="1"/>
    </xf>
    <xf numFmtId="43" fontId="18" fillId="0" borderId="6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2" fontId="18" fillId="0" borderId="6" xfId="0" applyNumberFormat="1" applyFont="1" applyBorder="1" applyAlignment="1">
      <alignment horizontal="center" vertical="top"/>
    </xf>
    <xf numFmtId="2" fontId="17" fillId="0" borderId="6" xfId="0" applyNumberFormat="1" applyFont="1" applyBorder="1" applyAlignment="1">
      <alignment horizontal="center" vertical="top"/>
    </xf>
    <xf numFmtId="0" fontId="17" fillId="3" borderId="6" xfId="0" applyFont="1" applyFill="1" applyBorder="1"/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17" fillId="6" borderId="18" xfId="0" applyFont="1" applyFill="1" applyBorder="1"/>
    <xf numFmtId="0" fontId="17" fillId="0" borderId="0" xfId="0" applyFont="1"/>
    <xf numFmtId="2" fontId="5" fillId="11" borderId="10" xfId="0" applyNumberFormat="1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188" fontId="7" fillId="6" borderId="6" xfId="0" applyNumberFormat="1" applyFont="1" applyFill="1" applyBorder="1"/>
    <xf numFmtId="2" fontId="5" fillId="6" borderId="6" xfId="0" applyNumberFormat="1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6" borderId="5" xfId="0" applyNumberFormat="1" applyFont="1" applyFill="1" applyBorder="1" applyAlignment="1">
      <alignment horizontal="left" vertical="top" wrapText="1"/>
    </xf>
    <xf numFmtId="2" fontId="3" fillId="24" borderId="19" xfId="0" applyNumberFormat="1" applyFont="1" applyFill="1" applyBorder="1" applyAlignment="1">
      <alignment vertical="center"/>
    </xf>
    <xf numFmtId="2" fontId="3" fillId="24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5" borderId="4" xfId="0" applyFont="1" applyFill="1" applyBorder="1" applyAlignment="1">
      <alignment horizontal="center"/>
    </xf>
    <xf numFmtId="43" fontId="3" fillId="25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4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vertical="top" wrapText="1"/>
    </xf>
    <xf numFmtId="43" fontId="18" fillId="6" borderId="13" xfId="0" applyNumberFormat="1" applyFont="1" applyFill="1" applyBorder="1" applyAlignment="1">
      <alignment horizontal="center" vertical="top"/>
    </xf>
    <xf numFmtId="43" fontId="17" fillId="6" borderId="13" xfId="0" applyNumberFormat="1" applyFont="1" applyFill="1" applyBorder="1" applyAlignment="1">
      <alignment horizontal="center" vertical="top"/>
    </xf>
    <xf numFmtId="43" fontId="7" fillId="6" borderId="23" xfId="0" applyNumberFormat="1" applyFont="1" applyFill="1" applyBorder="1" applyAlignment="1">
      <alignment vertical="top"/>
    </xf>
    <xf numFmtId="0" fontId="17" fillId="0" borderId="13" xfId="0" applyFont="1" applyBorder="1" applyAlignment="1">
      <alignment vertical="top"/>
    </xf>
    <xf numFmtId="0" fontId="18" fillId="6" borderId="14" xfId="0" applyFont="1" applyFill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49" fontId="18" fillId="0" borderId="14" xfId="0" applyNumberFormat="1" applyFont="1" applyBorder="1" applyAlignment="1">
      <alignment vertical="top"/>
    </xf>
    <xf numFmtId="43" fontId="18" fillId="6" borderId="14" xfId="0" applyNumberFormat="1" applyFont="1" applyFill="1" applyBorder="1" applyAlignment="1">
      <alignment horizontal="center" vertical="top"/>
    </xf>
    <xf numFmtId="43" fontId="17" fillId="6" borderId="14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43" fontId="18" fillId="0" borderId="13" xfId="0" applyNumberFormat="1" applyFont="1" applyBorder="1" applyAlignment="1">
      <alignment horizontal="center" vertical="top"/>
    </xf>
    <xf numFmtId="43" fontId="17" fillId="0" borderId="13" xfId="0" applyNumberFormat="1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18" fillId="6" borderId="14" xfId="0" applyNumberFormat="1" applyFont="1" applyFill="1" applyBorder="1" applyAlignment="1">
      <alignment horizontal="center" vertical="top"/>
    </xf>
    <xf numFmtId="2" fontId="17" fillId="6" borderId="14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vertical="top" wrapText="1"/>
    </xf>
    <xf numFmtId="43" fontId="18" fillId="0" borderId="14" xfId="0" applyNumberFormat="1" applyFont="1" applyBorder="1" applyAlignment="1">
      <alignment horizontal="center" vertical="top"/>
    </xf>
    <xf numFmtId="43" fontId="17" fillId="0" borderId="14" xfId="0" applyNumberFormat="1" applyFont="1" applyBorder="1" applyAlignment="1">
      <alignment horizontal="center" vertical="top"/>
    </xf>
    <xf numFmtId="0" fontId="21" fillId="0" borderId="0" xfId="0" applyFont="1"/>
    <xf numFmtId="43" fontId="2" fillId="0" borderId="1" xfId="3" applyFont="1" applyBorder="1" applyAlignment="1"/>
    <xf numFmtId="189" fontId="2" fillId="22" borderId="6" xfId="3" applyNumberFormat="1" applyFont="1" applyFill="1" applyBorder="1" applyAlignment="1">
      <alignment horizontal="right" vertical="center"/>
    </xf>
    <xf numFmtId="43" fontId="2" fillId="22" borderId="6" xfId="3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top"/>
    </xf>
    <xf numFmtId="49" fontId="2" fillId="23" borderId="5" xfId="0" applyNumberFormat="1" applyFont="1" applyFill="1" applyBorder="1" applyAlignment="1">
      <alignment horizontal="left" vertical="top"/>
    </xf>
    <xf numFmtId="43" fontId="3" fillId="23" borderId="5" xfId="3" applyFont="1" applyFill="1" applyBorder="1" applyAlignment="1">
      <alignment horizontal="right" vertical="top"/>
    </xf>
    <xf numFmtId="0" fontId="3" fillId="23" borderId="6" xfId="0" applyFont="1" applyFill="1" applyBorder="1" applyAlignment="1">
      <alignment vertical="top"/>
    </xf>
    <xf numFmtId="43" fontId="3" fillId="7" borderId="6" xfId="3" applyFont="1" applyFill="1" applyBorder="1" applyAlignment="1">
      <alignment horizontal="right"/>
    </xf>
    <xf numFmtId="43" fontId="3" fillId="12" borderId="6" xfId="3" applyFont="1" applyFill="1" applyBorder="1" applyAlignment="1">
      <alignment horizontal="right" vertical="top"/>
    </xf>
    <xf numFmtId="43" fontId="3" fillId="6" borderId="17" xfId="3" applyFont="1" applyFill="1" applyBorder="1" applyAlignment="1">
      <alignment horizontal="right"/>
    </xf>
    <xf numFmtId="43" fontId="3" fillId="6" borderId="17" xfId="3" applyFont="1" applyFill="1" applyBorder="1" applyAlignment="1">
      <alignment horizontal="center"/>
    </xf>
    <xf numFmtId="43" fontId="3" fillId="6" borderId="17" xfId="3" applyFont="1" applyFill="1" applyBorder="1"/>
    <xf numFmtId="43" fontId="3" fillId="6" borderId="14" xfId="3" applyFont="1" applyFill="1" applyBorder="1" applyAlignment="1">
      <alignment horizontal="right"/>
    </xf>
    <xf numFmtId="43" fontId="3" fillId="6" borderId="14" xfId="3" applyFont="1" applyFill="1" applyBorder="1" applyAlignment="1">
      <alignment horizontal="center"/>
    </xf>
    <xf numFmtId="43" fontId="3" fillId="6" borderId="14" xfId="3" applyFont="1" applyFill="1" applyBorder="1"/>
    <xf numFmtId="43" fontId="3" fillId="9" borderId="5" xfId="3" applyFont="1" applyFill="1" applyBorder="1" applyAlignment="1">
      <alignment horizontal="right" vertical="top"/>
    </xf>
    <xf numFmtId="43" fontId="2" fillId="7" borderId="6" xfId="3" applyFont="1" applyFill="1" applyBorder="1" applyAlignment="1">
      <alignment horizontal="right"/>
    </xf>
    <xf numFmtId="43" fontId="3" fillId="7" borderId="13" xfId="3" applyFont="1" applyFill="1" applyBorder="1" applyAlignment="1">
      <alignment horizontal="right"/>
    </xf>
    <xf numFmtId="43" fontId="2" fillId="7" borderId="6" xfId="3" applyFont="1" applyFill="1" applyBorder="1"/>
    <xf numFmtId="43" fontId="3" fillId="12" borderId="13" xfId="3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3" applyFont="1" applyFill="1" applyBorder="1" applyAlignment="1">
      <alignment horizontal="right" vertical="top"/>
    </xf>
    <xf numFmtId="43" fontId="3" fillId="6" borderId="14" xfId="3" applyFont="1" applyFill="1" applyBorder="1" applyAlignment="1">
      <alignment horizontal="center" vertical="top"/>
    </xf>
    <xf numFmtId="43" fontId="3" fillId="6" borderId="14" xfId="3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3" applyFont="1" applyFill="1" applyBorder="1" applyAlignment="1">
      <alignment horizontal="right" vertical="top"/>
    </xf>
    <xf numFmtId="43" fontId="3" fillId="6" borderId="5" xfId="3" applyFont="1" applyFill="1" applyBorder="1" applyAlignment="1">
      <alignment horizontal="center" vertical="top"/>
    </xf>
    <xf numFmtId="43" fontId="2" fillId="7" borderId="13" xfId="3" applyFont="1" applyFill="1" applyBorder="1" applyAlignment="1">
      <alignment horizontal="right"/>
    </xf>
    <xf numFmtId="43" fontId="3" fillId="12" borderId="2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3" applyFont="1" applyFill="1" applyBorder="1" applyAlignment="1">
      <alignment horizontal="center"/>
    </xf>
    <xf numFmtId="43" fontId="3" fillId="6" borderId="6" xfId="3" applyFont="1" applyFill="1" applyBorder="1" applyAlignment="1">
      <alignment horizontal="right"/>
    </xf>
    <xf numFmtId="43" fontId="3" fillId="0" borderId="6" xfId="3" applyFont="1" applyBorder="1"/>
    <xf numFmtId="43" fontId="3" fillId="24" borderId="6" xfId="3" applyFont="1" applyFill="1" applyBorder="1" applyAlignment="1">
      <alignment horizontal="right" vertical="top"/>
    </xf>
    <xf numFmtId="43" fontId="3" fillId="0" borderId="6" xfId="3" applyFont="1" applyBorder="1" applyAlignment="1">
      <alignment vertical="top"/>
    </xf>
    <xf numFmtId="0" fontId="3" fillId="19" borderId="14" xfId="0" applyFont="1" applyFill="1" applyBorder="1" applyAlignment="1">
      <alignment vertical="top"/>
    </xf>
    <xf numFmtId="43" fontId="3" fillId="19" borderId="14" xfId="3" applyFont="1" applyFill="1" applyBorder="1" applyAlignment="1">
      <alignment horizontal="right" vertical="top"/>
    </xf>
    <xf numFmtId="3" fontId="3" fillId="19" borderId="14" xfId="0" applyNumberFormat="1" applyFont="1" applyFill="1" applyBorder="1" applyAlignment="1">
      <alignment vertical="top"/>
    </xf>
    <xf numFmtId="3" fontId="3" fillId="19" borderId="6" xfId="0" applyNumberFormat="1" applyFont="1" applyFill="1" applyBorder="1" applyAlignment="1">
      <alignment vertical="top"/>
    </xf>
    <xf numFmtId="0" fontId="3" fillId="19" borderId="6" xfId="0" applyFont="1" applyFill="1" applyBorder="1" applyAlignment="1">
      <alignment vertical="top"/>
    </xf>
    <xf numFmtId="43" fontId="3" fillId="19" borderId="6" xfId="3" applyFont="1" applyFill="1" applyBorder="1" applyAlignment="1">
      <alignment horizontal="right" vertical="top"/>
    </xf>
    <xf numFmtId="43" fontId="3" fillId="19" borderId="14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center"/>
    </xf>
    <xf numFmtId="43" fontId="8" fillId="11" borderId="6" xfId="3" applyFont="1" applyFill="1" applyBorder="1"/>
    <xf numFmtId="49" fontId="4" fillId="15" borderId="6" xfId="3" applyNumberFormat="1" applyFont="1" applyFill="1" applyBorder="1" applyAlignment="1">
      <alignment horizontal="center" vertical="top" wrapText="1"/>
    </xf>
    <xf numFmtId="49" fontId="4" fillId="15" borderId="6" xfId="3" applyNumberFormat="1" applyFont="1" applyFill="1" applyBorder="1" applyAlignment="1">
      <alignment horizontal="left" vertical="top" wrapText="1"/>
    </xf>
    <xf numFmtId="43" fontId="8" fillId="15" borderId="6" xfId="3" applyFont="1" applyFill="1" applyBorder="1" applyAlignment="1">
      <alignment vertical="top"/>
    </xf>
    <xf numFmtId="188" fontId="8" fillId="9" borderId="10" xfId="3" applyNumberFormat="1" applyFont="1" applyFill="1" applyBorder="1" applyAlignment="1">
      <alignment vertical="top"/>
    </xf>
    <xf numFmtId="49" fontId="4" fillId="9" borderId="6" xfId="3" applyNumberFormat="1" applyFont="1" applyFill="1" applyBorder="1" applyAlignment="1">
      <alignment vertical="top" wrapText="1"/>
    </xf>
    <xf numFmtId="43" fontId="8" fillId="9" borderId="6" xfId="3" applyFont="1" applyFill="1" applyBorder="1" applyAlignment="1">
      <alignment vertical="top"/>
    </xf>
    <xf numFmtId="43" fontId="3" fillId="24" borderId="6" xfId="3" applyFont="1" applyFill="1" applyBorder="1" applyAlignment="1">
      <alignment horizontal="right" vertical="center"/>
    </xf>
    <xf numFmtId="43" fontId="3" fillId="19" borderId="5" xfId="3" applyFont="1" applyFill="1" applyBorder="1" applyAlignment="1">
      <alignment horizontal="right"/>
    </xf>
    <xf numFmtId="43" fontId="3" fillId="0" borderId="5" xfId="3" applyFont="1" applyBorder="1"/>
    <xf numFmtId="1" fontId="2" fillId="24" borderId="6" xfId="0" applyNumberFormat="1" applyFont="1" applyFill="1" applyBorder="1" applyAlignment="1">
      <alignment horizontal="center" vertical="top"/>
    </xf>
    <xf numFmtId="2" fontId="2" fillId="24" borderId="6" xfId="0" applyNumberFormat="1" applyFont="1" applyFill="1" applyBorder="1" applyAlignment="1">
      <alignment vertical="top"/>
    </xf>
    <xf numFmtId="43" fontId="8" fillId="9" borderId="6" xfId="3" applyFont="1" applyFill="1" applyBorder="1"/>
    <xf numFmtId="189" fontId="8" fillId="7" borderId="6" xfId="3" applyNumberFormat="1" applyFont="1" applyFill="1" applyBorder="1"/>
    <xf numFmtId="49" fontId="4" fillId="7" borderId="6" xfId="3" applyNumberFormat="1" applyFont="1" applyFill="1" applyBorder="1" applyAlignment="1">
      <alignment horizontal="left"/>
    </xf>
    <xf numFmtId="187" fontId="8" fillId="7" borderId="6" xfId="3" applyNumberFormat="1" applyFont="1" applyFill="1" applyBorder="1"/>
    <xf numFmtId="43" fontId="8" fillId="7" borderId="6" xfId="3" applyFont="1" applyFill="1" applyBorder="1"/>
    <xf numFmtId="43" fontId="2" fillId="9" borderId="6" xfId="3" applyFont="1" applyFill="1" applyBorder="1" applyAlignment="1">
      <alignment horizontal="right"/>
    </xf>
    <xf numFmtId="43" fontId="3" fillId="0" borderId="5" xfId="3" applyFont="1" applyBorder="1" applyAlignment="1">
      <alignment vertical="top"/>
    </xf>
    <xf numFmtId="0" fontId="4" fillId="9" borderId="5" xfId="3" applyNumberFormat="1" applyFont="1" applyFill="1" applyBorder="1" applyAlignment="1">
      <alignment vertical="top"/>
    </xf>
    <xf numFmtId="0" fontId="4" fillId="9" borderId="5" xfId="3" applyNumberFormat="1" applyFont="1" applyFill="1" applyBorder="1" applyAlignment="1">
      <alignment vertical="top" wrapText="1"/>
    </xf>
    <xf numFmtId="43" fontId="8" fillId="9" borderId="5" xfId="3" applyFont="1" applyFill="1" applyBorder="1" applyAlignment="1">
      <alignment vertical="top"/>
    </xf>
    <xf numFmtId="43" fontId="2" fillId="7" borderId="1" xfId="3" applyFont="1" applyFill="1" applyBorder="1" applyAlignment="1">
      <alignment horizontal="left"/>
    </xf>
    <xf numFmtId="43" fontId="4" fillId="7" borderId="6" xfId="3" applyFont="1" applyFill="1" applyBorder="1"/>
    <xf numFmtId="188" fontId="8" fillId="15" borderId="6" xfId="3" applyNumberFormat="1" applyFont="1" applyFill="1" applyBorder="1" applyAlignment="1">
      <alignment horizontal="right" vertical="top"/>
    </xf>
    <xf numFmtId="188" fontId="8" fillId="15" borderId="6" xfId="3" applyNumberFormat="1" applyFont="1" applyFill="1" applyBorder="1" applyAlignment="1">
      <alignment horizontal="left" vertical="top" wrapText="1"/>
    </xf>
    <xf numFmtId="43" fontId="3" fillId="10" borderId="6" xfId="3" applyFont="1" applyFill="1" applyBorder="1" applyAlignment="1">
      <alignment horizontal="right" vertical="top"/>
    </xf>
    <xf numFmtId="43" fontId="2" fillId="6" borderId="6" xfId="3" applyFont="1" applyFill="1" applyBorder="1" applyAlignment="1">
      <alignment horizontal="center"/>
    </xf>
    <xf numFmtId="43" fontId="2" fillId="6" borderId="6" xfId="3" applyFont="1" applyFill="1" applyBorder="1" applyAlignment="1">
      <alignment horizontal="right"/>
    </xf>
    <xf numFmtId="43" fontId="3" fillId="6" borderId="6" xfId="3" applyFont="1" applyFill="1" applyBorder="1"/>
    <xf numFmtId="43" fontId="2" fillId="8" borderId="6" xfId="3" applyFont="1" applyFill="1" applyBorder="1" applyAlignment="1">
      <alignment horizontal="right"/>
    </xf>
    <xf numFmtId="43" fontId="3" fillId="25" borderId="4" xfId="3" applyFont="1" applyFill="1" applyBorder="1" applyAlignment="1">
      <alignment horizontal="right"/>
    </xf>
    <xf numFmtId="43" fontId="3" fillId="16" borderId="6" xfId="3" applyFont="1" applyFill="1" applyBorder="1"/>
    <xf numFmtId="43" fontId="3" fillId="16" borderId="6" xfId="3" applyFont="1" applyFill="1" applyBorder="1" applyAlignment="1">
      <alignment horizontal="right"/>
    </xf>
    <xf numFmtId="43" fontId="8" fillId="16" borderId="6" xfId="3" applyFont="1" applyFill="1" applyBorder="1" applyAlignment="1">
      <alignment horizontal="right"/>
    </xf>
    <xf numFmtId="43" fontId="3" fillId="16" borderId="6" xfId="3" applyFont="1" applyFill="1" applyBorder="1" applyAlignment="1">
      <alignment horizontal="left"/>
    </xf>
    <xf numFmtId="43" fontId="3" fillId="6" borderId="0" xfId="3" applyFont="1" applyFill="1" applyBorder="1" applyAlignment="1">
      <alignment horizontal="right"/>
    </xf>
    <xf numFmtId="43" fontId="3" fillId="6" borderId="0" xfId="3" applyFont="1" applyFill="1" applyBorder="1"/>
    <xf numFmtId="0" fontId="3" fillId="6" borderId="18" xfId="0" applyFont="1" applyFill="1" applyBorder="1"/>
    <xf numFmtId="43" fontId="3" fillId="0" borderId="0" xfId="3" applyFont="1" applyBorder="1" applyAlignment="1"/>
    <xf numFmtId="43" fontId="2" fillId="6" borderId="0" xfId="3" applyFont="1" applyFill="1" applyBorder="1" applyAlignment="1">
      <alignment horizontal="center"/>
    </xf>
    <xf numFmtId="43" fontId="3" fillId="6" borderId="0" xfId="3" applyFont="1" applyFill="1"/>
    <xf numFmtId="43" fontId="3" fillId="6" borderId="0" xfId="3" applyFont="1" applyFill="1" applyAlignment="1">
      <alignment horizontal="right"/>
    </xf>
    <xf numFmtId="43" fontId="3" fillId="0" borderId="0" xfId="3" applyFont="1" applyAlignment="1">
      <alignment horizontal="right"/>
    </xf>
    <xf numFmtId="2" fontId="3" fillId="0" borderId="0" xfId="3" applyNumberFormat="1" applyFont="1" applyBorder="1" applyAlignment="1">
      <alignment horizontal="left"/>
    </xf>
    <xf numFmtId="43" fontId="3" fillId="0" borderId="0" xfId="3" applyFont="1" applyBorder="1" applyAlignment="1">
      <alignment horizontal="left"/>
    </xf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left"/>
    </xf>
    <xf numFmtId="189" fontId="3" fillId="6" borderId="0" xfId="3" applyNumberFormat="1" applyFont="1" applyFill="1" applyBorder="1"/>
    <xf numFmtId="43" fontId="18" fillId="11" borderId="11" xfId="3" applyFont="1" applyFill="1" applyBorder="1" applyAlignment="1">
      <alignment vertical="top"/>
    </xf>
    <xf numFmtId="189" fontId="18" fillId="15" borderId="10" xfId="3" applyNumberFormat="1" applyFont="1" applyFill="1" applyBorder="1" applyAlignment="1">
      <alignment vertical="top"/>
    </xf>
    <xf numFmtId="2" fontId="19" fillId="15" borderId="6" xfId="3" applyNumberFormat="1" applyFont="1" applyFill="1" applyBorder="1" applyAlignment="1">
      <alignment horizontal="left" vertical="top" wrapText="1"/>
    </xf>
    <xf numFmtId="2" fontId="17" fillId="15" borderId="6" xfId="0" applyNumberFormat="1" applyFont="1" applyFill="1" applyBorder="1" applyAlignment="1">
      <alignment vertical="top" wrapText="1"/>
    </xf>
    <xf numFmtId="43" fontId="18" fillId="15" borderId="6" xfId="3" applyFont="1" applyFill="1" applyBorder="1" applyAlignment="1">
      <alignment vertical="top"/>
    </xf>
    <xf numFmtId="2" fontId="18" fillId="15" borderId="6" xfId="3" applyNumberFormat="1" applyFont="1" applyFill="1" applyBorder="1" applyAlignment="1">
      <alignment vertical="top"/>
    </xf>
    <xf numFmtId="188" fontId="19" fillId="9" borderId="5" xfId="3" applyNumberFormat="1" applyFont="1" applyFill="1" applyBorder="1" applyAlignment="1">
      <alignment vertical="top"/>
    </xf>
    <xf numFmtId="43" fontId="18" fillId="9" borderId="5" xfId="3" applyFont="1" applyFill="1" applyBorder="1" applyAlignment="1">
      <alignment vertical="top"/>
    </xf>
    <xf numFmtId="189" fontId="18" fillId="7" borderId="6" xfId="3" applyNumberFormat="1" applyFont="1" applyFill="1" applyBorder="1" applyAlignment="1">
      <alignment vertical="top"/>
    </xf>
    <xf numFmtId="2" fontId="16" fillId="7" borderId="1" xfId="3" applyNumberFormat="1" applyFont="1" applyFill="1" applyBorder="1" applyAlignment="1">
      <alignment horizontal="left" vertical="top"/>
    </xf>
    <xf numFmtId="2" fontId="17" fillId="7" borderId="6" xfId="0" applyNumberFormat="1" applyFont="1" applyFill="1" applyBorder="1" applyAlignment="1">
      <alignment vertical="top" wrapText="1"/>
    </xf>
    <xf numFmtId="43" fontId="19" fillId="7" borderId="6" xfId="3" applyFont="1" applyFill="1" applyBorder="1" applyAlignment="1">
      <alignment vertical="top"/>
    </xf>
    <xf numFmtId="2" fontId="19" fillId="7" borderId="6" xfId="3" applyNumberFormat="1" applyFont="1" applyFill="1" applyBorder="1" applyAlignment="1">
      <alignment vertical="top"/>
    </xf>
    <xf numFmtId="188" fontId="6" fillId="6" borderId="6" xfId="3" applyNumberFormat="1" applyFont="1" applyFill="1" applyBorder="1" applyAlignment="1">
      <alignment vertical="top"/>
    </xf>
    <xf numFmtId="43" fontId="18" fillId="6" borderId="6" xfId="3" applyFont="1" applyFill="1" applyBorder="1" applyAlignment="1">
      <alignment vertical="top"/>
    </xf>
    <xf numFmtId="43" fontId="17" fillId="6" borderId="6" xfId="3" applyFont="1" applyFill="1" applyBorder="1" applyAlignment="1">
      <alignment vertical="top"/>
    </xf>
    <xf numFmtId="188" fontId="6" fillId="6" borderId="5" xfId="3" applyNumberFormat="1" applyFont="1" applyFill="1" applyBorder="1" applyAlignment="1">
      <alignment vertical="top"/>
    </xf>
    <xf numFmtId="43" fontId="18" fillId="6" borderId="5" xfId="3" applyFont="1" applyFill="1" applyBorder="1" applyAlignment="1">
      <alignment vertical="top"/>
    </xf>
    <xf numFmtId="43" fontId="16" fillId="7" borderId="1" xfId="3" applyFont="1" applyFill="1" applyBorder="1" applyAlignment="1">
      <alignment horizontal="left" vertical="top"/>
    </xf>
    <xf numFmtId="189" fontId="11" fillId="15" borderId="10" xfId="3" applyNumberFormat="1" applyFont="1" applyFill="1" applyBorder="1" applyAlignment="1">
      <alignment vertical="top"/>
    </xf>
    <xf numFmtId="49" fontId="19" fillId="15" borderId="6" xfId="3" applyNumberFormat="1" applyFont="1" applyFill="1" applyBorder="1" applyAlignment="1">
      <alignment horizontal="left" vertical="top" wrapText="1"/>
    </xf>
    <xf numFmtId="188" fontId="6" fillId="9" borderId="5" xfId="3" applyNumberFormat="1" applyFont="1" applyFill="1" applyBorder="1" applyAlignment="1">
      <alignment vertical="top"/>
    </xf>
    <xf numFmtId="1" fontId="18" fillId="15" borderId="11" xfId="0" applyNumberFormat="1" applyFont="1" applyFill="1" applyBorder="1" applyAlignment="1">
      <alignment horizontal="left" vertical="top" wrapText="1"/>
    </xf>
    <xf numFmtId="2" fontId="18" fillId="7" borderId="8" xfId="0" applyNumberFormat="1" applyFont="1" applyFill="1" applyBorder="1" applyAlignment="1">
      <alignment vertical="top" wrapText="1"/>
    </xf>
    <xf numFmtId="2" fontId="18" fillId="15" borderId="11" xfId="0" applyNumberFormat="1" applyFont="1" applyFill="1" applyBorder="1" applyAlignment="1">
      <alignment vertical="top" wrapText="1"/>
    </xf>
    <xf numFmtId="0" fontId="18" fillId="6" borderId="25" xfId="0" applyFont="1" applyFill="1" applyBorder="1" applyAlignment="1">
      <alignment horizontal="center" vertical="top"/>
    </xf>
    <xf numFmtId="2" fontId="18" fillId="0" borderId="26" xfId="0" applyNumberFormat="1" applyFont="1" applyBorder="1" applyAlignment="1">
      <alignment vertical="top" wrapText="1"/>
    </xf>
    <xf numFmtId="43" fontId="17" fillId="6" borderId="25" xfId="0" applyNumberFormat="1" applyFont="1" applyFill="1" applyBorder="1" applyAlignment="1">
      <alignment horizontal="center" vertical="top"/>
    </xf>
    <xf numFmtId="0" fontId="17" fillId="0" borderId="25" xfId="0" applyFont="1" applyBorder="1" applyAlignment="1">
      <alignment vertical="top"/>
    </xf>
    <xf numFmtId="43" fontId="18" fillId="6" borderId="6" xfId="3" applyFont="1" applyFill="1" applyBorder="1" applyAlignment="1">
      <alignment horizontal="center" vertical="top"/>
    </xf>
    <xf numFmtId="2" fontId="18" fillId="6" borderId="11" xfId="0" applyNumberFormat="1" applyFont="1" applyFill="1" applyBorder="1" applyAlignment="1">
      <alignment vertical="top" wrapText="1"/>
    </xf>
    <xf numFmtId="0" fontId="18" fillId="0" borderId="11" xfId="3" applyNumberFormat="1" applyFont="1" applyBorder="1" applyAlignment="1">
      <alignment vertical="top" wrapText="1"/>
    </xf>
    <xf numFmtId="43" fontId="18" fillId="0" borderId="6" xfId="3" applyFont="1" applyBorder="1" applyAlignment="1">
      <alignment vertical="top" wrapText="1"/>
    </xf>
    <xf numFmtId="43" fontId="17" fillId="6" borderId="6" xfId="3" applyFont="1" applyFill="1" applyBorder="1" applyAlignment="1">
      <alignment horizontal="center" vertical="top"/>
    </xf>
    <xf numFmtId="43" fontId="17" fillId="6" borderId="5" xfId="3" applyFont="1" applyFill="1" applyBorder="1" applyAlignment="1">
      <alignment horizontal="center" vertical="top"/>
    </xf>
    <xf numFmtId="2" fontId="18" fillId="8" borderId="12" xfId="0" applyNumberFormat="1" applyFont="1" applyFill="1" applyBorder="1" applyAlignment="1">
      <alignment vertical="top" wrapText="1"/>
    </xf>
    <xf numFmtId="43" fontId="4" fillId="6" borderId="18" xfId="3" applyFont="1" applyFill="1" applyBorder="1" applyAlignment="1">
      <alignment horizontal="center"/>
    </xf>
    <xf numFmtId="43" fontId="2" fillId="6" borderId="18" xfId="3" applyFont="1" applyFill="1" applyBorder="1" applyAlignment="1">
      <alignment horizontal="center"/>
    </xf>
    <xf numFmtId="43" fontId="17" fillId="6" borderId="0" xfId="3" applyFont="1" applyFill="1" applyBorder="1" applyAlignment="1">
      <alignment horizontal="left"/>
    </xf>
    <xf numFmtId="43" fontId="8" fillId="0" borderId="0" xfId="3" applyFont="1" applyBorder="1" applyAlignment="1">
      <alignment horizontal="left"/>
    </xf>
    <xf numFmtId="43" fontId="7" fillId="0" borderId="0" xfId="3" applyFont="1"/>
    <xf numFmtId="43" fontId="7" fillId="0" borderId="2" xfId="3" applyFont="1" applyBorder="1" applyAlignment="1">
      <alignment horizontal="center" vertical="center"/>
    </xf>
    <xf numFmtId="189" fontId="5" fillId="11" borderId="5" xfId="3" applyNumberFormat="1" applyFont="1" applyFill="1" applyBorder="1" applyAlignment="1">
      <alignment horizontal="right" vertical="top"/>
    </xf>
    <xf numFmtId="43" fontId="7" fillId="11" borderId="6" xfId="3" applyFont="1" applyFill="1" applyBorder="1" applyAlignment="1">
      <alignment vertical="top"/>
    </xf>
    <xf numFmtId="43" fontId="7" fillId="12" borderId="6" xfId="3" applyFont="1" applyFill="1" applyBorder="1" applyAlignment="1">
      <alignment horizontal="center" vertical="center"/>
    </xf>
    <xf numFmtId="188" fontId="7" fillId="9" borderId="9" xfId="3" applyNumberFormat="1" applyFont="1" applyFill="1" applyBorder="1" applyAlignment="1">
      <alignment horizontal="right" vertical="center"/>
    </xf>
    <xf numFmtId="43" fontId="7" fillId="9" borderId="6" xfId="3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/>
    </xf>
    <xf numFmtId="188" fontId="7" fillId="7" borderId="5" xfId="3" applyNumberFormat="1" applyFont="1" applyFill="1" applyBorder="1" applyAlignment="1">
      <alignment horizontal="right" vertical="center"/>
    </xf>
    <xf numFmtId="43" fontId="7" fillId="7" borderId="6" xfId="3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188" fontId="7" fillId="6" borderId="5" xfId="3" applyNumberFormat="1" applyFont="1" applyFill="1" applyBorder="1" applyAlignment="1">
      <alignment horizontal="right" vertical="top"/>
    </xf>
    <xf numFmtId="43" fontId="7" fillId="6" borderId="5" xfId="3" applyFont="1" applyFill="1" applyBorder="1" applyAlignment="1">
      <alignment horizontal="center" vertical="top"/>
    </xf>
    <xf numFmtId="188" fontId="7" fillId="6" borderId="13" xfId="3" applyNumberFormat="1" applyFont="1" applyFill="1" applyBorder="1" applyAlignment="1">
      <alignment horizontal="right" vertical="center"/>
    </xf>
    <xf numFmtId="43" fontId="7" fillId="6" borderId="13" xfId="3" applyFont="1" applyFill="1" applyBorder="1" applyAlignment="1">
      <alignment horizontal="center" vertical="center"/>
    </xf>
    <xf numFmtId="188" fontId="7" fillId="6" borderId="14" xfId="3" applyNumberFormat="1" applyFont="1" applyFill="1" applyBorder="1" applyAlignment="1">
      <alignment horizontal="right" vertical="center"/>
    </xf>
    <xf numFmtId="43" fontId="7" fillId="6" borderId="14" xfId="3" applyFont="1" applyFill="1" applyBorder="1" applyAlignment="1">
      <alignment horizontal="center" vertical="center"/>
    </xf>
    <xf numFmtId="43" fontId="7" fillId="6" borderId="6" xfId="3" applyFont="1" applyFill="1" applyBorder="1" applyAlignment="1">
      <alignment horizontal="center" vertical="center"/>
    </xf>
    <xf numFmtId="43" fontId="5" fillId="6" borderId="6" xfId="3" applyFont="1" applyFill="1" applyBorder="1" applyAlignment="1">
      <alignment horizontal="center" vertical="center"/>
    </xf>
    <xf numFmtId="188" fontId="7" fillId="6" borderId="13" xfId="3" applyNumberFormat="1" applyFont="1" applyFill="1" applyBorder="1" applyAlignment="1">
      <alignment horizontal="right" vertical="top"/>
    </xf>
    <xf numFmtId="43" fontId="7" fillId="6" borderId="13" xfId="3" applyFont="1" applyFill="1" applyBorder="1" applyAlignment="1">
      <alignment horizontal="center" vertical="top"/>
    </xf>
    <xf numFmtId="43" fontId="7" fillId="6" borderId="6" xfId="3" applyFont="1" applyFill="1" applyBorder="1" applyAlignment="1">
      <alignment horizontal="center" vertical="top"/>
    </xf>
    <xf numFmtId="188" fontId="7" fillId="6" borderId="2" xfId="3" applyNumberFormat="1" applyFont="1" applyFill="1" applyBorder="1" applyAlignment="1">
      <alignment horizontal="right" vertical="top"/>
    </xf>
    <xf numFmtId="43" fontId="7" fillId="6" borderId="7" xfId="3" applyFont="1" applyFill="1" applyBorder="1" applyAlignment="1">
      <alignment vertical="top"/>
    </xf>
    <xf numFmtId="43" fontId="7" fillId="6" borderId="2" xfId="3" applyFont="1" applyFill="1" applyBorder="1" applyAlignment="1">
      <alignment horizontal="center" vertical="top"/>
    </xf>
    <xf numFmtId="189" fontId="5" fillId="14" borderId="6" xfId="3" applyNumberFormat="1" applyFont="1" applyFill="1" applyBorder="1" applyAlignment="1">
      <alignment horizontal="right" vertical="center"/>
    </xf>
    <xf numFmtId="43" fontId="7" fillId="14" borderId="2" xfId="3" applyFont="1" applyFill="1" applyBorder="1" applyAlignment="1">
      <alignment horizontal="center" vertical="center"/>
    </xf>
    <xf numFmtId="188" fontId="7" fillId="13" borderId="6" xfId="3" applyNumberFormat="1" applyFont="1" applyFill="1" applyBorder="1" applyAlignment="1">
      <alignment horizontal="right" vertical="center"/>
    </xf>
    <xf numFmtId="43" fontId="7" fillId="13" borderId="6" xfId="3" applyFont="1" applyFill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center"/>
    </xf>
    <xf numFmtId="43" fontId="7" fillId="0" borderId="6" xfId="3" applyFont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top"/>
    </xf>
    <xf numFmtId="43" fontId="7" fillId="0" borderId="6" xfId="3" applyFont="1" applyBorder="1" applyAlignment="1">
      <alignment horizontal="center" vertical="top"/>
    </xf>
    <xf numFmtId="188" fontId="7" fillId="14" borderId="9" xfId="3" applyNumberFormat="1" applyFont="1" applyFill="1" applyBorder="1" applyAlignment="1">
      <alignment horizontal="right" vertical="center"/>
    </xf>
    <xf numFmtId="43" fontId="7" fillId="13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center"/>
    </xf>
    <xf numFmtId="43" fontId="7" fillId="6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left" vertical="top" wrapText="1"/>
    </xf>
    <xf numFmtId="188" fontId="7" fillId="0" borderId="9" xfId="3" applyNumberFormat="1" applyFont="1" applyBorder="1" applyAlignment="1">
      <alignment horizontal="right" vertical="center"/>
    </xf>
    <xf numFmtId="43" fontId="7" fillId="0" borderId="5" xfId="3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top" wrapText="1"/>
    </xf>
    <xf numFmtId="43" fontId="3" fillId="23" borderId="5" xfId="3" applyFont="1" applyFill="1" applyBorder="1" applyAlignment="1">
      <alignment horizontal="left" wrapText="1"/>
    </xf>
    <xf numFmtId="43" fontId="3" fillId="7" borderId="6" xfId="3" applyFont="1" applyFill="1" applyBorder="1" applyAlignment="1">
      <alignment horizontal="left"/>
    </xf>
    <xf numFmtId="43" fontId="3" fillId="12" borderId="6" xfId="3" applyFont="1" applyFill="1" applyBorder="1" applyAlignment="1">
      <alignment horizontal="left" vertical="top" wrapText="1"/>
    </xf>
    <xf numFmtId="189" fontId="3" fillId="12" borderId="5" xfId="3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3" applyNumberFormat="1" applyFont="1" applyFill="1" applyBorder="1" applyAlignment="1">
      <alignment horizontal="left"/>
    </xf>
    <xf numFmtId="43" fontId="3" fillId="12" borderId="5" xfId="3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3" applyNumberFormat="1" applyFont="1" applyFill="1" applyBorder="1" applyAlignment="1">
      <alignment horizontal="left" vertical="top"/>
    </xf>
    <xf numFmtId="43" fontId="2" fillId="7" borderId="6" xfId="3" applyFont="1" applyFill="1" applyBorder="1" applyAlignment="1">
      <alignment horizontal="left"/>
    </xf>
    <xf numFmtId="43" fontId="3" fillId="7" borderId="13" xfId="3" applyFont="1" applyFill="1" applyBorder="1" applyAlignment="1">
      <alignment horizontal="left"/>
    </xf>
    <xf numFmtId="43" fontId="3" fillId="12" borderId="13" xfId="3" applyFont="1" applyFill="1" applyBorder="1" applyAlignment="1">
      <alignment horizontal="left" vertical="top" wrapText="1"/>
    </xf>
    <xf numFmtId="43" fontId="3" fillId="6" borderId="14" xfId="3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3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3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vertical="top" wrapText="1"/>
    </xf>
    <xf numFmtId="0" fontId="3" fillId="19" borderId="6" xfId="0" applyFont="1" applyFill="1" applyBorder="1" applyAlignment="1">
      <alignment vertical="top" wrapText="1"/>
    </xf>
    <xf numFmtId="49" fontId="3" fillId="24" borderId="6" xfId="0" applyNumberFormat="1" applyFont="1" applyFill="1" applyBorder="1" applyAlignment="1">
      <alignment vertical="top" wrapText="1"/>
    </xf>
    <xf numFmtId="49" fontId="3" fillId="19" borderId="14" xfId="0" applyNumberFormat="1" applyFont="1" applyFill="1" applyBorder="1" applyAlignment="1">
      <alignment wrapText="1"/>
    </xf>
    <xf numFmtId="49" fontId="8" fillId="11" borderId="6" xfId="3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right"/>
    </xf>
    <xf numFmtId="2" fontId="3" fillId="24" borderId="19" xfId="0" applyNumberFormat="1" applyFont="1" applyFill="1" applyBorder="1" applyAlignment="1">
      <alignment vertical="center" wrapText="1"/>
    </xf>
    <xf numFmtId="2" fontId="3" fillId="24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3" applyFont="1" applyFill="1" applyBorder="1" applyAlignment="1">
      <alignment horizontal="right" vertical="top" wrapText="1"/>
    </xf>
    <xf numFmtId="0" fontId="8" fillId="11" borderId="6" xfId="0" applyFont="1" applyFill="1" applyBorder="1"/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3" applyNumberFormat="1" applyFont="1" applyFill="1" applyBorder="1" applyAlignment="1">
      <alignment horizontal="right"/>
    </xf>
    <xf numFmtId="43" fontId="2" fillId="6" borderId="0" xfId="3" applyFont="1" applyFill="1" applyBorder="1" applyAlignment="1">
      <alignment horizontal="right"/>
    </xf>
    <xf numFmtId="189" fontId="5" fillId="13" borderId="5" xfId="3" applyNumberFormat="1" applyFont="1" applyFill="1" applyBorder="1" applyAlignment="1">
      <alignment horizontal="right" vertical="center"/>
    </xf>
    <xf numFmtId="43" fontId="7" fillId="13" borderId="10" xfId="3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wrapText="1"/>
    </xf>
    <xf numFmtId="2" fontId="20" fillId="9" borderId="6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/>
    </xf>
    <xf numFmtId="43" fontId="17" fillId="6" borderId="6" xfId="0" applyNumberFormat="1" applyFont="1" applyFill="1" applyBorder="1" applyAlignment="1">
      <alignment vertical="top" wrapText="1"/>
    </xf>
    <xf numFmtId="2" fontId="18" fillId="7" borderId="8" xfId="0" applyNumberFormat="1" applyFont="1" applyFill="1" applyBorder="1" applyAlignment="1">
      <alignment horizontal="center" vertical="top"/>
    </xf>
    <xf numFmtId="1" fontId="11" fillId="15" borderId="6" xfId="0" applyNumberFormat="1" applyFont="1" applyFill="1" applyBorder="1" applyAlignment="1">
      <alignment horizontal="center" vertical="top"/>
    </xf>
    <xf numFmtId="2" fontId="18" fillId="15" borderId="11" xfId="0" applyNumberFormat="1" applyFont="1" applyFill="1" applyBorder="1" applyAlignment="1">
      <alignment vertical="top"/>
    </xf>
    <xf numFmtId="0" fontId="11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43" fontId="11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11" fillId="3" borderId="6" xfId="3" applyFont="1" applyFill="1" applyBorder="1" applyAlignment="1">
      <alignment horizontal="center"/>
    </xf>
    <xf numFmtId="43" fontId="23" fillId="3" borderId="6" xfId="3" applyFont="1" applyFill="1" applyBorder="1" applyAlignment="1">
      <alignment horizontal="center"/>
    </xf>
    <xf numFmtId="43" fontId="5" fillId="3" borderId="6" xfId="3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3" applyFont="1" applyFill="1" applyBorder="1" applyAlignment="1">
      <alignment horizontal="left" wrapText="1"/>
    </xf>
    <xf numFmtId="43" fontId="3" fillId="9" borderId="6" xfId="3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0" fontId="7" fillId="6" borderId="6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vertical="top" wrapText="1"/>
    </xf>
    <xf numFmtId="43" fontId="18" fillId="9" borderId="6" xfId="3" applyFont="1" applyFill="1" applyBorder="1" applyAlignment="1">
      <alignment vertical="top"/>
    </xf>
    <xf numFmtId="43" fontId="17" fillId="9" borderId="6" xfId="3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 wrapText="1"/>
    </xf>
    <xf numFmtId="188" fontId="6" fillId="9" borderId="6" xfId="3" applyNumberFormat="1" applyFont="1" applyFill="1" applyBorder="1" applyAlignment="1">
      <alignment vertical="top"/>
    </xf>
    <xf numFmtId="43" fontId="17" fillId="9" borderId="6" xfId="0" applyNumberFormat="1" applyFont="1" applyFill="1" applyBorder="1" applyAlignment="1">
      <alignment vertical="top"/>
    </xf>
    <xf numFmtId="188" fontId="11" fillId="7" borderId="6" xfId="3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vertical="top" wrapText="1"/>
    </xf>
    <xf numFmtId="43" fontId="11" fillId="7" borderId="6" xfId="3" applyFont="1" applyFill="1" applyBorder="1" applyAlignment="1">
      <alignment vertical="top"/>
    </xf>
    <xf numFmtId="43" fontId="5" fillId="7" borderId="6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 wrapText="1"/>
    </xf>
    <xf numFmtId="43" fontId="6" fillId="6" borderId="6" xfId="3" applyFont="1" applyFill="1" applyBorder="1" applyAlignment="1">
      <alignment vertical="top"/>
    </xf>
    <xf numFmtId="43" fontId="7" fillId="6" borderId="6" xfId="3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7" borderId="6" xfId="3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left" vertical="top" wrapText="1"/>
    </xf>
    <xf numFmtId="43" fontId="18" fillId="7" borderId="6" xfId="3" applyFont="1" applyFill="1" applyBorder="1" applyAlignment="1">
      <alignment vertical="top"/>
    </xf>
    <xf numFmtId="43" fontId="17" fillId="7" borderId="6" xfId="0" applyNumberFormat="1" applyFont="1" applyFill="1" applyBorder="1" applyAlignment="1">
      <alignment vertical="top"/>
    </xf>
    <xf numFmtId="2" fontId="18" fillId="6" borderId="8" xfId="0" applyNumberFormat="1" applyFont="1" applyFill="1" applyBorder="1" applyAlignment="1">
      <alignment vertical="top" wrapText="1"/>
    </xf>
    <xf numFmtId="43" fontId="18" fillId="6" borderId="2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/>
    </xf>
    <xf numFmtId="2" fontId="18" fillId="0" borderId="11" xfId="3" applyNumberFormat="1" applyFont="1" applyBorder="1" applyAlignment="1">
      <alignment vertical="top" wrapText="1"/>
    </xf>
    <xf numFmtId="43" fontId="17" fillId="0" borderId="6" xfId="3" applyFont="1" applyBorder="1" applyAlignment="1">
      <alignment vertical="top" wrapText="1"/>
    </xf>
    <xf numFmtId="49" fontId="18" fillId="0" borderId="11" xfId="3" applyNumberFormat="1" applyFont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/>
    </xf>
    <xf numFmtId="2" fontId="11" fillId="11" borderId="12" xfId="0" applyNumberFormat="1" applyFont="1" applyFill="1" applyBorder="1" applyAlignment="1">
      <alignment vertical="top"/>
    </xf>
    <xf numFmtId="2" fontId="18" fillId="11" borderId="12" xfId="0" applyNumberFormat="1" applyFont="1" applyFill="1" applyBorder="1" applyAlignment="1">
      <alignment vertical="top" wrapText="1"/>
    </xf>
    <xf numFmtId="43" fontId="18" fillId="11" borderId="5" xfId="0" applyNumberFormat="1" applyFont="1" applyFill="1" applyBorder="1" applyAlignment="1">
      <alignment horizontal="center" vertical="top"/>
    </xf>
    <xf numFmtId="0" fontId="17" fillId="11" borderId="5" xfId="0" applyFont="1" applyFill="1" applyBorder="1" applyAlignment="1">
      <alignment vertical="top"/>
    </xf>
    <xf numFmtId="0" fontId="11" fillId="8" borderId="6" xfId="0" applyFont="1" applyFill="1" applyBorder="1" applyAlignment="1">
      <alignment horizontal="center" vertical="top"/>
    </xf>
    <xf numFmtId="2" fontId="18" fillId="11" borderId="6" xfId="0" applyNumberFormat="1" applyFont="1" applyFill="1" applyBorder="1" applyAlignment="1">
      <alignment vertical="top" wrapText="1"/>
    </xf>
    <xf numFmtId="2" fontId="11" fillId="8" borderId="6" xfId="0" applyNumberFormat="1" applyFont="1" applyFill="1" applyBorder="1" applyAlignment="1">
      <alignment vertical="top"/>
    </xf>
    <xf numFmtId="2" fontId="18" fillId="8" borderId="6" xfId="0" applyNumberFormat="1" applyFont="1" applyFill="1" applyBorder="1" applyAlignment="1">
      <alignment vertical="top" wrapText="1"/>
    </xf>
    <xf numFmtId="43" fontId="18" fillId="8" borderId="6" xfId="0" applyNumberFormat="1" applyFont="1" applyFill="1" applyBorder="1" applyAlignment="1">
      <alignment horizontal="center" vertical="top"/>
    </xf>
    <xf numFmtId="0" fontId="17" fillId="8" borderId="6" xfId="0" applyFont="1" applyFill="1" applyBorder="1" applyAlignment="1">
      <alignment vertical="top"/>
    </xf>
    <xf numFmtId="2" fontId="18" fillId="7" borderId="6" xfId="0" applyNumberFormat="1" applyFont="1" applyFill="1" applyBorder="1" applyAlignment="1">
      <alignment vertical="top"/>
    </xf>
    <xf numFmtId="2" fontId="18" fillId="9" borderId="6" xfId="0" applyNumberFormat="1" applyFont="1" applyFill="1" applyBorder="1" applyAlignment="1">
      <alignment vertical="top"/>
    </xf>
    <xf numFmtId="0" fontId="18" fillId="9" borderId="13" xfId="0" applyFont="1" applyFill="1" applyBorder="1" applyAlignment="1">
      <alignment horizontal="center" vertical="top"/>
    </xf>
    <xf numFmtId="2" fontId="18" fillId="9" borderId="13" xfId="0" applyNumberFormat="1" applyFont="1" applyFill="1" applyBorder="1" applyAlignment="1">
      <alignment vertical="top" wrapText="1"/>
    </xf>
    <xf numFmtId="43" fontId="18" fillId="9" borderId="13" xfId="0" applyNumberFormat="1" applyFont="1" applyFill="1" applyBorder="1" applyAlignment="1">
      <alignment horizontal="center" vertical="top"/>
    </xf>
    <xf numFmtId="43" fontId="17" fillId="9" borderId="13" xfId="0" applyNumberFormat="1" applyFont="1" applyFill="1" applyBorder="1" applyAlignment="1">
      <alignment horizontal="center" vertical="top"/>
    </xf>
    <xf numFmtId="0" fontId="17" fillId="9" borderId="13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horizontal="center" vertical="top"/>
    </xf>
    <xf numFmtId="2" fontId="18" fillId="7" borderId="13" xfId="0" applyNumberFormat="1" applyFont="1" applyFill="1" applyBorder="1" applyAlignment="1">
      <alignment vertical="top" wrapText="1"/>
    </xf>
    <xf numFmtId="43" fontId="18" fillId="7" borderId="13" xfId="0" applyNumberFormat="1" applyFont="1" applyFill="1" applyBorder="1" applyAlignment="1">
      <alignment horizontal="center" vertical="top"/>
    </xf>
    <xf numFmtId="43" fontId="17" fillId="7" borderId="13" xfId="0" applyNumberFormat="1" applyFont="1" applyFill="1" applyBorder="1" applyAlignment="1">
      <alignment horizontal="center" vertical="top"/>
    </xf>
    <xf numFmtId="0" fontId="17" fillId="7" borderId="13" xfId="0" applyFont="1" applyFill="1" applyBorder="1" applyAlignment="1">
      <alignment vertical="top" wrapText="1"/>
    </xf>
    <xf numFmtId="188" fontId="7" fillId="6" borderId="6" xfId="3" applyNumberFormat="1" applyFont="1" applyFill="1" applyBorder="1" applyAlignment="1">
      <alignment horizontal="right" vertical="center"/>
    </xf>
    <xf numFmtId="188" fontId="7" fillId="6" borderId="13" xfId="3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189" fontId="5" fillId="12" borderId="9" xfId="3" applyNumberFormat="1" applyFont="1" applyFill="1" applyBorder="1" applyAlignment="1">
      <alignment horizontal="left" vertical="center"/>
    </xf>
    <xf numFmtId="2" fontId="5" fillId="12" borderId="10" xfId="0" applyNumberFormat="1" applyFont="1" applyFill="1" applyBorder="1" applyAlignment="1">
      <alignment horizontal="left" vertical="top" wrapText="1"/>
    </xf>
    <xf numFmtId="49" fontId="16" fillId="7" borderId="1" xfId="3" applyNumberFormat="1" applyFont="1" applyFill="1" applyBorder="1" applyAlignment="1">
      <alignment horizontal="left" vertical="top"/>
    </xf>
    <xf numFmtId="49" fontId="18" fillId="16" borderId="6" xfId="0" applyNumberFormat="1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horizontal="left" vertical="top" wrapText="1"/>
    </xf>
    <xf numFmtId="43" fontId="18" fillId="6" borderId="13" xfId="3" applyFont="1" applyFill="1" applyBorder="1" applyAlignment="1">
      <alignment horizontal="center" vertical="top"/>
    </xf>
    <xf numFmtId="2" fontId="18" fillId="0" borderId="25" xfId="0" applyNumberFormat="1" applyFont="1" applyBorder="1" applyAlignment="1">
      <alignment vertical="top" wrapText="1"/>
    </xf>
    <xf numFmtId="43" fontId="18" fillId="6" borderId="25" xfId="3" applyFont="1" applyFill="1" applyBorder="1" applyAlignment="1">
      <alignment horizontal="center" vertical="top"/>
    </xf>
    <xf numFmtId="0" fontId="17" fillId="0" borderId="25" xfId="0" applyFont="1" applyBorder="1" applyAlignment="1">
      <alignment vertical="top" wrapText="1"/>
    </xf>
    <xf numFmtId="43" fontId="18" fillId="6" borderId="14" xfId="3" applyFont="1" applyFill="1" applyBorder="1" applyAlignment="1">
      <alignment horizontal="center" vertical="top"/>
    </xf>
    <xf numFmtId="0" fontId="17" fillId="0" borderId="14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2" fontId="18" fillId="0" borderId="5" xfId="0" applyNumberFormat="1" applyFont="1" applyBorder="1" applyAlignment="1">
      <alignment vertical="top" wrapText="1"/>
    </xf>
    <xf numFmtId="43" fontId="18" fillId="0" borderId="5" xfId="0" applyNumberFormat="1" applyFont="1" applyBorder="1" applyAlignment="1">
      <alignment horizontal="center" vertical="top"/>
    </xf>
    <xf numFmtId="43" fontId="17" fillId="0" borderId="5" xfId="0" applyNumberFormat="1" applyFont="1" applyBorder="1" applyAlignment="1">
      <alignment horizontal="center"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0" fontId="7" fillId="6" borderId="5" xfId="0" applyFont="1" applyFill="1" applyBorder="1" applyAlignment="1">
      <alignment horizontal="left" vertical="center" wrapText="1"/>
    </xf>
    <xf numFmtId="2" fontId="18" fillId="9" borderId="6" xfId="3" applyNumberFormat="1" applyFont="1" applyFill="1" applyBorder="1" applyAlignment="1">
      <alignment vertical="top"/>
    </xf>
    <xf numFmtId="2" fontId="24" fillId="6" borderId="6" xfId="0" applyNumberFormat="1" applyFont="1" applyFill="1" applyBorder="1" applyAlignment="1">
      <alignment vertical="top" wrapText="1"/>
    </xf>
    <xf numFmtId="43" fontId="3" fillId="0" borderId="0" xfId="3" applyFont="1" applyBorder="1" applyAlignment="1">
      <alignment horizontal="center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3" fillId="6" borderId="0" xfId="3" applyFont="1" applyFill="1" applyBorder="1" applyAlignment="1">
      <alignment horizontal="left"/>
    </xf>
    <xf numFmtId="0" fontId="4" fillId="17" borderId="8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/>
    </xf>
    <xf numFmtId="0" fontId="4" fillId="11" borderId="6" xfId="0" applyFont="1" applyFill="1" applyBorder="1"/>
    <xf numFmtId="49" fontId="4" fillId="11" borderId="11" xfId="0" applyNumberFormat="1" applyFont="1" applyFill="1" applyBorder="1" applyAlignment="1">
      <alignment wrapText="1"/>
    </xf>
    <xf numFmtId="43" fontId="8" fillId="11" borderId="6" xfId="0" applyNumberFormat="1" applyFont="1" applyFill="1" applyBorder="1"/>
    <xf numFmtId="0" fontId="8" fillId="15" borderId="6" xfId="0" applyFont="1" applyFill="1" applyBorder="1" applyAlignment="1">
      <alignment vertical="top"/>
    </xf>
    <xf numFmtId="0" fontId="4" fillId="15" borderId="6" xfId="0" applyFont="1" applyFill="1" applyBorder="1" applyAlignment="1">
      <alignment vertical="top" wrapText="1"/>
    </xf>
    <xf numFmtId="43" fontId="8" fillId="15" borderId="6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4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3" fontId="8" fillId="5" borderId="6" xfId="0" applyNumberFormat="1" applyFont="1" applyFill="1" applyBorder="1" applyAlignment="1">
      <alignment vertical="top"/>
    </xf>
    <xf numFmtId="0" fontId="8" fillId="7" borderId="6" xfId="0" applyFont="1" applyFill="1" applyBorder="1"/>
    <xf numFmtId="0" fontId="8" fillId="7" borderId="6" xfId="0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left" wrapText="1"/>
    </xf>
    <xf numFmtId="43" fontId="8" fillId="7" borderId="6" xfId="0" applyNumberFormat="1" applyFont="1" applyFill="1" applyBorder="1"/>
    <xf numFmtId="0" fontId="8" fillId="4" borderId="6" xfId="0" applyFont="1" applyFill="1" applyBorder="1" applyAlignment="1">
      <alignment vertical="top"/>
    </xf>
    <xf numFmtId="2" fontId="8" fillId="4" borderId="6" xfId="0" applyNumberFormat="1" applyFont="1" applyFill="1" applyBorder="1" applyAlignment="1">
      <alignment vertical="top" wrapText="1"/>
    </xf>
    <xf numFmtId="49" fontId="8" fillId="4" borderId="11" xfId="0" applyNumberFormat="1" applyFont="1" applyFill="1" applyBorder="1" applyAlignment="1">
      <alignment vertical="top" wrapText="1"/>
    </xf>
    <xf numFmtId="43" fontId="8" fillId="4" borderId="6" xfId="0" applyNumberFormat="1" applyFont="1" applyFill="1" applyBorder="1" applyAlignment="1">
      <alignment vertical="top"/>
    </xf>
    <xf numFmtId="0" fontId="8" fillId="0" borderId="6" xfId="0" applyFont="1" applyBorder="1"/>
    <xf numFmtId="2" fontId="8" fillId="0" borderId="6" xfId="0" applyNumberFormat="1" applyFont="1" applyBorder="1"/>
    <xf numFmtId="49" fontId="8" fillId="0" borderId="11" xfId="0" applyNumberFormat="1" applyFont="1" applyBorder="1" applyAlignment="1">
      <alignment wrapText="1"/>
    </xf>
    <xf numFmtId="43" fontId="8" fillId="0" borderId="6" xfId="0" applyNumberFormat="1" applyFont="1" applyBorder="1"/>
    <xf numFmtId="187" fontId="8" fillId="0" borderId="6" xfId="1" applyFont="1" applyBorder="1"/>
    <xf numFmtId="0" fontId="8" fillId="18" borderId="6" xfId="0" applyFont="1" applyFill="1" applyBorder="1"/>
    <xf numFmtId="2" fontId="4" fillId="18" borderId="6" xfId="0" applyNumberFormat="1" applyFont="1" applyFill="1" applyBorder="1" applyAlignment="1">
      <alignment horizontal="center"/>
    </xf>
    <xf numFmtId="2" fontId="4" fillId="18" borderId="6" xfId="0" applyNumberFormat="1" applyFont="1" applyFill="1" applyBorder="1" applyAlignment="1">
      <alignment horizontal="center" wrapText="1"/>
    </xf>
    <xf numFmtId="43" fontId="4" fillId="18" borderId="6" xfId="0" applyNumberFormat="1" applyFont="1" applyFill="1" applyBorder="1"/>
    <xf numFmtId="0" fontId="4" fillId="11" borderId="10" xfId="0" applyFont="1" applyFill="1" applyBorder="1"/>
    <xf numFmtId="49" fontId="4" fillId="15" borderId="11" xfId="0" applyNumberFormat="1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49" fontId="8" fillId="5" borderId="11" xfId="0" applyNumberFormat="1" applyFont="1" applyFill="1" applyBorder="1" applyAlignment="1">
      <alignment vertical="top" wrapText="1"/>
    </xf>
    <xf numFmtId="2" fontId="8" fillId="7" borderId="6" xfId="0" applyNumberFormat="1" applyFont="1" applyFill="1" applyBorder="1" applyAlignment="1">
      <alignment horizontal="center"/>
    </xf>
    <xf numFmtId="49" fontId="8" fillId="7" borderId="11" xfId="0" applyNumberFormat="1" applyFont="1" applyFill="1" applyBorder="1" applyAlignment="1">
      <alignment wrapText="1"/>
    </xf>
    <xf numFmtId="0" fontId="8" fillId="4" borderId="6" xfId="0" applyFont="1" applyFill="1" applyBorder="1"/>
    <xf numFmtId="49" fontId="8" fillId="4" borderId="6" xfId="0" applyNumberFormat="1" applyFont="1" applyFill="1" applyBorder="1"/>
    <xf numFmtId="0" fontId="8" fillId="4" borderId="11" xfId="0" applyFont="1" applyFill="1" applyBorder="1" applyAlignment="1">
      <alignment wrapText="1"/>
    </xf>
    <xf numFmtId="43" fontId="8" fillId="4" borderId="6" xfId="0" applyNumberFormat="1" applyFont="1" applyFill="1" applyBorder="1"/>
    <xf numFmtId="0" fontId="8" fillId="6" borderId="6" xfId="0" applyFont="1" applyFill="1" applyBorder="1"/>
    <xf numFmtId="0" fontId="4" fillId="0" borderId="6" xfId="0" applyFont="1" applyBorder="1"/>
    <xf numFmtId="49" fontId="4" fillId="0" borderId="11" xfId="0" applyNumberFormat="1" applyFont="1" applyBorder="1" applyAlignment="1">
      <alignment wrapText="1"/>
    </xf>
    <xf numFmtId="49" fontId="4" fillId="18" borderId="6" xfId="0" applyNumberFormat="1" applyFont="1" applyFill="1" applyBorder="1" applyAlignment="1">
      <alignment wrapText="1"/>
    </xf>
    <xf numFmtId="187" fontId="8" fillId="18" borderId="6" xfId="1" applyFont="1" applyFill="1" applyBorder="1"/>
    <xf numFmtId="2" fontId="4" fillId="6" borderId="6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wrapText="1"/>
    </xf>
    <xf numFmtId="187" fontId="8" fillId="6" borderId="6" xfId="1" applyFont="1" applyFill="1" applyBorder="1"/>
    <xf numFmtId="2" fontId="4" fillId="11" borderId="6" xfId="0" applyNumberFormat="1" applyFont="1" applyFill="1" applyBorder="1" applyAlignment="1">
      <alignment horizontal="left"/>
    </xf>
    <xf numFmtId="187" fontId="8" fillId="11" borderId="6" xfId="1" applyFont="1" applyFill="1" applyBorder="1"/>
    <xf numFmtId="0" fontId="8" fillId="10" borderId="6" xfId="0" applyFont="1" applyFill="1" applyBorder="1"/>
    <xf numFmtId="2" fontId="4" fillId="10" borderId="6" xfId="0" applyNumberFormat="1" applyFont="1" applyFill="1" applyBorder="1" applyAlignment="1">
      <alignment horizontal="left"/>
    </xf>
    <xf numFmtId="2" fontId="4" fillId="10" borderId="11" xfId="0" applyNumberFormat="1" applyFont="1" applyFill="1" applyBorder="1" applyAlignment="1">
      <alignment horizontal="left" wrapText="1"/>
    </xf>
    <xf numFmtId="187" fontId="8" fillId="10" borderId="6" xfId="1" applyFont="1" applyFill="1" applyBorder="1"/>
    <xf numFmtId="2" fontId="4" fillId="5" borderId="6" xfId="0" applyNumberFormat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/>
    </xf>
    <xf numFmtId="187" fontId="8" fillId="7" borderId="11" xfId="1" applyFont="1" applyFill="1" applyBorder="1" applyAlignment="1">
      <alignment horizontal="left" wrapText="1"/>
    </xf>
    <xf numFmtId="187" fontId="8" fillId="7" borderId="11" xfId="1" applyFont="1" applyFill="1" applyBorder="1" applyAlignment="1">
      <alignment horizontal="left"/>
    </xf>
    <xf numFmtId="187" fontId="8" fillId="7" borderId="6" xfId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wrapText="1"/>
    </xf>
    <xf numFmtId="187" fontId="8" fillId="4" borderId="6" xfId="1" applyFont="1" applyFill="1" applyBorder="1"/>
    <xf numFmtId="0" fontId="8" fillId="6" borderId="6" xfId="0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/>
    </xf>
    <xf numFmtId="2" fontId="8" fillId="6" borderId="11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87" fontId="8" fillId="6" borderId="11" xfId="1" applyFont="1" applyFill="1" applyBorder="1" applyAlignment="1">
      <alignment vertical="top" wrapText="1"/>
    </xf>
    <xf numFmtId="187" fontId="8" fillId="6" borderId="10" xfId="1" applyFont="1" applyFill="1" applyBorder="1" applyAlignment="1">
      <alignment vertical="top"/>
    </xf>
    <xf numFmtId="49" fontId="8" fillId="6" borderId="11" xfId="0" applyNumberFormat="1" applyFont="1" applyFill="1" applyBorder="1" applyAlignment="1">
      <alignment wrapText="1"/>
    </xf>
    <xf numFmtId="187" fontId="8" fillId="7" borderId="10" xfId="1" applyFont="1" applyFill="1" applyBorder="1"/>
    <xf numFmtId="187" fontId="4" fillId="7" borderId="6" xfId="1" applyFont="1" applyFill="1" applyBorder="1"/>
    <xf numFmtId="187" fontId="8" fillId="7" borderId="11" xfId="1" applyFont="1" applyFill="1" applyBorder="1" applyAlignment="1">
      <alignment wrapText="1"/>
    </xf>
    <xf numFmtId="187" fontId="8" fillId="7" borderId="6" xfId="1" applyFont="1" applyFill="1" applyBorder="1"/>
    <xf numFmtId="187" fontId="8" fillId="4" borderId="10" xfId="1" applyFont="1" applyFill="1" applyBorder="1" applyAlignment="1">
      <alignment vertical="top"/>
    </xf>
    <xf numFmtId="187" fontId="8" fillId="4" borderId="6" xfId="1" applyFont="1" applyFill="1" applyBorder="1" applyAlignment="1">
      <alignment vertical="top" wrapText="1"/>
    </xf>
    <xf numFmtId="187" fontId="8" fillId="4" borderId="11" xfId="1" applyFont="1" applyFill="1" applyBorder="1" applyAlignment="1">
      <alignment vertical="top" wrapText="1"/>
    </xf>
    <xf numFmtId="187" fontId="8" fillId="4" borderId="6" xfId="1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 wrapText="1"/>
    </xf>
    <xf numFmtId="2" fontId="8" fillId="4" borderId="6" xfId="0" applyNumberFormat="1" applyFont="1" applyFill="1" applyBorder="1" applyAlignment="1">
      <alignment vertical="top"/>
    </xf>
    <xf numFmtId="43" fontId="8" fillId="6" borderId="6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vertical="top" wrapText="1"/>
    </xf>
    <xf numFmtId="187" fontId="8" fillId="5" borderId="10" xfId="1" applyFont="1" applyFill="1" applyBorder="1" applyAlignment="1">
      <alignment vertical="top"/>
    </xf>
    <xf numFmtId="187" fontId="8" fillId="5" borderId="6" xfId="1" applyFont="1" applyFill="1" applyBorder="1" applyAlignment="1">
      <alignment vertical="top"/>
    </xf>
    <xf numFmtId="187" fontId="8" fillId="7" borderId="6" xfId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 wrapText="1"/>
    </xf>
    <xf numFmtId="187" fontId="8" fillId="7" borderId="10" xfId="1" applyFont="1" applyFill="1" applyBorder="1" applyAlignment="1">
      <alignment vertical="top"/>
    </xf>
    <xf numFmtId="2" fontId="8" fillId="4" borderId="6" xfId="0" applyNumberFormat="1" applyFont="1" applyFill="1" applyBorder="1" applyAlignment="1">
      <alignment wrapText="1"/>
    </xf>
    <xf numFmtId="49" fontId="8" fillId="4" borderId="11" xfId="0" applyNumberFormat="1" applyFont="1" applyFill="1" applyBorder="1" applyAlignment="1">
      <alignment wrapText="1"/>
    </xf>
    <xf numFmtId="187" fontId="8" fillId="4" borderId="10" xfId="1" applyFont="1" applyFill="1" applyBorder="1"/>
    <xf numFmtId="2" fontId="8" fillId="6" borderId="6" xfId="0" applyNumberFormat="1" applyFont="1" applyFill="1" applyBorder="1"/>
    <xf numFmtId="2" fontId="8" fillId="6" borderId="6" xfId="0" applyNumberFormat="1" applyFont="1" applyFill="1" applyBorder="1" applyAlignment="1">
      <alignment wrapText="1"/>
    </xf>
    <xf numFmtId="187" fontId="8" fillId="6" borderId="10" xfId="1" applyFont="1" applyFill="1" applyBorder="1"/>
    <xf numFmtId="187" fontId="8" fillId="5" borderId="6" xfId="1" applyFont="1" applyFill="1" applyBorder="1" applyAlignment="1">
      <alignment vertical="top" wrapText="1"/>
    </xf>
    <xf numFmtId="187" fontId="8" fillId="7" borderId="6" xfId="1" applyFont="1" applyFill="1" applyBorder="1" applyAlignment="1">
      <alignment wrapText="1"/>
    </xf>
    <xf numFmtId="187" fontId="8" fillId="4" borderId="6" xfId="1" applyFont="1" applyFill="1" applyBorder="1" applyAlignment="1">
      <alignment wrapText="1"/>
    </xf>
    <xf numFmtId="187" fontId="8" fillId="6" borderId="6" xfId="1" applyFont="1" applyFill="1" applyBorder="1" applyAlignment="1">
      <alignment wrapText="1"/>
    </xf>
    <xf numFmtId="187" fontId="8" fillId="6" borderId="6" xfId="1" applyFont="1" applyFill="1" applyBorder="1" applyAlignment="1">
      <alignment horizontal="left" vertical="top"/>
    </xf>
    <xf numFmtId="187" fontId="8" fillId="6" borderId="6" xfId="1" applyFont="1" applyFill="1" applyBorder="1" applyAlignment="1">
      <alignment horizontal="center" wrapText="1"/>
    </xf>
    <xf numFmtId="2" fontId="8" fillId="4" borderId="6" xfId="0" applyNumberFormat="1" applyFont="1" applyFill="1" applyBorder="1"/>
    <xf numFmtId="187" fontId="8" fillId="19" borderId="6" xfId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 wrapText="1"/>
    </xf>
    <xf numFmtId="187" fontId="8" fillId="19" borderId="10" xfId="1" applyFont="1" applyFill="1" applyBorder="1" applyAlignment="1">
      <alignment vertical="top"/>
    </xf>
    <xf numFmtId="187" fontId="8" fillId="19" borderId="6" xfId="1" applyFont="1" applyFill="1" applyBorder="1"/>
    <xf numFmtId="2" fontId="8" fillId="19" borderId="6" xfId="0" applyNumberFormat="1" applyFont="1" applyFill="1" applyBorder="1"/>
    <xf numFmtId="2" fontId="8" fillId="19" borderId="6" xfId="0" applyNumberFormat="1" applyFont="1" applyFill="1" applyBorder="1" applyAlignment="1">
      <alignment wrapText="1"/>
    </xf>
    <xf numFmtId="187" fontId="8" fillId="19" borderId="10" xfId="1" applyFont="1" applyFill="1" applyBorder="1"/>
    <xf numFmtId="187" fontId="8" fillId="18" borderId="6" xfId="1" applyFont="1" applyFill="1" applyBorder="1" applyAlignment="1">
      <alignment horizontal="center"/>
    </xf>
    <xf numFmtId="49" fontId="8" fillId="18" borderId="6" xfId="1" applyNumberFormat="1" applyFont="1" applyFill="1" applyBorder="1" applyAlignment="1">
      <alignment horizontal="center" wrapText="1"/>
    </xf>
    <xf numFmtId="1" fontId="8" fillId="15" borderId="6" xfId="2" applyNumberFormat="1" applyFont="1" applyFill="1" applyBorder="1"/>
    <xf numFmtId="9" fontId="4" fillId="15" borderId="6" xfId="2" applyFont="1" applyFill="1" applyBorder="1"/>
    <xf numFmtId="9" fontId="8" fillId="15" borderId="6" xfId="2" applyFont="1" applyFill="1" applyBorder="1" applyAlignment="1">
      <alignment wrapText="1"/>
    </xf>
    <xf numFmtId="187" fontId="8" fillId="15" borderId="6" xfId="1" applyFont="1" applyFill="1" applyBorder="1"/>
    <xf numFmtId="2" fontId="8" fillId="7" borderId="6" xfId="0" applyNumberFormat="1" applyFont="1" applyFill="1" applyBorder="1" applyAlignment="1">
      <alignment wrapText="1"/>
    </xf>
    <xf numFmtId="190" fontId="8" fillId="4" borderId="6" xfId="0" applyNumberFormat="1" applyFont="1" applyFill="1" applyBorder="1"/>
    <xf numFmtId="0" fontId="8" fillId="18" borderId="6" xfId="0" applyFont="1" applyFill="1" applyBorder="1" applyAlignment="1">
      <alignment horizontal="center"/>
    </xf>
    <xf numFmtId="0" fontId="8" fillId="18" borderId="6" xfId="0" applyFont="1" applyFill="1" applyBorder="1" applyAlignment="1">
      <alignment wrapText="1"/>
    </xf>
    <xf numFmtId="2" fontId="4" fillId="15" borderId="6" xfId="0" applyNumberFormat="1" applyFont="1" applyFill="1" applyBorder="1" applyAlignment="1">
      <alignment vertical="top" wrapText="1"/>
    </xf>
    <xf numFmtId="2" fontId="8" fillId="15" borderId="6" xfId="0" applyNumberFormat="1" applyFont="1" applyFill="1" applyBorder="1" applyAlignment="1">
      <alignment vertical="top" wrapText="1"/>
    </xf>
    <xf numFmtId="187" fontId="8" fillId="15" borderId="6" xfId="1" applyFont="1" applyFill="1" applyBorder="1" applyAlignment="1">
      <alignment vertical="top"/>
    </xf>
    <xf numFmtId="43" fontId="8" fillId="6" borderId="6" xfId="0" applyNumberFormat="1" applyFont="1" applyFill="1" applyBorder="1"/>
    <xf numFmtId="2" fontId="8" fillId="18" borderId="6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 wrapText="1"/>
    </xf>
    <xf numFmtId="0" fontId="8" fillId="20" borderId="6" xfId="0" applyFont="1" applyFill="1" applyBorder="1"/>
    <xf numFmtId="2" fontId="4" fillId="20" borderId="6" xfId="0" applyNumberFormat="1" applyFont="1" applyFill="1" applyBorder="1"/>
    <xf numFmtId="2" fontId="4" fillId="20" borderId="6" xfId="0" applyNumberFormat="1" applyFont="1" applyFill="1" applyBorder="1" applyAlignment="1">
      <alignment wrapText="1"/>
    </xf>
    <xf numFmtId="2" fontId="4" fillId="10" borderId="6" xfId="0" applyNumberFormat="1" applyFont="1" applyFill="1" applyBorder="1"/>
    <xf numFmtId="2" fontId="8" fillId="10" borderId="6" xfId="0" applyNumberFormat="1" applyFont="1" applyFill="1" applyBorder="1" applyAlignment="1">
      <alignment wrapText="1"/>
    </xf>
    <xf numFmtId="2" fontId="4" fillId="5" borderId="6" xfId="0" applyNumberFormat="1" applyFont="1" applyFill="1" applyBorder="1" applyAlignment="1">
      <alignment vertical="top"/>
    </xf>
    <xf numFmtId="2" fontId="8" fillId="4" borderId="10" xfId="0" applyNumberFormat="1" applyFont="1" applyFill="1" applyBorder="1"/>
    <xf numFmtId="187" fontId="8" fillId="4" borderId="10" xfId="1" applyFont="1" applyFill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43" fontId="8" fillId="0" borderId="10" xfId="0" applyNumberFormat="1" applyFont="1" applyBorder="1"/>
    <xf numFmtId="2" fontId="8" fillId="6" borderId="10" xfId="0" applyNumberFormat="1" applyFont="1" applyFill="1" applyBorder="1"/>
    <xf numFmtId="2" fontId="8" fillId="6" borderId="10" xfId="0" applyNumberFormat="1" applyFont="1" applyFill="1" applyBorder="1" applyAlignment="1">
      <alignment wrapText="1"/>
    </xf>
    <xf numFmtId="2" fontId="8" fillId="18" borderId="10" xfId="0" applyNumberFormat="1" applyFont="1" applyFill="1" applyBorder="1" applyAlignment="1">
      <alignment horizontal="center"/>
    </xf>
    <xf numFmtId="2" fontId="8" fillId="18" borderId="10" xfId="0" applyNumberFormat="1" applyFont="1" applyFill="1" applyBorder="1" applyAlignment="1">
      <alignment wrapText="1"/>
    </xf>
    <xf numFmtId="187" fontId="8" fillId="18" borderId="10" xfId="1" applyFont="1" applyFill="1" applyBorder="1"/>
    <xf numFmtId="0" fontId="8" fillId="21" borderId="6" xfId="0" applyFont="1" applyFill="1" applyBorder="1"/>
    <xf numFmtId="2" fontId="8" fillId="21" borderId="6" xfId="0" applyNumberFormat="1" applyFont="1" applyFill="1" applyBorder="1" applyAlignment="1">
      <alignment horizontal="center"/>
    </xf>
    <xf numFmtId="49" fontId="8" fillId="21" borderId="11" xfId="0" applyNumberFormat="1" applyFont="1" applyFill="1" applyBorder="1" applyAlignment="1">
      <alignment wrapText="1"/>
    </xf>
    <xf numFmtId="43" fontId="8" fillId="21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43" fontId="8" fillId="6" borderId="0" xfId="3" applyFont="1" applyFill="1" applyBorder="1" applyAlignment="1"/>
    <xf numFmtId="43" fontId="8" fillId="6" borderId="0" xfId="3" applyFont="1" applyFill="1" applyBorder="1" applyAlignment="1">
      <alignment wrapText="1"/>
    </xf>
    <xf numFmtId="2" fontId="8" fillId="6" borderId="0" xfId="0" applyNumberFormat="1" applyFont="1" applyFill="1" applyAlignment="1">
      <alignment horizontal="center" wrapText="1"/>
    </xf>
    <xf numFmtId="2" fontId="8" fillId="0" borderId="0" xfId="0" applyNumberFormat="1" applyFont="1" applyAlignment="1">
      <alignment wrapText="1"/>
    </xf>
    <xf numFmtId="43" fontId="8" fillId="0" borderId="0" xfId="0" applyNumberFormat="1" applyFont="1" applyAlignment="1">
      <alignment horizontal="center"/>
    </xf>
    <xf numFmtId="2" fontId="21" fillId="0" borderId="0" xfId="0" applyNumberFormat="1" applyFont="1" applyAlignment="1">
      <alignment wrapText="1"/>
    </xf>
    <xf numFmtId="43" fontId="21" fillId="0" borderId="0" xfId="3" applyFont="1" applyBorder="1" applyAlignment="1"/>
    <xf numFmtId="0" fontId="4" fillId="21" borderId="0" xfId="0" applyFont="1" applyFill="1" applyAlignment="1">
      <alignment horizont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3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3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3" applyFont="1" applyFill="1" applyBorder="1" applyAlignment="1">
      <alignment horizontal="right" vertical="top"/>
    </xf>
    <xf numFmtId="43" fontId="3" fillId="12" borderId="5" xfId="3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9" borderId="6" xfId="0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center" vertical="top"/>
    </xf>
    <xf numFmtId="43" fontId="3" fillId="19" borderId="6" xfId="3" applyFont="1" applyFill="1" applyBorder="1" applyAlignment="1">
      <alignment vertical="top"/>
    </xf>
    <xf numFmtId="187" fontId="3" fillId="19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43" fontId="3" fillId="9" borderId="6" xfId="3" applyFont="1" applyFill="1" applyBorder="1" applyAlignment="1">
      <alignment horizontal="right" vertical="center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3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4" borderId="6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vertical="top"/>
    </xf>
    <xf numFmtId="0" fontId="3" fillId="19" borderId="5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horizontal="right" vertical="top"/>
    </xf>
    <xf numFmtId="0" fontId="3" fillId="19" borderId="14" xfId="0" applyFont="1" applyFill="1" applyBorder="1" applyAlignment="1">
      <alignment horizontal="right"/>
    </xf>
    <xf numFmtId="2" fontId="3" fillId="24" borderId="6" xfId="0" applyNumberFormat="1" applyFont="1" applyFill="1" applyBorder="1" applyAlignment="1">
      <alignment vertical="top"/>
    </xf>
    <xf numFmtId="43" fontId="3" fillId="24" borderId="6" xfId="3" applyFont="1" applyFill="1" applyBorder="1" applyAlignment="1">
      <alignment vertical="top"/>
    </xf>
    <xf numFmtId="0" fontId="3" fillId="19" borderId="5" xfId="0" applyFont="1" applyFill="1" applyBorder="1" applyAlignment="1">
      <alignment horizontal="left" vertical="top"/>
    </xf>
    <xf numFmtId="2" fontId="8" fillId="15" borderId="6" xfId="3" applyNumberFormat="1" applyFont="1" applyFill="1" applyBorder="1" applyAlignment="1">
      <alignment horizontal="left" vertical="top" wrapText="1"/>
    </xf>
    <xf numFmtId="49" fontId="8" fillId="9" borderId="6" xfId="3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3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3" applyNumberFormat="1" applyFont="1" applyBorder="1" applyAlignment="1">
      <alignment vertical="top"/>
    </xf>
    <xf numFmtId="2" fontId="3" fillId="6" borderId="6" xfId="3" applyNumberFormat="1" applyFont="1" applyFill="1" applyBorder="1" applyAlignment="1">
      <alignment vertical="top"/>
    </xf>
    <xf numFmtId="2" fontId="3" fillId="6" borderId="6" xfId="3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3" applyNumberFormat="1" applyFont="1" applyFill="1" applyBorder="1" applyAlignment="1">
      <alignment horizontal="right" vertical="top" wrapText="1"/>
    </xf>
    <xf numFmtId="49" fontId="4" fillId="9" borderId="5" xfId="3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3" applyFont="1" applyFill="1" applyBorder="1" applyAlignment="1">
      <alignment horizontal="right"/>
    </xf>
    <xf numFmtId="189" fontId="3" fillId="25" borderId="0" xfId="0" applyNumberFormat="1" applyFont="1" applyFill="1"/>
    <xf numFmtId="43" fontId="4" fillId="6" borderId="0" xfId="3" applyFont="1" applyFill="1" applyBorder="1" applyAlignment="1">
      <alignment horizontal="right"/>
    </xf>
    <xf numFmtId="43" fontId="8" fillId="6" borderId="0" xfId="3" applyFont="1" applyFill="1" applyBorder="1"/>
    <xf numFmtId="2" fontId="8" fillId="6" borderId="0" xfId="3" applyNumberFormat="1" applyFont="1" applyFill="1" applyBorder="1"/>
    <xf numFmtId="2" fontId="25" fillId="11" borderId="6" xfId="0" applyNumberFormat="1" applyFont="1" applyFill="1" applyBorder="1" applyAlignment="1">
      <alignment horizontal="center" vertical="top" wrapText="1"/>
    </xf>
    <xf numFmtId="189" fontId="5" fillId="12" borderId="9" xfId="3" applyNumberFormat="1" applyFont="1" applyFill="1" applyBorder="1" applyAlignment="1">
      <alignment horizontal="right" vertical="center"/>
    </xf>
    <xf numFmtId="2" fontId="5" fillId="12" borderId="10" xfId="0" applyNumberFormat="1" applyFont="1" applyFill="1" applyBorder="1" applyAlignment="1">
      <alignment horizontal="left" vertical="center"/>
    </xf>
    <xf numFmtId="2" fontId="25" fillId="12" borderId="10" xfId="0" applyNumberFormat="1" applyFont="1" applyFill="1" applyBorder="1" applyAlignment="1">
      <alignment vertical="center"/>
    </xf>
    <xf numFmtId="43" fontId="7" fillId="12" borderId="6" xfId="3" applyFont="1" applyFill="1" applyBorder="1" applyAlignment="1">
      <alignment vertical="center"/>
    </xf>
    <xf numFmtId="2" fontId="5" fillId="9" borderId="10" xfId="0" applyNumberFormat="1" applyFont="1" applyFill="1" applyBorder="1" applyAlignment="1">
      <alignment horizontal="left" vertical="center"/>
    </xf>
    <xf numFmtId="2" fontId="25" fillId="9" borderId="6" xfId="0" applyNumberFormat="1" applyFont="1" applyFill="1" applyBorder="1" applyAlignment="1">
      <alignment horizontal="center" vertical="center" wrapText="1"/>
    </xf>
    <xf numFmtId="2" fontId="5" fillId="7" borderId="10" xfId="0" applyNumberFormat="1" applyFont="1" applyFill="1" applyBorder="1" applyAlignment="1">
      <alignment horizontal="left" vertical="center"/>
    </xf>
    <xf numFmtId="43" fontId="25" fillId="7" borderId="6" xfId="3" applyFont="1" applyFill="1" applyBorder="1" applyAlignment="1">
      <alignment vertical="center"/>
    </xf>
    <xf numFmtId="2" fontId="5" fillId="13" borderId="10" xfId="0" applyNumberFormat="1" applyFont="1" applyFill="1" applyBorder="1" applyAlignment="1">
      <alignment horizontal="left" vertical="center"/>
    </xf>
    <xf numFmtId="43" fontId="25" fillId="13" borderId="10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top" wrapText="1"/>
    </xf>
    <xf numFmtId="2" fontId="25" fillId="6" borderId="10" xfId="0" applyNumberFormat="1" applyFont="1" applyFill="1" applyBorder="1" applyAlignment="1">
      <alignment vertical="top" wrapText="1"/>
    </xf>
    <xf numFmtId="2" fontId="7" fillId="6" borderId="15" xfId="0" applyNumberFormat="1" applyFont="1" applyFill="1" applyBorder="1" applyAlignment="1">
      <alignment horizontal="left" vertical="center"/>
    </xf>
    <xf numFmtId="43" fontId="25" fillId="6" borderId="15" xfId="3" applyFont="1" applyFill="1" applyBorder="1" applyAlignment="1">
      <alignment vertical="center"/>
    </xf>
    <xf numFmtId="2" fontId="7" fillId="6" borderId="21" xfId="0" applyNumberFormat="1" applyFont="1" applyFill="1" applyBorder="1" applyAlignment="1">
      <alignment horizontal="left" vertical="center"/>
    </xf>
    <xf numFmtId="43" fontId="25" fillId="6" borderId="21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center"/>
    </xf>
    <xf numFmtId="43" fontId="25" fillId="6" borderId="10" xfId="3" applyFont="1" applyFill="1" applyBorder="1" applyAlignment="1">
      <alignment vertical="center"/>
    </xf>
    <xf numFmtId="2" fontId="7" fillId="6" borderId="6" xfId="0" applyNumberFormat="1" applyFont="1" applyFill="1" applyBorder="1" applyAlignment="1">
      <alignment horizontal="left" vertical="center"/>
    </xf>
    <xf numFmtId="43" fontId="25" fillId="6" borderId="6" xfId="3" applyFont="1" applyFill="1" applyBorder="1" applyAlignment="1">
      <alignment vertical="center"/>
    </xf>
    <xf numFmtId="43" fontId="25" fillId="6" borderId="10" xfId="3" applyFont="1" applyFill="1" applyBorder="1" applyAlignment="1">
      <alignment vertical="top"/>
    </xf>
    <xf numFmtId="43" fontId="25" fillId="6" borderId="7" xfId="3" applyFont="1" applyFill="1" applyBorder="1" applyAlignment="1">
      <alignment vertical="top"/>
    </xf>
    <xf numFmtId="2" fontId="5" fillId="14" borderId="6" xfId="0" applyNumberFormat="1" applyFont="1" applyFill="1" applyBorder="1" applyAlignment="1">
      <alignment horizontal="left" vertical="center"/>
    </xf>
    <xf numFmtId="2" fontId="25" fillId="14" borderId="7" xfId="0" applyNumberFormat="1" applyFont="1" applyFill="1" applyBorder="1" applyAlignment="1">
      <alignment vertical="center" wrapText="1"/>
    </xf>
    <xf numFmtId="2" fontId="7" fillId="13" borderId="6" xfId="0" applyNumberFormat="1" applyFont="1" applyFill="1" applyBorder="1" applyAlignment="1">
      <alignment horizontal="left" vertical="center"/>
    </xf>
    <xf numFmtId="2" fontId="25" fillId="13" borderId="2" xfId="0" applyNumberFormat="1" applyFont="1" applyFill="1" applyBorder="1" applyAlignment="1">
      <alignment vertical="center"/>
    </xf>
    <xf numFmtId="43" fontId="25" fillId="6" borderId="6" xfId="3" applyFont="1" applyFill="1" applyBorder="1" applyAlignment="1">
      <alignment horizontal="right" vertical="center"/>
    </xf>
    <xf numFmtId="2" fontId="7" fillId="6" borderId="6" xfId="0" applyNumberFormat="1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left" vertical="top" wrapText="1"/>
    </xf>
    <xf numFmtId="43" fontId="25" fillId="6" borderId="6" xfId="3" applyFont="1" applyFill="1" applyBorder="1" applyAlignment="1">
      <alignment horizontal="right" vertical="top"/>
    </xf>
    <xf numFmtId="43" fontId="7" fillId="6" borderId="6" xfId="3" applyFont="1" applyFill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43" fontId="26" fillId="6" borderId="5" xfId="3" applyFont="1" applyFill="1" applyBorder="1" applyAlignment="1">
      <alignment horizontal="left" vertical="center" wrapText="1"/>
    </xf>
    <xf numFmtId="2" fontId="26" fillId="6" borderId="5" xfId="0" applyNumberFormat="1" applyFont="1" applyFill="1" applyBorder="1" applyAlignment="1">
      <alignment horizontal="left" vertical="top" wrapText="1"/>
    </xf>
    <xf numFmtId="2" fontId="5" fillId="9" borderId="10" xfId="0" applyNumberFormat="1" applyFont="1" applyFill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/>
    </xf>
    <xf numFmtId="188" fontId="25" fillId="0" borderId="6" xfId="3" applyNumberFormat="1" applyFont="1" applyBorder="1" applyAlignment="1">
      <alignment horizontal="right" vertical="center"/>
    </xf>
    <xf numFmtId="188" fontId="7" fillId="0" borderId="6" xfId="3" applyNumberFormat="1" applyFont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43" fontId="6" fillId="13" borderId="5" xfId="3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189" fontId="7" fillId="13" borderId="5" xfId="3" applyNumberFormat="1" applyFont="1" applyFill="1" applyBorder="1" applyAlignment="1">
      <alignment horizontal="right" vertical="center"/>
    </xf>
    <xf numFmtId="2" fontId="7" fillId="13" borderId="10" xfId="0" applyNumberFormat="1" applyFont="1" applyFill="1" applyBorder="1" applyAlignment="1">
      <alignment horizontal="left" vertical="center" wrapText="1"/>
    </xf>
    <xf numFmtId="43" fontId="25" fillId="13" borderId="10" xfId="3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43" fontId="25" fillId="6" borderId="10" xfId="3" applyFont="1" applyFill="1" applyBorder="1" applyAlignment="1">
      <alignment vertical="top" wrapText="1"/>
    </xf>
    <xf numFmtId="2" fontId="26" fillId="0" borderId="5" xfId="0" applyNumberFormat="1" applyFont="1" applyBorder="1" applyAlignment="1">
      <alignment horizontal="left" vertical="center"/>
    </xf>
    <xf numFmtId="2" fontId="5" fillId="7" borderId="6" xfId="0" applyNumberFormat="1" applyFont="1" applyFill="1" applyBorder="1" applyAlignment="1">
      <alignment vertical="top" wrapText="1"/>
    </xf>
    <xf numFmtId="189" fontId="18" fillId="6" borderId="6" xfId="3" applyNumberFormat="1" applyFont="1" applyFill="1" applyBorder="1" applyAlignment="1">
      <alignment vertical="top"/>
    </xf>
    <xf numFmtId="2" fontId="7" fillId="9" borderId="6" xfId="0" applyNumberFormat="1" applyFont="1" applyFill="1" applyBorder="1" applyAlignment="1">
      <alignment vertical="top" wrapText="1"/>
    </xf>
    <xf numFmtId="188" fontId="6" fillId="6" borderId="6" xfId="3" applyNumberFormat="1" applyFont="1" applyFill="1" applyBorder="1" applyAlignment="1">
      <alignment vertical="top" wrapText="1"/>
    </xf>
    <xf numFmtId="0" fontId="18" fillId="27" borderId="6" xfId="0" applyFont="1" applyFill="1" applyBorder="1" applyAlignment="1">
      <alignment horizontal="center" vertical="top"/>
    </xf>
    <xf numFmtId="2" fontId="18" fillId="27" borderId="11" xfId="0" applyNumberFormat="1" applyFont="1" applyFill="1" applyBorder="1" applyAlignment="1">
      <alignment vertical="top"/>
    </xf>
    <xf numFmtId="43" fontId="18" fillId="27" borderId="5" xfId="0" applyNumberFormat="1" applyFont="1" applyFill="1" applyBorder="1" applyAlignment="1">
      <alignment horizontal="center" vertical="top"/>
    </xf>
    <xf numFmtId="43" fontId="17" fillId="27" borderId="5" xfId="0" applyNumberFormat="1" applyFont="1" applyFill="1" applyBorder="1" applyAlignment="1">
      <alignment horizontal="center" vertical="top"/>
    </xf>
    <xf numFmtId="0" fontId="17" fillId="27" borderId="6" xfId="0" applyFont="1" applyFill="1" applyBorder="1" applyAlignment="1">
      <alignment vertical="top"/>
    </xf>
    <xf numFmtId="43" fontId="18" fillId="7" borderId="6" xfId="3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2" fontId="27" fillId="0" borderId="22" xfId="0" applyNumberFormat="1" applyFont="1" applyBorder="1" applyAlignment="1">
      <alignment vertical="top" wrapText="1"/>
    </xf>
    <xf numFmtId="43" fontId="27" fillId="6" borderId="13" xfId="0" applyNumberFormat="1" applyFont="1" applyFill="1" applyBorder="1" applyAlignment="1">
      <alignment horizontal="center" vertical="top"/>
    </xf>
    <xf numFmtId="0" fontId="27" fillId="0" borderId="13" xfId="0" applyFont="1" applyBorder="1" applyAlignment="1">
      <alignment vertical="top"/>
    </xf>
    <xf numFmtId="2" fontId="5" fillId="11" borderId="5" xfId="0" applyNumberFormat="1" applyFont="1" applyFill="1" applyBorder="1" applyAlignment="1">
      <alignment horizontal="left" vertical="top"/>
    </xf>
    <xf numFmtId="43" fontId="26" fillId="6" borderId="5" xfId="3" applyFont="1" applyFill="1" applyBorder="1" applyAlignment="1">
      <alignment horizontal="left" vertical="top" wrapText="1"/>
    </xf>
    <xf numFmtId="2" fontId="5" fillId="6" borderId="6" xfId="3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left"/>
    </xf>
    <xf numFmtId="2" fontId="7" fillId="9" borderId="6" xfId="0" applyNumberFormat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2" fontId="4" fillId="7" borderId="6" xfId="3" applyNumberFormat="1" applyFont="1" applyFill="1" applyBorder="1" applyAlignment="1">
      <alignment horizontal="left"/>
    </xf>
    <xf numFmtId="2" fontId="2" fillId="9" borderId="6" xfId="3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43" fontId="6" fillId="9" borderId="5" xfId="3" applyFont="1" applyFill="1" applyBorder="1" applyAlignment="1">
      <alignment vertical="top"/>
    </xf>
    <xf numFmtId="2" fontId="18" fillId="7" borderId="11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8" fillId="16" borderId="6" xfId="0" applyNumberFormat="1" applyFont="1" applyFill="1" applyBorder="1" applyAlignment="1">
      <alignment vertical="top" wrapText="1"/>
    </xf>
    <xf numFmtId="0" fontId="18" fillId="16" borderId="6" xfId="0" applyFont="1" applyFill="1" applyBorder="1" applyAlignment="1">
      <alignment horizontal="left" vertical="top"/>
    </xf>
    <xf numFmtId="0" fontId="6" fillId="0" borderId="0" xfId="0" applyFont="1"/>
    <xf numFmtId="49" fontId="29" fillId="0" borderId="0" xfId="0" applyNumberFormat="1" applyFont="1" applyAlignment="1">
      <alignment wrapText="1"/>
    </xf>
    <xf numFmtId="4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6" borderId="5" xfId="0" applyFont="1" applyFill="1" applyBorder="1" applyAlignment="1">
      <alignment horizontal="left" vertical="center"/>
    </xf>
    <xf numFmtId="2" fontId="6" fillId="6" borderId="9" xfId="0" applyNumberFormat="1" applyFont="1" applyFill="1" applyBorder="1" applyAlignment="1">
      <alignment horizontal="left" vertical="top" wrapText="1"/>
    </xf>
    <xf numFmtId="43" fontId="26" fillId="6" borderId="9" xfId="3" applyFont="1" applyFill="1" applyBorder="1" applyAlignment="1">
      <alignment horizontal="left" vertical="top" wrapText="1"/>
    </xf>
    <xf numFmtId="43" fontId="7" fillId="6" borderId="9" xfId="3" applyFont="1" applyFill="1" applyBorder="1" applyAlignment="1">
      <alignment horizontal="center" vertical="top"/>
    </xf>
    <xf numFmtId="2" fontId="7" fillId="6" borderId="9" xfId="3" applyNumberFormat="1" applyFont="1" applyFill="1" applyBorder="1" applyAlignment="1">
      <alignment horizontal="center" vertical="top"/>
    </xf>
    <xf numFmtId="188" fontId="6" fillId="6" borderId="2" xfId="3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18" fillId="6" borderId="2" xfId="3" applyFont="1" applyFill="1" applyBorder="1" applyAlignment="1">
      <alignment vertical="top"/>
    </xf>
    <xf numFmtId="43" fontId="17" fillId="6" borderId="2" xfId="3" applyFont="1" applyFill="1" applyBorder="1" applyAlignment="1">
      <alignment vertical="top"/>
    </xf>
    <xf numFmtId="2" fontId="17" fillId="6" borderId="2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17" fillId="6" borderId="5" xfId="3" applyFont="1" applyFill="1" applyBorder="1" applyAlignment="1">
      <alignment vertical="top"/>
    </xf>
    <xf numFmtId="2" fontId="17" fillId="6" borderId="5" xfId="0" applyNumberFormat="1" applyFont="1" applyFill="1" applyBorder="1" applyAlignment="1">
      <alignment vertical="top" wrapText="1"/>
    </xf>
    <xf numFmtId="43" fontId="7" fillId="7" borderId="6" xfId="0" applyNumberFormat="1" applyFont="1" applyFill="1" applyBorder="1" applyAlignment="1">
      <alignment horizontal="left" vertical="top" wrapText="1"/>
    </xf>
    <xf numFmtId="49" fontId="7" fillId="7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3" fontId="17" fillId="6" borderId="5" xfId="0" applyNumberFormat="1" applyFont="1" applyFill="1" applyBorder="1" applyAlignment="1">
      <alignment vertical="top"/>
    </xf>
    <xf numFmtId="43" fontId="17" fillId="6" borderId="5" xfId="0" applyNumberFormat="1" applyFont="1" applyFill="1" applyBorder="1" applyAlignment="1">
      <alignment vertical="top" wrapText="1"/>
    </xf>
    <xf numFmtId="189" fontId="18" fillId="6" borderId="5" xfId="3" applyNumberFormat="1" applyFont="1" applyFill="1" applyBorder="1" applyAlignment="1">
      <alignment vertical="top"/>
    </xf>
    <xf numFmtId="2" fontId="18" fillId="6" borderId="5" xfId="0" applyNumberFormat="1" applyFont="1" applyFill="1" applyBorder="1" applyAlignment="1">
      <alignment vertical="top" wrapText="1"/>
    </xf>
    <xf numFmtId="0" fontId="11" fillId="24" borderId="6" xfId="0" applyFont="1" applyFill="1" applyBorder="1" applyAlignment="1">
      <alignment horizontal="center" vertical="top"/>
    </xf>
    <xf numFmtId="2" fontId="11" fillId="24" borderId="11" xfId="0" applyNumberFormat="1" applyFont="1" applyFill="1" applyBorder="1" applyAlignment="1">
      <alignment vertical="top"/>
    </xf>
    <xf numFmtId="2" fontId="18" fillId="24" borderId="11" xfId="0" applyNumberFormat="1" applyFont="1" applyFill="1" applyBorder="1" applyAlignment="1">
      <alignment vertical="top" wrapText="1"/>
    </xf>
    <xf numFmtId="43" fontId="18" fillId="24" borderId="6" xfId="0" applyNumberFormat="1" applyFont="1" applyFill="1" applyBorder="1" applyAlignment="1">
      <alignment horizontal="center" vertical="top"/>
    </xf>
    <xf numFmtId="0" fontId="17" fillId="24" borderId="6" xfId="0" applyFont="1" applyFill="1" applyBorder="1" applyAlignment="1">
      <alignment horizontal="left" vertical="top"/>
    </xf>
    <xf numFmtId="43" fontId="8" fillId="6" borderId="18" xfId="3" applyFont="1" applyFill="1" applyBorder="1" applyAlignment="1"/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left" vertical="top"/>
    </xf>
    <xf numFmtId="43" fontId="3" fillId="0" borderId="4" xfId="3" applyFont="1" applyBorder="1" applyAlignment="1">
      <alignment horizontal="center" vertical="top"/>
    </xf>
    <xf numFmtId="43" fontId="3" fillId="6" borderId="4" xfId="3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187" fontId="3" fillId="6" borderId="3" xfId="0" applyNumberFormat="1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6" borderId="6" xfId="0" applyNumberFormat="1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wrapText="1"/>
    </xf>
    <xf numFmtId="3" fontId="3" fillId="19" borderId="5" xfId="0" applyNumberFormat="1" applyFont="1" applyFill="1" applyBorder="1" applyAlignment="1">
      <alignment vertical="top"/>
    </xf>
    <xf numFmtId="2" fontId="3" fillId="19" borderId="5" xfId="0" applyNumberFormat="1" applyFont="1" applyFill="1" applyBorder="1" applyAlignment="1">
      <alignment vertical="top"/>
    </xf>
    <xf numFmtId="2" fontId="3" fillId="19" borderId="6" xfId="0" applyNumberFormat="1" applyFont="1" applyFill="1" applyBorder="1" applyAlignment="1">
      <alignment vertical="top"/>
    </xf>
    <xf numFmtId="0" fontId="3" fillId="19" borderId="5" xfId="0" applyFont="1" applyFill="1" applyBorder="1" applyAlignment="1">
      <alignment horizontal="right"/>
    </xf>
    <xf numFmtId="0" fontId="3" fillId="19" borderId="5" xfId="0" applyFont="1" applyFill="1" applyBorder="1"/>
    <xf numFmtId="2" fontId="3" fillId="19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horizontal="left" vertical="top"/>
    </xf>
    <xf numFmtId="2" fontId="3" fillId="0" borderId="5" xfId="3" applyNumberFormat="1" applyFont="1" applyBorder="1" applyAlignment="1">
      <alignment vertical="top"/>
    </xf>
    <xf numFmtId="2" fontId="3" fillId="6" borderId="5" xfId="3" applyNumberFormat="1" applyFont="1" applyFill="1" applyBorder="1" applyAlignment="1">
      <alignment vertical="top"/>
    </xf>
    <xf numFmtId="43" fontId="8" fillId="0" borderId="0" xfId="3" applyFont="1" applyBorder="1" applyAlignment="1">
      <alignment horizontal="right"/>
    </xf>
    <xf numFmtId="43" fontId="8" fillId="0" borderId="0" xfId="3" applyFont="1" applyBorder="1"/>
    <xf numFmtId="0" fontId="5" fillId="0" borderId="0" xfId="0" applyFont="1"/>
    <xf numFmtId="49" fontId="26" fillId="0" borderId="2" xfId="3" applyNumberFormat="1" applyFont="1" applyFill="1" applyBorder="1" applyAlignment="1">
      <alignment horizontal="center" vertical="center" wrapText="1"/>
    </xf>
    <xf numFmtId="43" fontId="7" fillId="2" borderId="2" xfId="3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3" fontId="7" fillId="2" borderId="4" xfId="3" applyFont="1" applyFill="1" applyBorder="1" applyAlignment="1">
      <alignment horizontal="center" vertical="center"/>
    </xf>
    <xf numFmtId="43" fontId="6" fillId="0" borderId="4" xfId="3" applyFont="1" applyBorder="1" applyAlignment="1">
      <alignment vertical="center"/>
    </xf>
    <xf numFmtId="43" fontId="7" fillId="0" borderId="4" xfId="3" applyFont="1" applyBorder="1" applyAlignment="1">
      <alignment vertical="center"/>
    </xf>
    <xf numFmtId="2" fontId="25" fillId="0" borderId="5" xfId="0" applyNumberFormat="1" applyFont="1" applyBorder="1" applyAlignment="1">
      <alignment horizontal="center" vertical="center"/>
    </xf>
    <xf numFmtId="43" fontId="7" fillId="0" borderId="5" xfId="3" quotePrefix="1" applyFont="1" applyBorder="1" applyAlignment="1">
      <alignment horizontal="center" vertical="center"/>
    </xf>
    <xf numFmtId="43" fontId="7" fillId="2" borderId="5" xfId="3" applyFont="1" applyFill="1" applyBorder="1" applyAlignment="1">
      <alignment horizontal="center" vertical="center"/>
    </xf>
    <xf numFmtId="43" fontId="7" fillId="13" borderId="2" xfId="3" applyFont="1" applyFill="1" applyBorder="1"/>
    <xf numFmtId="43" fontId="7" fillId="0" borderId="6" xfId="3" applyFont="1" applyBorder="1"/>
    <xf numFmtId="43" fontId="7" fillId="0" borderId="6" xfId="3" applyFont="1" applyBorder="1" applyAlignment="1">
      <alignment vertical="top"/>
    </xf>
    <xf numFmtId="43" fontId="7" fillId="0" borderId="6" xfId="3" applyFont="1" applyBorder="1" applyAlignment="1">
      <alignment vertical="center"/>
    </xf>
    <xf numFmtId="43" fontId="7" fillId="0" borderId="6" xfId="3" applyFont="1" applyBorder="1" applyAlignment="1">
      <alignment horizontal="right" vertical="center"/>
    </xf>
    <xf numFmtId="43" fontId="7" fillId="0" borderId="6" xfId="3" applyFont="1" applyBorder="1" applyAlignment="1">
      <alignment horizontal="right" vertical="top"/>
    </xf>
    <xf numFmtId="2" fontId="5" fillId="7" borderId="10" xfId="0" applyNumberFormat="1" applyFont="1" applyFill="1" applyBorder="1" applyAlignment="1">
      <alignment horizontal="center" vertical="center"/>
    </xf>
    <xf numFmtId="49" fontId="25" fillId="7" borderId="6" xfId="3" applyNumberFormat="1" applyFont="1" applyFill="1" applyBorder="1" applyAlignment="1">
      <alignment vertical="center"/>
    </xf>
    <xf numFmtId="188" fontId="25" fillId="0" borderId="6" xfId="3" applyNumberFormat="1" applyFont="1" applyBorder="1" applyAlignment="1">
      <alignment horizontal="right" vertical="center" wrapText="1"/>
    </xf>
    <xf numFmtId="188" fontId="7" fillId="5" borderId="6" xfId="3" applyNumberFormat="1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left" vertical="center" wrapText="1"/>
    </xf>
    <xf numFmtId="43" fontId="7" fillId="5" borderId="6" xfId="3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 wrapText="1"/>
    </xf>
    <xf numFmtId="2" fontId="25" fillId="6" borderId="6" xfId="0" applyNumberFormat="1" applyFont="1" applyFill="1" applyBorder="1"/>
    <xf numFmtId="43" fontId="5" fillId="6" borderId="6" xfId="3" applyFont="1" applyFill="1" applyBorder="1" applyAlignment="1">
      <alignment horizontal="center"/>
    </xf>
    <xf numFmtId="188" fontId="7" fillId="6" borderId="0" xfId="0" applyNumberFormat="1" applyFont="1" applyFill="1"/>
    <xf numFmtId="2" fontId="7" fillId="6" borderId="0" xfId="0" applyNumberFormat="1" applyFont="1" applyFill="1" applyAlignment="1">
      <alignment horizontal="left"/>
    </xf>
    <xf numFmtId="2" fontId="25" fillId="6" borderId="0" xfId="0" applyNumberFormat="1" applyFont="1" applyFill="1"/>
    <xf numFmtId="43" fontId="5" fillId="6" borderId="0" xfId="3" applyFont="1" applyFill="1" applyBorder="1" applyAlignment="1">
      <alignment horizontal="center"/>
    </xf>
    <xf numFmtId="43" fontId="11" fillId="6" borderId="0" xfId="3" applyFont="1" applyFill="1" applyBorder="1"/>
    <xf numFmtId="43" fontId="7" fillId="6" borderId="0" xfId="0" applyNumberFormat="1" applyFont="1" applyFill="1" applyAlignment="1">
      <alignment horizontal="left"/>
    </xf>
    <xf numFmtId="0" fontId="7" fillId="6" borderId="0" xfId="0" applyFont="1" applyFill="1"/>
    <xf numFmtId="188" fontId="7" fillId="6" borderId="0" xfId="3" applyNumberFormat="1" applyFont="1" applyFill="1" applyBorder="1" applyAlignment="1"/>
    <xf numFmtId="2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/>
    <xf numFmtId="187" fontId="7" fillId="6" borderId="0" xfId="0" applyNumberFormat="1" applyFont="1" applyFill="1"/>
    <xf numFmtId="43" fontId="25" fillId="6" borderId="0" xfId="3" applyFont="1" applyFill="1" applyBorder="1" applyAlignment="1">
      <alignment horizontal="left"/>
    </xf>
    <xf numFmtId="43" fontId="30" fillId="6" borderId="0" xfId="3" applyFont="1" applyFill="1" applyBorder="1" applyAlignment="1">
      <alignment horizontal="center"/>
    </xf>
    <xf numFmtId="0" fontId="31" fillId="6" borderId="0" xfId="0" applyFont="1" applyFill="1"/>
    <xf numFmtId="188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>
      <alignment horizontal="left"/>
    </xf>
    <xf numFmtId="43" fontId="31" fillId="6" borderId="0" xfId="3" applyFont="1" applyFill="1"/>
    <xf numFmtId="43" fontId="7" fillId="6" borderId="0" xfId="3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43" fontId="7" fillId="6" borderId="0" xfId="3" applyFont="1" applyFill="1" applyBorder="1" applyAlignment="1"/>
    <xf numFmtId="189" fontId="6" fillId="7" borderId="6" xfId="3" applyNumberFormat="1" applyFont="1" applyFill="1" applyBorder="1" applyAlignment="1">
      <alignment vertical="top"/>
    </xf>
    <xf numFmtId="2" fontId="7" fillId="7" borderId="6" xfId="0" applyNumberFormat="1" applyFont="1" applyFill="1" applyBorder="1" applyAlignment="1">
      <alignment vertical="top" wrapText="1"/>
    </xf>
    <xf numFmtId="2" fontId="7" fillId="7" borderId="6" xfId="0" applyNumberFormat="1" applyFont="1" applyFill="1" applyBorder="1" applyAlignment="1">
      <alignment horizontal="justify" vertical="top"/>
    </xf>
    <xf numFmtId="43" fontId="6" fillId="7" borderId="5" xfId="3" applyFont="1" applyFill="1" applyBorder="1" applyAlignment="1">
      <alignment vertical="top"/>
    </xf>
    <xf numFmtId="2" fontId="11" fillId="7" borderId="6" xfId="3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7" fillId="6" borderId="6" xfId="0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43" fontId="18" fillId="6" borderId="8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vertical="top"/>
    </xf>
    <xf numFmtId="0" fontId="17" fillId="6" borderId="2" xfId="0" applyFont="1" applyFill="1" applyBorder="1" applyAlignment="1">
      <alignment horizontal="center" vertical="top"/>
    </xf>
    <xf numFmtId="2" fontId="17" fillId="0" borderId="8" xfId="0" applyNumberFormat="1" applyFont="1" applyBorder="1" applyAlignment="1">
      <alignment vertical="top" wrapText="1"/>
    </xf>
    <xf numFmtId="2" fontId="24" fillId="6" borderId="13" xfId="0" applyNumberFormat="1" applyFont="1" applyFill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49" fontId="5" fillId="0" borderId="7" xfId="0" applyNumberFormat="1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3" applyFont="1" applyBorder="1"/>
    <xf numFmtId="43" fontId="7" fillId="0" borderId="18" xfId="3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7" fillId="0" borderId="0" xfId="3" applyFont="1" applyBorder="1" applyAlignment="1">
      <alignment vertical="center"/>
    </xf>
    <xf numFmtId="43" fontId="33" fillId="0" borderId="4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2" fontId="33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vertical="center"/>
    </xf>
    <xf numFmtId="43" fontId="33" fillId="0" borderId="4" xfId="3" applyFont="1" applyBorder="1" applyAlignment="1">
      <alignment vertical="center"/>
    </xf>
    <xf numFmtId="49" fontId="7" fillId="0" borderId="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4" xfId="0" applyFont="1" applyBorder="1" applyAlignment="1">
      <alignment horizontal="center"/>
    </xf>
    <xf numFmtId="43" fontId="7" fillId="0" borderId="4" xfId="3" applyFont="1" applyBorder="1"/>
    <xf numFmtId="43" fontId="7" fillId="0" borderId="0" xfId="3" applyFont="1" applyBorder="1"/>
    <xf numFmtId="43" fontId="33" fillId="0" borderId="4" xfId="0" applyNumberFormat="1" applyFont="1" applyBorder="1"/>
    <xf numFmtId="43" fontId="7" fillId="0" borderId="0" xfId="0" applyNumberFormat="1" applyFont="1"/>
    <xf numFmtId="0" fontId="7" fillId="0" borderId="4" xfId="0" applyFont="1" applyBorder="1"/>
    <xf numFmtId="43" fontId="7" fillId="0" borderId="4" xfId="0" applyNumberFormat="1" applyFont="1" applyBorder="1"/>
    <xf numFmtId="49" fontId="5" fillId="0" borderId="3" xfId="0" applyNumberFormat="1" applyFont="1" applyBorder="1"/>
    <xf numFmtId="190" fontId="7" fillId="0" borderId="3" xfId="3" applyNumberFormat="1" applyFont="1" applyBorder="1" applyAlignment="1">
      <alignment horizontal="right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/>
    <xf numFmtId="43" fontId="7" fillId="0" borderId="4" xfId="3" applyFont="1" applyFill="1" applyBorder="1"/>
    <xf numFmtId="43" fontId="6" fillId="0" borderId="0" xfId="3" applyFont="1" applyBorder="1"/>
    <xf numFmtId="43" fontId="33" fillId="0" borderId="4" xfId="3" applyFont="1" applyFill="1" applyBorder="1" applyAlignment="1">
      <alignment horizontal="left"/>
    </xf>
    <xf numFmtId="43" fontId="33" fillId="0" borderId="0" xfId="3" applyFont="1" applyFill="1" applyBorder="1" applyAlignment="1">
      <alignment horizontal="left"/>
    </xf>
    <xf numFmtId="43" fontId="6" fillId="0" borderId="4" xfId="3" applyFont="1" applyFill="1" applyBorder="1"/>
    <xf numFmtId="43" fontId="6" fillId="0" borderId="0" xfId="3" applyFont="1" applyFill="1" applyBorder="1"/>
    <xf numFmtId="187" fontId="7" fillId="0" borderId="0" xfId="0" applyNumberFormat="1" applyFont="1"/>
    <xf numFmtId="43" fontId="6" fillId="0" borderId="16" xfId="3" applyFont="1" applyFill="1" applyBorder="1"/>
    <xf numFmtId="43" fontId="7" fillId="0" borderId="4" xfId="3" applyFont="1" applyBorder="1" applyAlignment="1"/>
    <xf numFmtId="0" fontId="7" fillId="0" borderId="9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5" xfId="0" applyFont="1" applyBorder="1" applyAlignment="1">
      <alignment horizontal="center"/>
    </xf>
    <xf numFmtId="43" fontId="7" fillId="0" borderId="5" xfId="0" applyNumberFormat="1" applyFont="1" applyBorder="1"/>
    <xf numFmtId="43" fontId="6" fillId="0" borderId="5" xfId="3" applyFont="1" applyFill="1" applyBorder="1"/>
    <xf numFmtId="43" fontId="6" fillId="0" borderId="12" xfId="3" applyFont="1" applyFill="1" applyBorder="1"/>
    <xf numFmtId="43" fontId="7" fillId="0" borderId="0" xfId="3" applyFont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3" applyFont="1" applyBorder="1" applyAlignment="1"/>
    <xf numFmtId="43" fontId="7" fillId="0" borderId="0" xfId="3" applyFont="1" applyBorder="1" applyAlignment="1">
      <alignment horizontal="center"/>
    </xf>
    <xf numFmtId="43" fontId="6" fillId="0" borderId="0" xfId="0" applyNumberFormat="1" applyFont="1"/>
    <xf numFmtId="43" fontId="21" fillId="0" borderId="0" xfId="0" applyNumberFormat="1" applyFont="1"/>
    <xf numFmtId="43" fontId="7" fillId="0" borderId="0" xfId="3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0" xfId="3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21" borderId="10" xfId="0" applyNumberFormat="1" applyFont="1" applyFill="1" applyBorder="1" applyAlignment="1">
      <alignment horizontal="center"/>
    </xf>
    <xf numFmtId="43" fontId="8" fillId="21" borderId="11" xfId="0" applyNumberFormat="1" applyFont="1" applyFill="1" applyBorder="1" applyAlignment="1">
      <alignment horizontal="center"/>
    </xf>
    <xf numFmtId="43" fontId="8" fillId="6" borderId="18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43" fontId="4" fillId="17" borderId="2" xfId="0" applyNumberFormat="1" applyFont="1" applyFill="1" applyBorder="1" applyAlignment="1">
      <alignment horizontal="center" vertical="center"/>
    </xf>
    <xf numFmtId="43" fontId="4" fillId="17" borderId="5" xfId="0" applyNumberFormat="1" applyFont="1" applyFill="1" applyBorder="1" applyAlignment="1">
      <alignment horizontal="center" vertical="center"/>
    </xf>
    <xf numFmtId="43" fontId="3" fillId="0" borderId="0" xfId="3" applyFont="1" applyBorder="1" applyAlignment="1">
      <alignment horizontal="center"/>
    </xf>
    <xf numFmtId="0" fontId="8" fillId="0" borderId="0" xfId="3" applyNumberFormat="1" applyFont="1" applyAlignment="1">
      <alignment horizontal="center"/>
    </xf>
    <xf numFmtId="43" fontId="8" fillId="0" borderId="0" xfId="3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1" xfId="3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3" applyFont="1" applyFill="1" applyBorder="1" applyAlignment="1">
      <alignment horizontal="center" vertical="center" wrapText="1"/>
    </xf>
    <xf numFmtId="43" fontId="2" fillId="7" borderId="5" xfId="3" applyFont="1" applyFill="1" applyBorder="1" applyAlignment="1">
      <alignment horizontal="center" vertical="center" wrapText="1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7" fillId="6" borderId="0" xfId="0" applyNumberFormat="1" applyFont="1" applyFill="1" applyAlignment="1">
      <alignment horizontal="center"/>
    </xf>
    <xf numFmtId="43" fontId="6" fillId="6" borderId="18" xfId="3" applyFont="1" applyFill="1" applyBorder="1" applyAlignment="1">
      <alignment horizontal="left"/>
    </xf>
    <xf numFmtId="43" fontId="7" fillId="6" borderId="0" xfId="3" applyFont="1" applyFill="1" applyBorder="1" applyAlignment="1">
      <alignment horizontal="left"/>
    </xf>
    <xf numFmtId="43" fontId="31" fillId="6" borderId="0" xfId="3" applyFont="1" applyFill="1" applyBorder="1" applyAlignment="1">
      <alignment horizontal="center"/>
    </xf>
    <xf numFmtId="43" fontId="7" fillId="6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88" fontId="7" fillId="0" borderId="2" xfId="3" applyNumberFormat="1" applyFont="1" applyBorder="1" applyAlignment="1">
      <alignment horizontal="center" vertical="center"/>
    </xf>
    <xf numFmtId="188" fontId="7" fillId="0" borderId="4" xfId="3" applyNumberFormat="1" applyFont="1" applyBorder="1" applyAlignment="1">
      <alignment horizontal="center" vertical="center"/>
    </xf>
    <xf numFmtId="188" fontId="7" fillId="0" borderId="5" xfId="3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43" fontId="7" fillId="0" borderId="2" xfId="3" applyFont="1" applyBorder="1" applyAlignment="1">
      <alignment horizontal="center" vertical="center" wrapText="1"/>
    </xf>
    <xf numFmtId="43" fontId="7" fillId="0" borderId="4" xfId="3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8" fillId="6" borderId="0" xfId="3" applyFont="1" applyFill="1" applyBorder="1" applyAlignment="1">
      <alignment horizontal="center"/>
    </xf>
    <xf numFmtId="43" fontId="8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43" fontId="7" fillId="0" borderId="0" xfId="3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3" fontId="21" fillId="0" borderId="0" xfId="3" applyFont="1" applyBorder="1" applyAlignment="1">
      <alignment horizontal="center"/>
    </xf>
    <xf numFmtId="0" fontId="3" fillId="10" borderId="6" xfId="0" applyFont="1" applyFill="1" applyBorder="1" applyAlignment="1">
      <alignment horizontal="right" vertical="top"/>
    </xf>
    <xf numFmtId="0" fontId="3" fillId="10" borderId="6" xfId="0" applyFont="1" applyFill="1" applyBorder="1" applyAlignment="1">
      <alignment horizontal="right" vertical="center"/>
    </xf>
    <xf numFmtId="0" fontId="3" fillId="29" borderId="6" xfId="0" applyFont="1" applyFill="1" applyBorder="1" applyAlignment="1">
      <alignment horizontal="right" vertical="top"/>
    </xf>
    <xf numFmtId="0" fontId="3" fillId="29" borderId="6" xfId="0" applyFont="1" applyFill="1" applyBorder="1" applyAlignment="1">
      <alignment vertical="top"/>
    </xf>
    <xf numFmtId="0" fontId="3" fillId="29" borderId="6" xfId="0" applyFont="1" applyFill="1" applyBorder="1" applyAlignment="1">
      <alignment vertical="top" wrapText="1"/>
    </xf>
    <xf numFmtId="43" fontId="3" fillId="29" borderId="6" xfId="3" applyFont="1" applyFill="1" applyBorder="1" applyAlignment="1">
      <alignment horizontal="right" vertical="top"/>
    </xf>
    <xf numFmtId="43" fontId="3" fillId="29" borderId="6" xfId="3" applyFont="1" applyFill="1" applyBorder="1" applyAlignment="1">
      <alignment horizontal="center" vertical="top"/>
    </xf>
    <xf numFmtId="43" fontId="3" fillId="29" borderId="6" xfId="3" applyFont="1" applyFill="1" applyBorder="1" applyAlignment="1">
      <alignment vertical="top"/>
    </xf>
    <xf numFmtId="0" fontId="21" fillId="0" borderId="0" xfId="3" applyNumberFormat="1" applyFont="1" applyAlignment="1">
      <alignment horizontal="center"/>
    </xf>
    <xf numFmtId="43" fontId="21" fillId="0" borderId="0" xfId="3" applyFont="1" applyAlignment="1">
      <alignment horizontal="center"/>
    </xf>
    <xf numFmtId="43" fontId="21" fillId="0" borderId="0" xfId="3" applyFont="1" applyBorder="1" applyAlignment="1">
      <alignment horizontal="right"/>
    </xf>
    <xf numFmtId="43" fontId="21" fillId="0" borderId="0" xfId="3" applyFont="1" applyBorder="1"/>
    <xf numFmtId="43" fontId="3" fillId="0" borderId="0" xfId="3" applyFont="1" applyBorder="1"/>
    <xf numFmtId="188" fontId="7" fillId="2" borderId="6" xfId="3" applyNumberFormat="1" applyFont="1" applyFill="1" applyBorder="1" applyAlignment="1">
      <alignment horizontal="right" vertical="center"/>
    </xf>
    <xf numFmtId="2" fontId="6" fillId="2" borderId="6" xfId="0" applyNumberFormat="1" applyFont="1" applyFill="1" applyBorder="1" applyAlignment="1">
      <alignment horizontal="left" vertical="center" wrapText="1"/>
    </xf>
    <xf numFmtId="2" fontId="26" fillId="2" borderId="6" xfId="0" applyNumberFormat="1" applyFont="1" applyFill="1" applyBorder="1" applyAlignment="1">
      <alignment horizontal="left" vertical="center" wrapText="1"/>
    </xf>
    <xf numFmtId="43" fontId="7" fillId="2" borderId="6" xfId="3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43" fontId="23" fillId="3" borderId="6" xfId="3" applyFont="1" applyFill="1" applyBorder="1" applyAlignment="1">
      <alignment horizontal="left" indent="2"/>
    </xf>
    <xf numFmtId="43" fontId="31" fillId="6" borderId="0" xfId="3" applyFont="1" applyFill="1" applyBorder="1" applyAlignment="1">
      <alignment horizontal="left"/>
    </xf>
    <xf numFmtId="43" fontId="34" fillId="6" borderId="0" xfId="3" applyFont="1" applyFill="1" applyBorder="1" applyAlignment="1">
      <alignment horizontal="left"/>
    </xf>
    <xf numFmtId="43" fontId="31" fillId="6" borderId="0" xfId="3" applyFont="1" applyFill="1" applyBorder="1" applyAlignment="1"/>
    <xf numFmtId="43" fontId="31" fillId="6" borderId="0" xfId="0" applyNumberFormat="1" applyFont="1" applyFill="1" applyAlignment="1">
      <alignment horizontal="left"/>
    </xf>
    <xf numFmtId="188" fontId="31" fillId="6" borderId="0" xfId="3" applyNumberFormat="1" applyFont="1" applyFill="1" applyBorder="1" applyAlignment="1">
      <alignment horizontal="left"/>
    </xf>
    <xf numFmtId="2" fontId="31" fillId="6" borderId="0" xfId="3" applyNumberFormat="1" applyFont="1" applyFill="1" applyBorder="1" applyAlignment="1">
      <alignment horizontal="left"/>
    </xf>
    <xf numFmtId="2" fontId="34" fillId="6" borderId="0" xfId="3" applyNumberFormat="1" applyFont="1" applyFill="1" applyBorder="1" applyAlignment="1">
      <alignment horizontal="left"/>
    </xf>
    <xf numFmtId="43" fontId="31" fillId="6" borderId="0" xfId="0" applyNumberFormat="1" applyFont="1" applyFill="1" applyAlignment="1">
      <alignment horizontal="center"/>
    </xf>
    <xf numFmtId="188" fontId="7" fillId="6" borderId="0" xfId="3" applyNumberFormat="1" applyFont="1" applyFill="1" applyBorder="1" applyAlignment="1">
      <alignment horizontal="right"/>
    </xf>
    <xf numFmtId="2" fontId="7" fillId="6" borderId="0" xfId="0" applyNumberFormat="1" applyFont="1" applyFill="1" applyAlignment="1">
      <alignment horizontal="center"/>
    </xf>
    <xf numFmtId="2" fontId="25" fillId="6" borderId="0" xfId="0" applyNumberFormat="1" applyFont="1" applyFill="1" applyAlignment="1">
      <alignment horizontal="center"/>
    </xf>
    <xf numFmtId="43" fontId="5" fillId="6" borderId="0" xfId="3" applyFont="1" applyFill="1" applyBorder="1"/>
  </cellXfs>
  <cellStyles count="4">
    <cellStyle name="จุลภาค" xfId="1" builtinId="3"/>
    <cellStyle name="จุลภาค 2" xfId="3" xr:uid="{3057F25D-35B6-46E2-BBD0-647C3C7DB753}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F4CC9ED8-7B41-42CE-88A3-EEB56529AA0D}"/>
            </a:ext>
          </a:extLst>
        </xdr:cNvPr>
        <xdr:cNvSpPr/>
      </xdr:nvSpPr>
      <xdr:spPr>
        <a:xfrm>
          <a:off x="8928735" y="248812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364A4487-AFFC-4CA7-9DAE-F554A0AF41CA}"/>
            </a:ext>
          </a:extLst>
        </xdr:cNvPr>
        <xdr:cNvSpPr/>
      </xdr:nvSpPr>
      <xdr:spPr>
        <a:xfrm>
          <a:off x="8928735" y="244240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91;&#3623;&#3604;&#3608;.&#3588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7;&#3588;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6;.&#3618;.6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4;&#3588;%206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33;&#3609;65/&#3588;&#3640;&#3617;&#3591;&#3623;&#3604;&#3648;&#3591;&#3636;&#3609;&#3585;&#3633;&#3609;%20&#3614;&#3588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4">
          <cell r="A44" t="str">
            <v>1.1.3</v>
          </cell>
          <cell r="B44" t="str">
            <v xml:space="preserve">เพื่อดำเนินโครงการขับเคลื่อนการนำผลการประเมินไปใช้วางแผนพัฒนาคุณภาพการศึกษาและการวัดและประเมินผลในชั้นเรียน </v>
          </cell>
          <cell r="C44" t="str">
            <v>ศธ 04002/ว13138 ลว.16 ส.ค.65 โอนครั้งที่ 749</v>
          </cell>
          <cell r="D44"/>
          <cell r="K44">
            <v>0</v>
          </cell>
          <cell r="L44">
            <v>0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</row>
        <row r="50">
          <cell r="K50"/>
          <cell r="L50"/>
        </row>
        <row r="51">
          <cell r="C51" t="str">
            <v>20004 6686176 00000</v>
          </cell>
          <cell r="K51">
            <v>0</v>
          </cell>
          <cell r="L51">
            <v>0</v>
          </cell>
        </row>
        <row r="52">
          <cell r="C52" t="str">
            <v>20004 31003100 5000009</v>
          </cell>
        </row>
        <row r="55">
          <cell r="A55" t="str">
            <v>1.3.3</v>
          </cell>
          <cell r="B55" t="str">
            <v xml:space="preserve">ค่าใช้จ่ายในการเข้าร่วมประชุมเชิงปฏิบัติการการพัฒนาการจัดประสบการณ์แบบ Active Learning สู่สมรรถนะเด็กปฐมวัย ระหว่างวันที่  4 – 6 พฤษภาคม  2565 </v>
          </cell>
          <cell r="C55" t="str">
            <v>ศธ 04002/ว1630 ลว 28 เม.ย. 65  ครั้งที่ 407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1.3.4</v>
          </cell>
          <cell r="B56" t="str">
            <v xml:space="preserve">ค่าใช้จ่ายในการเดินทาง    เข้าร่วมประชุมเชิงปฏิบัติการขับเคลื่อนการพัฒนาคนตลอดช่วงชีวิต “เด็กปฐมวัย” ระหว่างวันที่ 5 – 8 กรกฎาคม 2565 ณ โรงแรมรอยัลริเวอร์ กรุงเทพมหานคร </v>
          </cell>
          <cell r="C56" t="str">
            <v>ศธ 04002/ว2599 ลว.7 ก.ค.65 โอนครั้งที่ 594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59">
          <cell r="A59" t="str">
            <v>1.4.1</v>
          </cell>
          <cell r="B59" t="str">
            <v>ค่าใช้จ่ายดำเนินงานโครงการการพัฒนาคลังเครื่องมือมาตรฐานเพื่อยกระดับคุณภาพผู้เรียนในศตวรรษที่ 21</v>
          </cell>
          <cell r="C59" t="str">
            <v>ศธ 04002/ว2678 ลว.11 ก.ค.65 โอนครั้งที่ 593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0">
          <cell r="G70"/>
          <cell r="H70"/>
          <cell r="I70"/>
          <cell r="J70"/>
          <cell r="K70"/>
          <cell r="L70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  <cell r="D85">
            <v>1200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5">
          <cell r="A145" t="str">
            <v>4.2.2</v>
          </cell>
          <cell r="B145" t="str">
    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    </cell>
          <cell r="C145" t="str">
            <v>ศธ 04002/ว1738 ลว.6/พ.ค./2565 โอนครั้งที่ 425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7">
          <cell r="C247" t="str">
            <v>20004 35000100 2000000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  <cell r="C328" t="str">
            <v>20004 35000200 2000000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B332" t="str">
            <v xml:space="preserve"> งบดำเนินงาน 66112xx 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A336" t="str">
            <v>(1</v>
          </cell>
          <cell r="B336" t="str">
            <v>ค้าจ้างเหมาบริการ ลูกจ้างสพป.ปท.2 15000x7คนx12 เดือน 1,260,000 บาท</v>
          </cell>
          <cell r="C336"/>
        </row>
        <row r="337">
          <cell r="A337" t="str">
            <v>(2</v>
          </cell>
          <cell r="B337" t="str">
            <v>ค่าใช้จ่ายในการประชุมราชการ ค่าตอบแทนบุคคล 150,000 บาท</v>
          </cell>
        </row>
        <row r="338">
          <cell r="A338" t="str">
            <v>(3</v>
          </cell>
          <cell r="B338" t="str">
            <v>ค่าใช้จ่ายในการเดินทางไปราชการ 150,000 บาท</v>
          </cell>
        </row>
        <row r="339">
          <cell r="A339" t="str">
            <v>(4</v>
          </cell>
          <cell r="B339" t="str">
            <v>ค่าซ่อมแซมและบำรุงรักษาทรัพย์สิน 200,000 บาท</v>
          </cell>
        </row>
        <row r="340">
          <cell r="A340" t="str">
            <v>(5</v>
          </cell>
          <cell r="B340" t="str">
            <v>ค่าวัสดุสำนักงาน 400,000 บาท</v>
          </cell>
        </row>
        <row r="341">
          <cell r="A341" t="str">
            <v>(6</v>
          </cell>
          <cell r="B341" t="str">
            <v>ค่าน้ำมันเชื้อเพลิงและหล่อลื่น 300,000 บาท</v>
          </cell>
        </row>
        <row r="342">
          <cell r="A342" t="str">
            <v>(7</v>
          </cell>
          <cell r="B342" t="str">
            <v>ค่าสาธารณูปโภค    500,000 บาท</v>
          </cell>
        </row>
        <row r="343">
          <cell r="A343" t="str">
            <v>(8</v>
          </cell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77">
          <cell r="K377">
            <v>0</v>
          </cell>
          <cell r="L377">
            <v>0</v>
          </cell>
        </row>
        <row r="378">
          <cell r="K378">
            <v>0</v>
          </cell>
          <cell r="L378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50">
          <cell r="D450">
            <v>0</v>
          </cell>
        </row>
        <row r="890">
          <cell r="C890" t="str">
            <v>20004 66 5201500000</v>
          </cell>
        </row>
        <row r="895">
          <cell r="B895" t="str">
            <v xml:space="preserve">ค่าใช้จ่ายในการประชุมเชิงปฏิบัติการสังเคราะห์รางวัลคุรุชนคนคุณธรรมและนวัตกรรมสร้างสรรค์คนดี ของผู้บริหาร ครูและบุคลากรทางการศึกษา “โครงการโรงเรียนคุณธรรม สพฐ.”  ระหว่างวันที่ 1 – 3  กรฎาคม  2565 ณ โรงแรมแกรนด์ทาวเวอร์อินน์  กรุงเทพมหานคร </v>
          </cell>
          <cell r="C895" t="str">
            <v>ศธ 04002/ว2210 ลว 18 ก.ค. 65 ครั้งที่ 643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 t="str">
            <v>ค่าใช้จ่ายในการเดินทางเข้าร่วมประชุมสัมมนาผู้อำนวยการกลุ่มนโยบายและแผน ของสำนักงานเขตพื้นที่การศึกษาทั่วประเทศ ระหว่างวันที่ 22 – 24    สิงหาคม 2565 ณ โรงแรมปริ้นซ์พาเลซ มหานาค กรุงเทพมหานคร</v>
          </cell>
          <cell r="C896" t="str">
            <v>ศธ 04002/ว3364 ลว 24 ส.ค. 65 ครั้งที่ 823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 t="str">
            <v xml:space="preserve">ค่าใช้จ่ายในการจัดประชุมสัมมนาผู้อำนวยการสำนักงานเขตพื้นที่การศึกษา และรองผู้อำนวยการสำนักงานเขตพื้นที่การศึกษา ทั่วประเทศ ระหว่างวันที่ 7 – 9           กันยายน  2565  ณ โรงแรมเชียงใหม่ภูคำ จังหวัดเชียงใหม่ </v>
          </cell>
          <cell r="C897" t="str">
            <v>ศธ 04002/ว3251 ลว 19 ส.ค. 65 ครั้งที่ 766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K898">
            <v>0</v>
          </cell>
          <cell r="L898">
            <v>0</v>
          </cell>
        </row>
        <row r="900">
          <cell r="B900" t="str">
            <v xml:space="preserve">ค่าใช้จ่ายสำหรับการรายงานผลการรับนักเรียนและดำเนินการในภารกิจที่เกี่ยวข้องกับการรับนักเรียน ปีการศึกษา 2565 </v>
          </cell>
          <cell r="C900" t="str">
            <v>ศธ 04002/ว1919 ลว 20 พ.ค.65 โอนครั้งที่ 468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 t="str">
            <v xml:space="preserve">เพื่อเป็นค่าใช้จ่ายในการดำเนินการติดตาม ค้นหาเด็กตกหล่นและเด็กออกกลางคัน ให้ได้รับการดูแลช่วยเหลือด้านการศึกษาหรือส่งเสริมให้มีงานทำ มีอาชีพ รวมทั้งป้องกันไม่ให้เด็กที่กลับเข้าระบบการศึกษาหลุดออกจากกระบบการศึกษาซ้ำ </v>
          </cell>
          <cell r="C901" t="str">
            <v>ศธ 04002/ว3019 ลว 8 ส.ค. 65 ครั้งที่ 729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 t="str">
            <v xml:space="preserve">ค่าใช้จ่ายในการดำเนินการจัดการแข่งขันทักษะทางวิชาการในการประชุมวิชาการการพัฒนาเด็กและเยาวชนในถิ่นทุรกันดารตามพระราชดำริ สมเด็จพระกนิษฐา  ธิราชเจ้า กรมสมเด็จพระเทพรัตนราชสุดาฯ สยามบรมราชกุมารี ระดับเขตพื้นที่การศึกษาและระดับภูมิภาค </v>
          </cell>
          <cell r="C902" t="str">
            <v>ศธ 04002/ว3365 ลว 24 ส.ค. 65 ครั้งที่ 822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0"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B115" t="str">
            <v xml:space="preserve"> งบดำเนินงาน 65112xx</v>
          </cell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0">
          <cell r="B720" t="str">
            <v xml:space="preserve">ค่าใช้จ่ายในการประชุมเชิงปฏิบัติการจัดทำแผนพัฒนาเด็กและเยาวชนในถิ่นทุรกันดารและกิจกรรมแลกเปลี่ยนเรียนรู้ในการ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กรมสมเด็จพระเทพรัตนราชสุดาฯสยามบรมราชกุมารี </v>
          </cell>
          <cell r="C720" t="str">
            <v>ศธ 04002/ว5393 ลว 22 ธ.ค.64 ครั้งที่ 116</v>
          </cell>
          <cell r="I720">
            <v>0</v>
          </cell>
          <cell r="J720">
            <v>0</v>
          </cell>
        </row>
        <row r="721">
          <cell r="B721" t="str">
            <v>กลุ่มส่งเสริมการจัดการศึกษาและร.ร.ร่วมใจประสิทธิ์ ร่วมจิตประสาท รวมราษฎร์สามัคคี เจริญดีวิทยา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คุมงบ 36001 36002 ครุภัณฑ์"/>
      <sheetName val="Sheet1"/>
      <sheetName val="ผลผลิตเด็กพิการ36004"/>
      <sheetName val="ระบบการควบคุมฯ"/>
      <sheetName val="รายงานแผนส่งคลัง66 แนบ 7"/>
      <sheetName val="รายงานคลัง (ติดตามแบบ 8)"/>
      <sheetName val="มัธยม350002"/>
      <sheetName val="ส่งเสริมสนับสนุน35002"/>
      <sheetName val="06036บูรณาการป้องกัน ปราบปราม ฯ"/>
      <sheetName val="57037บูรณาการต่อต้านการทุจร "/>
      <sheetName val="ทะเบียนคุมย่อย"/>
      <sheetName val="Sheet3"/>
      <sheetName val="ยุทธศาสตร์เสริมสร้าง 31006200"/>
      <sheetName val="ยุธศาสตร์การเรียนร310011 310061"/>
      <sheetName val="ยุธศาสตร์เรียนดีปร3100116003211"/>
      <sheetName val="1408บุคลากรภาครัฐ"/>
      <sheetName val="3022ยุทธศาสตร์สร้างความเสมอภาค"/>
      <sheetName val="ประถม 350002"/>
      <sheetName val="ควบคุมสิ่งก่อสร้าง 36001 36002"/>
      <sheetName val="รายงานเงินงวด"/>
      <sheetName val="งบลงทุน65"/>
      <sheetName val="งบประจำและงบกลยุทธ์"/>
      <sheetName val="มาตการ รวมงบบุคลากร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06">
          <cell r="F1206">
            <v>3040000</v>
          </cell>
          <cell r="K1206">
            <v>18000</v>
          </cell>
          <cell r="L1206">
            <v>1672589.35</v>
          </cell>
        </row>
        <row r="1207">
          <cell r="F1207">
            <v>3944632</v>
          </cell>
          <cell r="K1207">
            <v>1091706.28</v>
          </cell>
          <cell r="L1207">
            <v>183778</v>
          </cell>
        </row>
        <row r="1208">
          <cell r="F1208">
            <v>35452965</v>
          </cell>
          <cell r="K1208">
            <v>0</v>
          </cell>
          <cell r="L1208">
            <v>35452965</v>
          </cell>
        </row>
        <row r="1209">
          <cell r="F1209">
            <v>6437534</v>
          </cell>
          <cell r="K1209">
            <v>25575</v>
          </cell>
          <cell r="L1209">
            <v>4420950</v>
          </cell>
        </row>
        <row r="1212">
          <cell r="F1212">
            <v>27653400</v>
          </cell>
          <cell r="K1212">
            <v>0</v>
          </cell>
          <cell r="L1212">
            <v>1213000</v>
          </cell>
        </row>
        <row r="1213">
          <cell r="F1213">
            <v>76528531</v>
          </cell>
          <cell r="L1213">
            <v>42943282.350000001</v>
          </cell>
        </row>
        <row r="1214">
          <cell r="G1214">
            <v>5122200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57037บูรณาการต่อต้านการทุจร "/>
      <sheetName val="1408บุคลากรภาครัฐ"/>
      <sheetName val="ประถม 350002"/>
      <sheetName val="มัธยม350002"/>
      <sheetName val="ทะเบียนคุมย่อย"/>
      <sheetName val="มัธยมปลาย 35000300"/>
      <sheetName val="3022ยุทธศาสตร์สร้างความเสมอภาค"/>
      <sheetName val="ยุธศาสตร์การเรียนร310011 310061"/>
      <sheetName val="ยุธศาสตร์เรียนดีปร3100116003211"/>
      <sheetName val="รายงานเงินงวด"/>
      <sheetName val="มาตการ รวมงบบุคลากร"/>
      <sheetName val="งบลงทุน65"/>
      <sheetName val="งบประจำและงบกลยุทธ์"/>
      <sheetName val="งบสพฐ"/>
      <sheetName val="ระบบการควบคุมฯ"/>
      <sheetName val="ควบคุมสิ่งก่อสร้าง 36001 36002"/>
      <sheetName val="รายงานแผนส่งคลัง66 แนบ 7"/>
      <sheetName val="รายงานคลัง (ติดตามแบบ 8)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H10">
            <v>141341165</v>
          </cell>
          <cell r="I10">
            <v>116419585.98</v>
          </cell>
        </row>
        <row r="15">
          <cell r="H15">
            <v>116523665</v>
          </cell>
          <cell r="I15">
            <v>107119240.98</v>
          </cell>
          <cell r="K15">
            <v>107119240.98</v>
          </cell>
        </row>
        <row r="20">
          <cell r="H20">
            <v>24817500</v>
          </cell>
          <cell r="I20">
            <v>9300345</v>
          </cell>
          <cell r="K20">
            <v>23065645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มัธยมปลาย 35000300"/>
      <sheetName val="รายงานเงินงวด"/>
      <sheetName val="มัธยม350002"/>
      <sheetName val="3022ยุทธศาสตร์สร้างความเสมอภาค"/>
      <sheetName val="57037บูรณาการต่อต้านการทุจร "/>
      <sheetName val="1408บุคลากรภาครัฐ"/>
      <sheetName val="ควบคุมสิ่งก่อสร้าง 36001 36002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6"/>
      <sheetName val="35002  ช่วยเหลือกลุ่ม  ขับเคลื่"/>
      <sheetName val="ทะเบียนคุมย่อย"/>
      <sheetName val="ยุธศาสตร์เรียนดีปร3100116003211"/>
      <sheetName val="ประถม 350002"/>
      <sheetName val="ยุธศาสตร์การเรียนร310011 310061"/>
      <sheetName val="คุมงบ 36001 36002 ครุภัณฑ์"/>
      <sheetName val="ระบบการควบคุมฯ"/>
      <sheetName val="งบประจำและงบกลยุทธ์"/>
      <sheetName val="งบสพฐ"/>
      <sheetName val="ก่อนประถม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มัธยมปลาย 35000300"/>
      <sheetName val="รายงานเงินงวด"/>
      <sheetName val="มัธยม350002"/>
      <sheetName val="3022ยุทธศาสตร์สร้างความเสมอภาค"/>
      <sheetName val="57037บูรณาการต่อต้านการทุจร "/>
      <sheetName val="1408บุคลากรภาครัฐ"/>
      <sheetName val="ยุธศาสตร์เรียนดีปร3100116003211"/>
      <sheetName val="ทะเบียนคุมย่อย"/>
      <sheetName val="ควบคุมสิ่งก่อสร้าง 36001 36002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5"/>
      <sheetName val="ประถม 350002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ก่อนประถม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7">
          <cell r="I37">
            <v>0</v>
          </cell>
          <cell r="J3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18000</v>
          </cell>
          <cell r="N40">
            <v>4805122.8899999997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450</v>
          </cell>
          <cell r="N66">
            <v>140468</v>
          </cell>
        </row>
        <row r="121">
          <cell r="I121">
            <v>0</v>
          </cell>
          <cell r="J121">
            <v>0</v>
          </cell>
          <cell r="M121">
            <v>862213.87</v>
          </cell>
          <cell r="N121">
            <v>220600</v>
          </cell>
        </row>
        <row r="128">
          <cell r="K128">
            <v>0</v>
          </cell>
        </row>
      </sheetData>
      <sheetData sheetId="41">
        <row r="52">
          <cell r="E52" t="str">
            <v>ทำสัญญา 20 กพ 66 ครบ 22 มีค 66</v>
          </cell>
        </row>
        <row r="106">
          <cell r="E106" t="str">
            <v>ทำสัญญา 11 มค 66 ครบ 12 มีค 66</v>
          </cell>
        </row>
        <row r="117">
          <cell r="E117" t="str">
            <v>ทำสัญญา 20 มค 66 ครบ 20 เมย 66</v>
          </cell>
        </row>
        <row r="127">
          <cell r="E127" t="str">
            <v>ทำสัญญา 8 มีค 66 ครบ 7 พค 66</v>
          </cell>
        </row>
        <row r="134">
          <cell r="D134" t="str">
            <v>ทำสัญญา 14 ธค 65 ครบ 28 มค 66</v>
          </cell>
        </row>
        <row r="141">
          <cell r="D141" t="str">
            <v>ทำสัญญา 6 ธค 65 ครบ 05 มค 66</v>
          </cell>
        </row>
        <row r="148">
          <cell r="D148" t="str">
            <v>ทำสัญญา 6 ธค 65 ครบ 05 มค 66</v>
          </cell>
        </row>
        <row r="156">
          <cell r="D156" t="str">
            <v>ทำสัญญา 29 ธค 65 ครบ 28 มค 66</v>
          </cell>
        </row>
        <row r="163">
          <cell r="D163" t="str">
            <v>ทำสัญญา 12 มค 66 ครบ 26 กพ66</v>
          </cell>
        </row>
        <row r="170">
          <cell r="D170" t="str">
            <v>ทำสัญญา 20 มค 66 ครบ 20 เมย 66</v>
          </cell>
        </row>
        <row r="210">
          <cell r="D210" t="str">
            <v>ทำสัญญา 19 ธค 65 ครบ 16 มีค 66</v>
          </cell>
        </row>
        <row r="236">
          <cell r="E236" t="str">
            <v>ทำสัญญญา  9 มค 66 ครบ 25 มีค 66</v>
          </cell>
        </row>
      </sheetData>
      <sheetData sheetId="42" refreshError="1"/>
      <sheetData sheetId="43">
        <row r="100">
          <cell r="E100" t="str">
            <v>ทำสัญญา16 ธค 66 ครบ 14 กพ 66</v>
          </cell>
        </row>
      </sheetData>
      <sheetData sheetId="44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45" refreshError="1"/>
      <sheetData sheetId="46" refreshError="1"/>
      <sheetData sheetId="47" refreshError="1"/>
      <sheetData sheetId="48">
        <row r="589"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610">
          <cell r="I610">
            <v>0</v>
          </cell>
          <cell r="J610">
            <v>28222.799999999999</v>
          </cell>
          <cell r="K610">
            <v>0</v>
          </cell>
          <cell r="L610">
            <v>0</v>
          </cell>
          <cell r="M610">
            <v>4560</v>
          </cell>
          <cell r="N610">
            <v>13500</v>
          </cell>
        </row>
      </sheetData>
      <sheetData sheetId="49" refreshError="1"/>
      <sheetData sheetId="50">
        <row r="5">
          <cell r="A5" t="str">
            <v>ประจำเดือนพฤษภาคม 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20004 14000800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6611150</v>
          </cell>
          <cell r="C12" t="str">
            <v>20004 14000800 1000000</v>
          </cell>
        </row>
        <row r="13">
          <cell r="A13" t="str">
            <v>1.1.1</v>
          </cell>
          <cell r="B13" t="str">
            <v>ค่าตอบแทนพนักงานราชการ29 อัตรา (ต.ค.65 - ก.พ.66) 3,040,000 บาท</v>
          </cell>
          <cell r="C13" t="str">
            <v>ศธ 04002/ว4811 ลว.25 ต.ค.65 โอนครั้งที่ 7</v>
          </cell>
          <cell r="D13">
            <v>6857000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21">
          <cell r="B21" t="str">
            <v xml:space="preserve"> งบดำเนินงาน 66112xx</v>
          </cell>
          <cell r="C21" t="str">
            <v>20004 14000800 2000000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    </cell>
          <cell r="C22" t="str">
            <v>ศธ 04002/ว4811 ลว.25 ต.ค.65 โอนครั้งที่ 7</v>
          </cell>
          <cell r="D22">
            <v>246000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9">
          <cell r="A29" t="str">
            <v>1.1.3</v>
          </cell>
          <cell r="B29" t="str">
            <v xml:space="preserve">ค่าเช่าบ้าน  ครั้งที่ 1 768,000 บาท </v>
          </cell>
          <cell r="C29" t="str">
            <v>ศธ 04002/ว5197 ลว.14/11/2022 โอนครั้งที่ 67</v>
          </cell>
          <cell r="D29">
            <v>1189500</v>
          </cell>
        </row>
        <row r="30">
          <cell r="A30" t="str">
            <v>1.1.3.1</v>
          </cell>
          <cell r="B30" t="str">
            <v>ค่าเช่าบ้านครั้งที่ 2 421,500</v>
          </cell>
          <cell r="C30" t="str">
            <v>ศธ 04002/ว709 ลว. 23 ก.พ.66</v>
          </cell>
        </row>
        <row r="34">
          <cell r="A34" t="str">
            <v>ข</v>
          </cell>
          <cell r="B34" t="str">
            <v xml:space="preserve">แผนงานยุทธศาสตร์พัฒนาคุณภาพการศึกษาและการเรียนรู้ </v>
          </cell>
        </row>
        <row r="40">
          <cell r="C40" t="str">
            <v>20004 31003100</v>
          </cell>
        </row>
        <row r="42">
          <cell r="A42">
            <v>1.1000000000000001</v>
          </cell>
          <cell r="B42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2" t="str">
            <v>20004 66 00039 00000</v>
          </cell>
        </row>
        <row r="43">
          <cell r="B43" t="str">
            <v>งบรายจ่ายอื่น   6611500</v>
          </cell>
          <cell r="C43" t="str">
            <v>20004 31003100 5000003</v>
          </cell>
        </row>
        <row r="44">
          <cell r="A44" t="str">
            <v>1.1.1</v>
          </cell>
          <cell r="B44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4" t="str">
            <v>ศธ 04002/ว1463  ลว. 11 เมย 66 โอนครั้งที่ 466</v>
          </cell>
          <cell r="F44">
            <v>1800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6">
          <cell r="A46">
            <v>1.2</v>
          </cell>
          <cell r="B46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6" t="str">
            <v>20004 66 00040 00000</v>
          </cell>
        </row>
        <row r="47">
          <cell r="B47" t="str">
            <v>งบรายจ่ายอื่น   6611500</v>
          </cell>
          <cell r="C47" t="str">
            <v>20004 31003100 5000004</v>
          </cell>
        </row>
        <row r="48">
          <cell r="A48" t="str">
            <v>1.2.1</v>
          </cell>
          <cell r="B48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    </cell>
          <cell r="C48" t="str">
            <v>ศธ 04002/ว5005  ลว. 3 พ.ย. 65 โอนครั้งที่ 42</v>
          </cell>
          <cell r="F48">
            <v>800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800</v>
          </cell>
          <cell r="L48">
            <v>0</v>
          </cell>
        </row>
        <row r="49">
          <cell r="A49" t="str">
            <v>1.2.2</v>
          </cell>
          <cell r="B49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49" t="str">
            <v>ศธ 04002/ว259 ลว. 25 มค 66 โอนครั้งที่ 225</v>
          </cell>
          <cell r="F49">
            <v>9900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9900</v>
          </cell>
          <cell r="L49">
            <v>0</v>
          </cell>
        </row>
        <row r="50">
          <cell r="A50" t="str">
            <v>1.1.3</v>
          </cell>
          <cell r="B50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0" t="str">
            <v>ศธ 04002/ว2075  ลว. 25 พ.ค. 66 โอนครั้งที่ 554</v>
          </cell>
          <cell r="F50">
            <v>1600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3">
          <cell r="A53">
            <v>1.3</v>
          </cell>
          <cell r="B53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3" t="str">
            <v>20004 66 00075 00000</v>
          </cell>
        </row>
        <row r="55">
          <cell r="A55" t="str">
            <v>1.3.1</v>
          </cell>
          <cell r="B55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5" t="str">
            <v>ศธ 04002/ว897 ลว.7 มี.ค.66 โอนครั้งที่ 366</v>
          </cell>
          <cell r="F55">
            <v>12000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7">
          <cell r="A57">
            <v>1.4</v>
          </cell>
          <cell r="B57" t="str">
            <v>กิจกรรมการพัฒนาเด็กปฐมวัยอย่างมีคุณภาพ</v>
          </cell>
        </row>
        <row r="59">
          <cell r="A59" t="str">
            <v>1.4.1</v>
          </cell>
          <cell r="B59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59" t="str">
            <v>ศธ 04002/ว5574 ลว.9 ธ.ค.65 โอนครั้งที่ 118</v>
          </cell>
          <cell r="F59">
            <v>800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800</v>
          </cell>
        </row>
        <row r="60">
          <cell r="A60" t="str">
            <v>1.4.1.1</v>
          </cell>
          <cell r="B60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0" t="str">
            <v>ศธ 04002/ว332 ลว 1 กพ 66 ครั้งที่ 257</v>
          </cell>
          <cell r="F60">
            <v>800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800</v>
          </cell>
        </row>
        <row r="61">
          <cell r="A61" t="str">
            <v>1.4.2</v>
          </cell>
          <cell r="B61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พุทธศักราข  ปีการศึกษา 2565  </v>
          </cell>
          <cell r="C61" t="str">
            <v>ศธ 04002/ว197 ลว.19 ม.ค.66 โอนครั้งที่ 214</v>
          </cell>
          <cell r="F61">
            <v>3600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3600</v>
          </cell>
          <cell r="L61">
            <v>0</v>
          </cell>
        </row>
        <row r="64">
          <cell r="B64" t="str">
            <v>งบรายจ่ายอื่น   6611500</v>
          </cell>
        </row>
        <row r="66">
          <cell r="A66">
            <v>1.5</v>
          </cell>
          <cell r="B66" t="str">
            <v>กิจกรรมการพัฒนามาตรฐานระบบการประเมินมาตรฐานและการประกันคุณภาพการศึกษา</v>
          </cell>
          <cell r="C66" t="str">
            <v>20004 66 86181 00000</v>
          </cell>
        </row>
        <row r="67">
          <cell r="B67" t="str">
            <v>งบรายจ่ายอื่น   6611500</v>
          </cell>
          <cell r="C67" t="str">
            <v>20004 31003100 5000012</v>
          </cell>
        </row>
        <row r="68">
          <cell r="A68" t="str">
            <v>1.5.1</v>
          </cell>
          <cell r="B68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68" t="str">
            <v>ศธ 04002/ว5470 ลว.1 ธ.ค.65 โอนครั้งที่ 102</v>
          </cell>
          <cell r="F68">
            <v>800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800</v>
          </cell>
          <cell r="L68">
            <v>0</v>
          </cell>
        </row>
        <row r="71">
          <cell r="B71" t="str">
            <v xml:space="preserve">กิจกรรมพัฒนาการจัดการเรียนการสอนภาษาอังกฤษ </v>
          </cell>
        </row>
        <row r="77">
          <cell r="A77">
            <v>2.2999999999999998</v>
          </cell>
          <cell r="B77" t="str">
            <v xml:space="preserve">กิจกรรมพัฒนาศูนย์ HCEC </v>
          </cell>
          <cell r="C77" t="str">
            <v>20004 66 00103 00000</v>
          </cell>
        </row>
        <row r="78">
          <cell r="B78" t="str">
            <v>งบดำเนินงาน   66112xx</v>
          </cell>
          <cell r="C78" t="str">
            <v>20004 31004500 2000000</v>
          </cell>
        </row>
        <row r="79">
          <cell r="A79" t="str">
            <v>2.3.1</v>
          </cell>
          <cell r="B79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79" t="str">
            <v>ศธ 04002/ว512 ลว. 10 กพ 66 โอนครั้งที่ 296</v>
          </cell>
          <cell r="F79">
            <v>800</v>
          </cell>
        </row>
        <row r="81">
          <cell r="A81">
            <v>2.4</v>
          </cell>
          <cell r="B81" t="str">
            <v xml:space="preserve">กิจกรรมพัฒนาครูเพื่อการจัดการเรียนรู้สู่ฐานสมรรถนะ  </v>
          </cell>
          <cell r="C81" t="str">
            <v>20004 66 00104 00000</v>
          </cell>
        </row>
        <row r="82">
          <cell r="B82" t="str">
            <v>งบดำเนินงาน   66112xx</v>
          </cell>
          <cell r="C82" t="str">
            <v>20004 31004500 2000000</v>
          </cell>
        </row>
        <row r="83">
          <cell r="A83" t="str">
            <v>2.4.1</v>
          </cell>
          <cell r="B83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83" t="str">
            <v>ศธ 04002/ว150 ลว. 16 ม.ค.66 โอนครั้งที่ 195</v>
          </cell>
          <cell r="D83">
            <v>40000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6800</v>
          </cell>
          <cell r="L83">
            <v>0</v>
          </cell>
        </row>
        <row r="87">
          <cell r="A87">
            <v>3</v>
          </cell>
          <cell r="B87" t="str">
            <v>โครงการขับเคลื่อนการพัฒนาการศึกษาที่ยั่งยืน</v>
          </cell>
          <cell r="C87" t="str">
            <v xml:space="preserve">20004 31006100 </v>
          </cell>
        </row>
        <row r="91">
          <cell r="A91">
            <v>3.1</v>
          </cell>
          <cell r="B91" t="str">
            <v xml:space="preserve">กิจกรรมสานความร่วมมือภาคีเครือข่ายด้านการจัดการศึกษา </v>
          </cell>
          <cell r="C91" t="str">
            <v>20004 66 00078 00000</v>
          </cell>
        </row>
        <row r="92">
          <cell r="A92" t="str">
            <v>3.1.1</v>
          </cell>
          <cell r="C92" t="str">
            <v>20004 31006100 5000004</v>
          </cell>
        </row>
        <row r="93">
          <cell r="A93" t="str">
            <v>3.1.1.1</v>
          </cell>
          <cell r="B93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93" t="str">
            <v>ศธ 04002/ว1915 ลว.  11 พค 66 โอนครั้งที่ 515</v>
          </cell>
          <cell r="F93">
            <v>2400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A94">
            <v>3.2</v>
          </cell>
          <cell r="B94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94" t="str">
            <v>20004 66 00085 00000</v>
          </cell>
        </row>
        <row r="95">
          <cell r="A95" t="str">
            <v>3.2.1</v>
          </cell>
          <cell r="C95" t="str">
            <v>20004 31006100 5000008</v>
          </cell>
        </row>
        <row r="96">
          <cell r="A96" t="str">
            <v>3.2.1.1</v>
          </cell>
          <cell r="B96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96" t="str">
            <v>ศธ 04002/ว1036 ลว.  13 มีค 66 โอนครั้งที่ 389</v>
          </cell>
          <cell r="F96">
            <v>10000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งบลงทุน   6611320</v>
          </cell>
        </row>
        <row r="98">
          <cell r="A98" t="str">
            <v>3.1.2.1</v>
          </cell>
          <cell r="B98" t="str">
            <v>ปรับปรุงซ่อมแซมอาคารเรียนอาคารประกอบและสิ่งก่อสร้างอื่น</v>
          </cell>
        </row>
        <row r="99">
          <cell r="A99" t="str">
            <v>3.1.2.1.1</v>
          </cell>
          <cell r="B99" t="str">
            <v>กลางคลองสิบ</v>
          </cell>
          <cell r="C99" t="str">
            <v>20004 310061 410170</v>
          </cell>
          <cell r="F99">
            <v>0</v>
          </cell>
          <cell r="H99">
            <v>0</v>
          </cell>
          <cell r="J99">
            <v>0</v>
          </cell>
          <cell r="L99">
            <v>0</v>
          </cell>
        </row>
        <row r="100">
          <cell r="A100" t="str">
            <v>3.1.2.1.2</v>
          </cell>
          <cell r="B100" t="str">
            <v>วัดศรีสโมสร</v>
          </cell>
          <cell r="C100" t="str">
            <v>20005 310061 410170</v>
          </cell>
          <cell r="F100">
            <v>0</v>
          </cell>
          <cell r="H100">
            <v>0</v>
          </cell>
          <cell r="J100">
            <v>0</v>
          </cell>
          <cell r="L100">
            <v>0</v>
          </cell>
        </row>
        <row r="101">
          <cell r="A101">
            <v>3.3</v>
          </cell>
          <cell r="B101" t="str">
            <v>กิจกรรมการยกระดับคุณภาพด้านวิทยาศาสตร์ศึกษาเพื่อความเป็นเลิศ</v>
          </cell>
          <cell r="C101" t="str">
            <v>20004 66 00093 00000</v>
          </cell>
        </row>
        <row r="102">
          <cell r="B102" t="str">
            <v>งบรายจ่ายอื่น   6611500</v>
          </cell>
          <cell r="C102" t="str">
            <v>20004 31006100 5000009</v>
          </cell>
        </row>
        <row r="103">
          <cell r="A103" t="str">
            <v>3.3.1</v>
          </cell>
          <cell r="B103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03" t="str">
            <v>ศธ 04002/ว366 ลว.  3 กพ 66 โอนครั้งที่ 263 พาหนะ 2000 บาท ดำเนินการ 10000 บาท เขียนเขต(รอจัดสรร)</v>
          </cell>
          <cell r="F103">
            <v>12700</v>
          </cell>
        </row>
        <row r="104">
          <cell r="A104" t="str">
            <v>3.3.2</v>
          </cell>
          <cell r="B104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04" t="str">
            <v>ศธ 04002/ว074 ลว.  15 มีค 66 โอนครั้งที่ 395</v>
          </cell>
          <cell r="F104">
            <v>40000</v>
          </cell>
        </row>
        <row r="105">
          <cell r="A105" t="str">
            <v>3.3.3</v>
          </cell>
          <cell r="B105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05" t="str">
            <v>ศธ 04002/ว1347 ลว.  3 เมย 66 โอนครั้งที่ 446 พาหนะ 2000 บาท ดำเนินการ 10000 บาท เขียนเขต</v>
          </cell>
          <cell r="F105">
            <v>12000</v>
          </cell>
        </row>
        <row r="106">
          <cell r="A106" t="str">
            <v>3.3.4</v>
          </cell>
          <cell r="B106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06" t="str">
            <v xml:space="preserve">ศธ 04002/ว1350 ลว.  3 เมย 66 โอนครั้งที่ 451 </v>
          </cell>
          <cell r="F106">
            <v>10000</v>
          </cell>
        </row>
        <row r="107">
          <cell r="A107">
            <v>3.4</v>
          </cell>
        </row>
        <row r="108">
          <cell r="C108" t="str">
            <v>20004 31006100 5000011</v>
          </cell>
        </row>
        <row r="109">
          <cell r="A109" t="str">
            <v>3.4.1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3.5</v>
          </cell>
          <cell r="B110" t="str">
            <v>กิจกรรมบ้านวิทยาศาสตร์น้อยประเทศไทย ระดับประถมศึกษา</v>
          </cell>
          <cell r="C110" t="str">
            <v>20004 66 00108 00000</v>
          </cell>
        </row>
        <row r="111">
          <cell r="B111" t="str">
            <v>งบรายจ่ายอื่น   6611500</v>
          </cell>
          <cell r="C111" t="str">
            <v>20004 31006100 5000012</v>
          </cell>
        </row>
        <row r="112">
          <cell r="A112" t="str">
            <v>3.5.1</v>
          </cell>
          <cell r="B112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12" t="str">
            <v>ศธ 04002/ว207 ลว.  20 มกราคม 66 โอนครั้งที่ 205 จำนวน 15,000 บาท</v>
          </cell>
          <cell r="F112">
            <v>15000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2040</v>
          </cell>
          <cell r="L112">
            <v>0</v>
          </cell>
        </row>
        <row r="113">
          <cell r="A113" t="str">
            <v>3.5.2</v>
          </cell>
          <cell r="B113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13" t="str">
            <v>ศธ 04002/ว205 ลว.  20 มกราคม 66 โอนครั้งที่ 213 จำนวนเงิน 2800 บาท</v>
          </cell>
          <cell r="F113">
            <v>2800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3.5.2.1</v>
          </cell>
          <cell r="B114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           โครงการบ้านนักวิทยาศาสตร์น้อย ประเทศไทย ระดับประถมศึกษา ระหว่างวันที่ 28 มีนาคม –                                   9 เมษายน  2566 ณ โรงแรมภูสักธาร รีสอร์ท จังหวัดนครนายก </v>
          </cell>
          <cell r="C114" t="str">
            <v>ศธ 04002/ว956 ลว.  8 มีค 66 โอนครั้งที่ 369 จำนวนเงิน 3600บาท</v>
          </cell>
          <cell r="F114">
            <v>3600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3.5.3</v>
          </cell>
          <cell r="B115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15" t="str">
            <v xml:space="preserve">ศธ 04002/ว248 ลว.  27 มกราคม 66 โอนครั้งที่ 248 </v>
          </cell>
          <cell r="F115">
            <v>14000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12920</v>
          </cell>
          <cell r="L115">
            <v>0</v>
          </cell>
        </row>
        <row r="116">
          <cell r="A116" t="str">
            <v>3.5.4</v>
          </cell>
          <cell r="B116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16" t="str">
            <v>ที่ ศธ 04002/ว1282 ลว 29 มีค 66 โอนครั้งที่ 438</v>
          </cell>
          <cell r="F116">
            <v>10000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3.5.5</v>
          </cell>
          <cell r="B117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17" t="str">
            <v>ที่ ศธ 04002/ว1479 ลว 12 เมย 66 โอนครั้งที่ 472</v>
          </cell>
          <cell r="F117">
            <v>15200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3.6</v>
          </cell>
          <cell r="B11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18" t="str">
            <v>20004 66 86177 00000</v>
          </cell>
        </row>
        <row r="119">
          <cell r="B119" t="str">
            <v xml:space="preserve"> งบรายจ่ายอื่น 6611500</v>
          </cell>
          <cell r="C119" t="str">
            <v>20004 31006100 5000021</v>
          </cell>
        </row>
        <row r="120">
          <cell r="A120" t="str">
            <v>3.6.1</v>
          </cell>
          <cell r="B120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20" t="str">
            <v>ศธ 04002/ว5834 ลว.26/12/2022 โอนครั้งที่ 158</v>
          </cell>
          <cell r="F120">
            <v>3000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3">
          <cell r="A123">
            <v>3.7</v>
          </cell>
          <cell r="B123" t="str">
            <v xml:space="preserve">กิจกรรมการจัดการศึกษาเพื่อการมีงานทำ  </v>
          </cell>
          <cell r="C123" t="str">
            <v>20004 66 86178 00000</v>
          </cell>
        </row>
        <row r="124">
          <cell r="B124" t="str">
            <v xml:space="preserve"> งบรายจ่ายอื่น 6611500</v>
          </cell>
          <cell r="C124" t="str">
            <v>20004 31006100 50000xx</v>
          </cell>
        </row>
        <row r="128">
          <cell r="A128">
            <v>3.8</v>
          </cell>
          <cell r="B128" t="str">
            <v xml:space="preserve">กิจกรรมครูผู้ทรงคุณค่าแห่งแผ่นดิน </v>
          </cell>
          <cell r="C128" t="str">
            <v>20004 66 86190 00000</v>
          </cell>
        </row>
        <row r="129">
          <cell r="B129" t="str">
            <v xml:space="preserve"> งบรายจ่ายอื่น 6611500</v>
          </cell>
          <cell r="C129" t="str">
            <v>20004 31006100 5000023</v>
          </cell>
        </row>
        <row r="130">
          <cell r="A130" t="str">
            <v>3.8.1</v>
          </cell>
          <cell r="B130" t="str">
    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    </cell>
          <cell r="C130" t="str">
            <v>ศธ 04002/ว4954 ลว.7/11/2022 โอนครั้งที่ 27</v>
          </cell>
          <cell r="F130">
            <v>238000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146419.35</v>
          </cell>
        </row>
        <row r="136">
          <cell r="A136">
            <v>3.9</v>
          </cell>
          <cell r="B136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36" t="str">
            <v>20004 66 00117 00111</v>
          </cell>
        </row>
        <row r="137">
          <cell r="B137" t="str">
            <v xml:space="preserve"> งบรายจ่ายอื่น 6611500</v>
          </cell>
          <cell r="C137" t="str">
            <v>20004 31006100 5000014</v>
          </cell>
        </row>
        <row r="138">
          <cell r="A138" t="str">
            <v>3.9.1</v>
          </cell>
          <cell r="B138" t="str">
            <v>พี่เลี้ยงเด็กพิการอัตราจ้างชั่วคราวรายเดือน จำนวน 19 อัตรา ครั้งที่ 1 ตุลาคม 65 -มีนาคม 66) 1,071,144</v>
          </cell>
          <cell r="C138" t="str">
            <v>ศธ 04002/ว5142 ลว 10 พ.ย. 65 ครั้งที่ 59</v>
          </cell>
          <cell r="F138">
            <v>1581444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1351080</v>
          </cell>
        </row>
        <row r="139">
          <cell r="A139" t="str">
            <v>3.9.1.1</v>
          </cell>
          <cell r="B139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40">
          <cell r="A140" t="str">
            <v>3.9.2</v>
          </cell>
          <cell r="B140" t="str">
            <v>พี่เลี้ยงเด็กพิการจ้างเหมาบริการจำนวน 14 อัตรา ครั้งที่ 1  ตุลาคม 65-31 มีนาคม 2566) อัตราละ 9,000 บาท  756000</v>
          </cell>
          <cell r="C140" t="str">
            <v>ศธ 04002/ว5142 ลว 10 พ.ย. 65 ครั้งที่ 59</v>
          </cell>
          <cell r="F140">
            <v>1161000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791902.54</v>
          </cell>
        </row>
        <row r="141">
          <cell r="A141" t="str">
            <v>3.9.2.1</v>
          </cell>
          <cell r="B141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43">
          <cell r="A143">
            <v>3.1</v>
          </cell>
          <cell r="B143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43" t="str">
            <v>20004 66 00117 00114</v>
          </cell>
        </row>
        <row r="153">
          <cell r="B153" t="str">
            <v xml:space="preserve"> งบรายจ่ายอื่น 6611500</v>
          </cell>
          <cell r="C153" t="str">
            <v>20004 31006100 5000017</v>
          </cell>
        </row>
        <row r="154">
          <cell r="A154" t="str">
            <v>3.10.1</v>
          </cell>
          <cell r="B154" t="str">
    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    </cell>
          <cell r="C154" t="str">
            <v>ศธ 04002/ว4735 ลว.19/ต.ค./2022 โอนครั้งที่ 1</v>
          </cell>
          <cell r="F154">
            <v>213240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147186.29999999999</v>
          </cell>
          <cell r="L154">
            <v>0</v>
          </cell>
        </row>
        <row r="155">
          <cell r="A155" t="str">
            <v>3.10.1.1</v>
          </cell>
          <cell r="B155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55" t="str">
            <v>ศธ 04002/ว198 ลว.19/มค./2023 โอนครั้งที่ 208</v>
          </cell>
        </row>
        <row r="156">
          <cell r="A156" t="str">
            <v>3.10.1.2</v>
          </cell>
          <cell r="B156" t="str">
            <v xml:space="preserve">จัดสรรเงินประกันสังคม พนง.สำนักงานเขตพื้นที่ ครั้งที่ 1 (เพิ่มเติม) 540 บาท </v>
          </cell>
          <cell r="C156" t="str">
            <v xml:space="preserve">ศธ 04002/ว4909 ลว.28/ต.ค./2022 โอนครั้งที่ 23 </v>
          </cell>
        </row>
        <row r="157">
          <cell r="A157" t="str">
            <v>3.10.1.3</v>
          </cell>
          <cell r="B157" t="str">
            <v xml:space="preserve"> พนง.สำนักงานเขตพื้นที่ ครั้งที่ 3(เมย - มิย 66) 76000 บาท </v>
          </cell>
          <cell r="C157" t="str">
            <v>ศธ 04002/ว1299 ลว.30 มีค 66 โอนครั้งที่ 439</v>
          </cell>
        </row>
        <row r="158">
          <cell r="A158" t="str">
            <v>3.10.2</v>
          </cell>
          <cell r="B158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    </cell>
          <cell r="C158" t="str">
            <v>ศธ 04002/ว4735 ลว.19/ต.ค./2022 โอนครั้งที่1</v>
          </cell>
          <cell r="F158">
            <v>3458550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3033300</v>
          </cell>
        </row>
        <row r="159">
          <cell r="A159" t="str">
            <v>3.10.2.1</v>
          </cell>
          <cell r="B159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159" t="str">
            <v>ศธ 04002/ว198 ลว.19/มค./2023 โอนครั้งที่ 208</v>
          </cell>
        </row>
        <row r="160">
          <cell r="A160" t="str">
            <v>3.10.2.2</v>
          </cell>
          <cell r="B160" t="str">
            <v xml:space="preserve">จัดสรรเงินประกันสังคม ครูขั้นวิกฤต ครั้งที่ 1 (เพิ่มเติม) 5,625 บาท </v>
          </cell>
          <cell r="C160" t="str">
            <v xml:space="preserve">ศธ 04002/ว4909 ลว.28/ต.ค./2022 โอนครั้งที่ 23 </v>
          </cell>
        </row>
        <row r="161">
          <cell r="A161" t="str">
            <v>3.10.2.3</v>
          </cell>
          <cell r="B161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มิบ 66) จำนวนเงิน 1,134,000.-บาท </v>
          </cell>
          <cell r="C161" t="str">
            <v>ศธ 04002/ว1299 ลว.30 มีค 66 โอนครั้งที่ 439</v>
          </cell>
        </row>
        <row r="162">
          <cell r="B162" t="str">
            <v>ค่าจ้างนักการภารโรง ค่าจ้าง 9,000.-บาท จำนวน 17 อัตรา  ครั้งที่ 1 (ต.ค.65 - ธ.ค.65) จำนวนเงิน 470,475.-บาท</v>
          </cell>
          <cell r="C162" t="str">
            <v>ศธ 04002/ว4735 ลว.19/ต.ค./2022 โอนครั้งที่1</v>
          </cell>
          <cell r="F162">
            <v>1436670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1276920</v>
          </cell>
        </row>
        <row r="163">
          <cell r="B163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163" t="str">
            <v>ศธ 04002/ว198 ลว.19/มค./2023 โอนครั้งที่ 208</v>
          </cell>
        </row>
        <row r="164">
          <cell r="A164" t="str">
            <v>3.10.3.2</v>
          </cell>
          <cell r="B164" t="str">
            <v xml:space="preserve">จัดสรรเงินประกันสังคม นักการภารโรง ครั้งที่ 1 (เพิ่มเติม) 2,295 บาท </v>
          </cell>
          <cell r="C164" t="str">
            <v xml:space="preserve">ศธ 04002/ว4909 ลว.28/ต.ค./2022 โอนครั้งที่ 23 </v>
          </cell>
        </row>
        <row r="165">
          <cell r="A165" t="str">
            <v>3.10.33</v>
          </cell>
          <cell r="B165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165" t="str">
            <v>ศธ 04002/ว1299 ลว.30 มีค 66 โอนครั้งที่ 439</v>
          </cell>
        </row>
        <row r="166">
          <cell r="A166" t="str">
            <v>3.10.4</v>
          </cell>
          <cell r="B166" t="str">
            <v>เงินประกันสังคม จ้างครูธุรการ ครั้งที่ 1 (เพิ่มเติม) 7,425บาท /จัดสรร 7200 บาท</v>
          </cell>
          <cell r="C166" t="str">
            <v xml:space="preserve">ศธ 04002/ว4909 ลว.28/ต.ค./2022 โอนครั้งที่ 23 </v>
          </cell>
          <cell r="F166">
            <v>7425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3.10.5</v>
          </cell>
          <cell r="B167" t="str">
            <v>ค่าจ้างบุคลากรวิทยาศาสตร์และคณิตศาสตร์ ครั้งที่ 1 ระยะเวลา 6 เดือน (ตุลาคม 2565-มีนาคม 2565)  568,080</v>
          </cell>
          <cell r="C167" t="str">
            <v>ศธ 04002/ว5145 ลว.11/พ.ย./2022 โอนครั้งที่ 63</v>
          </cell>
          <cell r="F167">
            <v>946800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719100</v>
          </cell>
        </row>
        <row r="168">
          <cell r="A168" t="str">
            <v>3.10.5.1</v>
          </cell>
          <cell r="B168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168" t="str">
            <v>ศธ 04002/ว1168 ลว.20 มีค 66  โอนครั้งที่ 414</v>
          </cell>
        </row>
        <row r="172">
          <cell r="A172">
            <v>3.11</v>
          </cell>
          <cell r="B172" t="str">
            <v>กิจกรรมจัดหาบุคลากรสนับสนุนการปฏิบัติงานให้ราชการ (คืนครูให้นักเรียนสำหรับโรงเรียนปกติ)</v>
          </cell>
          <cell r="C172" t="str">
            <v>20004 66 00117 87195</v>
          </cell>
        </row>
        <row r="173">
          <cell r="B173" t="str">
            <v xml:space="preserve"> งบรายจ่ายอื่น 6611500</v>
          </cell>
          <cell r="C173" t="str">
            <v>20004 31006100 5000024</v>
          </cell>
        </row>
        <row r="174">
          <cell r="A174" t="str">
            <v>3.11.1</v>
          </cell>
          <cell r="B174" t="str">
    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    </cell>
          <cell r="C174" t="str">
            <v>ศธ 04002/ว4735 ลว.19/ต.ค./2022 โอนครั้งที่ 1</v>
          </cell>
          <cell r="F174">
            <v>4460275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3924450</v>
          </cell>
        </row>
        <row r="175">
          <cell r="A175" t="str">
            <v>3.11.1.1</v>
          </cell>
          <cell r="B175" t="str">
            <v xml:space="preserve">ค่าจ้างธุรการโรงเรียนรายเดิมจ้างต่อเนื่อง  ค่าจ้าง 15,000.00 บาท จำนวน 32 อัตราี่ ครั้งที่ 2  (มค - มีค 66) จำนวนเงิน 1,465,650.-บาท </v>
          </cell>
          <cell r="C175" t="str">
            <v>ศธ 04002/ว198 ลว.19/มค./2023 โอนครั้งที่ 208</v>
          </cell>
        </row>
        <row r="176">
          <cell r="A176" t="str">
            <v>3.11.1.2</v>
          </cell>
          <cell r="B176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176" t="str">
            <v>ศธ 04002/ว1299 ลว.30 มีค 66 โอนครั้งที่ 439</v>
          </cell>
        </row>
        <row r="177">
          <cell r="A177" t="str">
            <v>3.11.2</v>
          </cell>
          <cell r="B177" t="str">
    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    </cell>
          <cell r="C177" t="str">
            <v>ศธ 04002/ว4735 ลว.19/ต.ค./2022 โอนครั้งที่1</v>
          </cell>
          <cell r="F177">
            <v>1539000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1161000</v>
          </cell>
        </row>
        <row r="178">
          <cell r="A178" t="str">
            <v>3.11.2.1</v>
          </cell>
          <cell r="B178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178" t="str">
            <v>ศธ 04002/ว198 ลว.19/มค./2023 โอนครั้งที่ 208</v>
          </cell>
        </row>
        <row r="179">
          <cell r="A179" t="str">
            <v>3.11.2.2</v>
          </cell>
          <cell r="B179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179" t="str">
            <v>ศธ 04002/ว1299 ลว.30 มีค 66 โอนครั้งที่ 439</v>
          </cell>
        </row>
        <row r="181">
          <cell r="A181">
            <v>3.12</v>
          </cell>
          <cell r="B181" t="str">
            <v xml:space="preserve">กิจกรรมการยกระดับคุณภาพการเรียนรู้ภาษาไทย  </v>
          </cell>
          <cell r="C181" t="str">
            <v>20004 66 96778 00000</v>
          </cell>
        </row>
        <row r="182">
          <cell r="B182" t="str">
            <v xml:space="preserve"> งบรายจ่ายอื่น 6611500</v>
          </cell>
          <cell r="C182" t="str">
            <v>20004 31006100 5000025</v>
          </cell>
        </row>
        <row r="183">
          <cell r="A183" t="str">
            <v>3.12.1</v>
          </cell>
          <cell r="B183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183" t="str">
            <v>ศธ 04002/ว4953 ลว.31/ต.ค./2022 โอนครั้งที่ 19</v>
          </cell>
          <cell r="F183">
            <v>800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800</v>
          </cell>
          <cell r="L183">
            <v>0</v>
          </cell>
        </row>
        <row r="192">
          <cell r="B19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192" t="str">
            <v>ศธ 04002/ว5651 ลว.16/ธ.ค./2565 โอนครั้งที่ 124  รหัสงบป 20004 31006200 5000005</v>
          </cell>
          <cell r="F192">
            <v>600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A197" t="str">
            <v>4.2.1</v>
          </cell>
          <cell r="B197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197" t="str">
            <v>ศธ 04002/ว58 ลว. 9 มค 66 โอนครั้งที่ 176</v>
          </cell>
          <cell r="F197">
            <v>3600</v>
          </cell>
          <cell r="I197">
            <v>0</v>
          </cell>
          <cell r="J197">
            <v>0</v>
          </cell>
          <cell r="K197">
            <v>880</v>
          </cell>
          <cell r="L197">
            <v>0</v>
          </cell>
        </row>
        <row r="202">
          <cell r="B202" t="str">
            <v>โครงการโรงเรียนคุณภาพประจำตำบล</v>
          </cell>
          <cell r="C202" t="str">
            <v>20004 31011600</v>
          </cell>
        </row>
        <row r="207">
          <cell r="A207">
            <v>5.0999999999999996</v>
          </cell>
          <cell r="B207" t="str">
            <v>กิจกรรมโรงเรียนคุณภาพประจำตำบล(1 ตำบล 1 โรงเรียนคุณภาพ)</v>
          </cell>
          <cell r="C207" t="str">
            <v>20004 66 00036 00000</v>
          </cell>
        </row>
        <row r="208">
          <cell r="A208" t="str">
            <v>5.1.1</v>
          </cell>
          <cell r="B208" t="str">
            <v>งบรายจ่ายอื่น   6611500</v>
          </cell>
          <cell r="C208" t="str">
            <v>20004 31011600 5000001</v>
          </cell>
        </row>
        <row r="209">
          <cell r="A209" t="str">
            <v>5.1.1.1</v>
          </cell>
          <cell r="B209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09" t="str">
            <v>ศธ 04002/ว1962 ลว.16 พค 66 โอนครั้งที่ 529</v>
          </cell>
          <cell r="F209">
            <v>45000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2">
          <cell r="B212" t="str">
            <v>งบลงทุน ค่าครุภัณฑ์   6611310</v>
          </cell>
        </row>
        <row r="213">
          <cell r="B213" t="str">
            <v>ครุภัณฑ์โฆษณาและเผยแพร่ 120604</v>
          </cell>
        </row>
        <row r="214">
          <cell r="B214" t="str">
            <v xml:space="preserve">เครื่องฉายภาพ3มิติ </v>
          </cell>
          <cell r="C214" t="str">
            <v>ศธ 04002/ว5206 ลว.9/12/2021 โอนครั้งที่ 89</v>
          </cell>
        </row>
        <row r="215">
          <cell r="B215" t="str">
            <v>โรงเรียนธัญญสิทธิศิลป์ 30 เครื่อง</v>
          </cell>
          <cell r="C215" t="str">
            <v>20004 3100610 3110xxx</v>
          </cell>
          <cell r="F215">
            <v>0</v>
          </cell>
          <cell r="H215">
            <v>0</v>
          </cell>
          <cell r="J215">
            <v>0</v>
          </cell>
          <cell r="L215">
            <v>0</v>
          </cell>
        </row>
        <row r="216">
          <cell r="B216" t="str">
            <v>เครื่องมัลติมิเดียโปรเจคเตอร์ระดับXGAขนาด5000ANSILumens</v>
          </cell>
          <cell r="C216" t="str">
            <v>ศธ 04002/ว5206 ลว.9/12/2021 โอนครั้งที่ 89</v>
          </cell>
        </row>
        <row r="217">
          <cell r="B217" t="str">
            <v xml:space="preserve"> โรงเรียนชุมชนบึงบา</v>
          </cell>
          <cell r="C217" t="str">
            <v>20004 3100610 3110xxx</v>
          </cell>
          <cell r="F217">
            <v>0</v>
          </cell>
          <cell r="G217">
            <v>0</v>
          </cell>
          <cell r="H217">
            <v>0</v>
          </cell>
          <cell r="J217">
            <v>0</v>
          </cell>
          <cell r="L217">
            <v>0</v>
          </cell>
        </row>
        <row r="218">
          <cell r="B218" t="str">
            <v>ครุภัณฑ์การศึกษา 120611</v>
          </cell>
        </row>
        <row r="220">
          <cell r="B220" t="str">
            <v xml:space="preserve">ครุภัณฑ์กลุ่มสาระการเรียนรู้ ระดับประถมศึกษา แบบ 2 </v>
          </cell>
          <cell r="C220" t="str">
            <v>ศธ 04002/ว5169 ลว.11/11/2022 โอนครั้งที่60</v>
          </cell>
        </row>
        <row r="222">
          <cell r="A222" t="str">
            <v>1)</v>
          </cell>
          <cell r="B222" t="str">
            <v>โรงเรียนวัดจุฬาจินดาราม</v>
          </cell>
          <cell r="C222" t="str">
            <v>20004310116003110793</v>
          </cell>
          <cell r="F222">
            <v>156000</v>
          </cell>
          <cell r="H222">
            <v>0</v>
          </cell>
          <cell r="J222">
            <v>0</v>
          </cell>
          <cell r="L222">
            <v>156000</v>
          </cell>
        </row>
        <row r="223">
          <cell r="B223" t="str">
            <v>โต๊ะเก้าอี้นักเรียนระดับประถมศึกษา</v>
          </cell>
          <cell r="C223" t="str">
            <v>ศธ 04002/ว5169 ลว.11/11/2022 โอนครั้งที่60</v>
          </cell>
        </row>
        <row r="224">
          <cell r="A224" t="str">
            <v>1)</v>
          </cell>
          <cell r="B224" t="str">
            <v>โรงเรียนวัดมูลจินดาราม 154 ชุด</v>
          </cell>
          <cell r="C224" t="str">
            <v>20004310116003110794</v>
          </cell>
          <cell r="F224">
            <v>231000</v>
          </cell>
          <cell r="H224">
            <v>123046</v>
          </cell>
          <cell r="J224">
            <v>0</v>
          </cell>
          <cell r="L224">
            <v>0</v>
          </cell>
        </row>
        <row r="225">
          <cell r="F225">
            <v>0</v>
          </cell>
          <cell r="H225">
            <v>0</v>
          </cell>
          <cell r="J225">
            <v>0</v>
          </cell>
          <cell r="L225">
            <v>0</v>
          </cell>
        </row>
        <row r="226">
          <cell r="B226" t="str">
            <v>โต๊ะเก้าอี้นักเรียนระดับก่อนประถมศึกษา</v>
          </cell>
          <cell r="C226" t="str">
            <v>ศธ 04002/ว5169 ลว.11/11/2022 โอนครั้งที่60</v>
          </cell>
        </row>
        <row r="227">
          <cell r="A227" t="str">
            <v>1)</v>
          </cell>
          <cell r="B227" t="str">
            <v>วัดเกตุประภา</v>
          </cell>
          <cell r="C227" t="str">
            <v>20004310116003110795</v>
          </cell>
          <cell r="F227">
            <v>112000</v>
          </cell>
          <cell r="H227">
            <v>63120</v>
          </cell>
          <cell r="J227">
            <v>0</v>
          </cell>
          <cell r="L227">
            <v>0</v>
          </cell>
        </row>
        <row r="228">
          <cell r="A228" t="str">
            <v>2)</v>
          </cell>
          <cell r="B228" t="str">
            <v>นิกรราษฎร์บํารุงวิทย์</v>
          </cell>
          <cell r="C228" t="str">
            <v>20004310116003110796</v>
          </cell>
          <cell r="F228">
            <v>50400</v>
          </cell>
          <cell r="H228">
            <v>28404</v>
          </cell>
          <cell r="J228">
            <v>0</v>
          </cell>
          <cell r="L228">
            <v>0</v>
          </cell>
        </row>
        <row r="229">
          <cell r="B229" t="str">
            <v xml:space="preserve">ครุภัณฑ์งานอาชีพ ระดับประถมศึกษา แบบ 3 </v>
          </cell>
          <cell r="C229" t="str">
            <v>ศธ 04002/ว5169 ลว.11/11/2022 โอนครั้งที่60</v>
          </cell>
        </row>
        <row r="231">
          <cell r="A231" t="str">
            <v>1)</v>
          </cell>
          <cell r="B231" t="str">
            <v xml:space="preserve">โรงเรียนชุมชนวัดพิชิตปิตยาราม </v>
          </cell>
          <cell r="C231" t="str">
            <v>20004310116003110797</v>
          </cell>
          <cell r="F231">
            <v>123000</v>
          </cell>
          <cell r="H231">
            <v>0</v>
          </cell>
          <cell r="J231">
            <v>0</v>
          </cell>
          <cell r="L231">
            <v>123000</v>
          </cell>
        </row>
        <row r="232">
          <cell r="B232" t="str">
            <v xml:space="preserve">ครุภัณฑ์พัฒนาทักษะ ระดับก่อนประถมศึกษา แบบ 3 </v>
          </cell>
          <cell r="C232" t="str">
            <v>20004310116003110796</v>
          </cell>
          <cell r="F232">
            <v>89000</v>
          </cell>
          <cell r="H232">
            <v>89000</v>
          </cell>
          <cell r="J232">
            <v>0</v>
          </cell>
          <cell r="L232">
            <v>0</v>
          </cell>
        </row>
        <row r="233">
          <cell r="A233" t="str">
            <v>1)</v>
          </cell>
          <cell r="B233" t="str">
            <v xml:space="preserve">โรงเรียนวัดคลองชัน </v>
          </cell>
          <cell r="C233" t="str">
            <v>20004310116003110798</v>
          </cell>
          <cell r="F233">
            <v>89000</v>
          </cell>
          <cell r="H233">
            <v>89000</v>
          </cell>
          <cell r="J233">
            <v>0</v>
          </cell>
          <cell r="L233">
            <v>0</v>
          </cell>
        </row>
        <row r="235">
          <cell r="B235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235" t="str">
            <v>20004 66000 7700000</v>
          </cell>
        </row>
        <row r="236">
          <cell r="B236" t="str">
            <v>งบลงทุน  ค่าที่ดินและสิ่งก่อสร้าง 6611320</v>
          </cell>
        </row>
        <row r="237">
          <cell r="B237" t="str">
            <v>ปรับปรุงซ่อมแซมอาคารเรียนอาคารประกอบและสิ่งก่อสร้างอื่น</v>
          </cell>
          <cell r="C237" t="str">
            <v>ศธ 04002/ว5190 ลว.14/11/2022 โอนครั้งที่ 64</v>
          </cell>
        </row>
        <row r="240">
          <cell r="A240" t="str">
            <v>1)</v>
          </cell>
          <cell r="B240" t="str">
            <v>ชุมชนวัดพิชิตปิตยาราม</v>
          </cell>
          <cell r="C240" t="str">
            <v>20004310116003211915</v>
          </cell>
          <cell r="F240">
            <v>795000</v>
          </cell>
          <cell r="H240">
            <v>0</v>
          </cell>
          <cell r="J240">
            <v>0</v>
          </cell>
          <cell r="L240">
            <v>795000</v>
          </cell>
        </row>
        <row r="241">
          <cell r="A241" t="str">
            <v>2)</v>
          </cell>
          <cell r="B241" t="str">
            <v>วัดขุมแก้ว</v>
          </cell>
          <cell r="C241" t="str">
            <v>20004310116003211916</v>
          </cell>
          <cell r="F241">
            <v>432000</v>
          </cell>
          <cell r="H241">
            <v>0</v>
          </cell>
          <cell r="J241">
            <v>0</v>
          </cell>
          <cell r="L241">
            <v>432000</v>
          </cell>
        </row>
        <row r="242">
          <cell r="A242" t="str">
            <v>3)</v>
          </cell>
          <cell r="B242" t="str">
            <v>วัดมูลจินดาราม</v>
          </cell>
          <cell r="C242" t="str">
            <v>20004310116003211917</v>
          </cell>
          <cell r="F242">
            <v>455000</v>
          </cell>
          <cell r="H242">
            <v>455000</v>
          </cell>
          <cell r="J242">
            <v>0</v>
          </cell>
          <cell r="L242">
            <v>0</v>
          </cell>
        </row>
        <row r="243">
          <cell r="A243" t="str">
            <v>4)</v>
          </cell>
          <cell r="B243" t="str">
            <v>วัดอัยยิการาม</v>
          </cell>
          <cell r="C243" t="str">
            <v>20004310116003211918</v>
          </cell>
          <cell r="F243">
            <v>499000</v>
          </cell>
          <cell r="H243">
            <v>0</v>
          </cell>
          <cell r="J243">
            <v>0</v>
          </cell>
          <cell r="L243">
            <v>499000</v>
          </cell>
        </row>
        <row r="244">
          <cell r="A244" t="str">
            <v>5)</v>
          </cell>
          <cell r="B244" t="str">
            <v>วัดเกตุประภา</v>
          </cell>
          <cell r="C244" t="str">
            <v>20004310116003211919</v>
          </cell>
          <cell r="F244">
            <v>288000</v>
          </cell>
          <cell r="H244">
            <v>0</v>
          </cell>
          <cell r="J244">
            <v>0</v>
          </cell>
          <cell r="L244">
            <v>288000</v>
          </cell>
        </row>
        <row r="245">
          <cell r="A245" t="str">
            <v>6)</v>
          </cell>
          <cell r="B245" t="str">
            <v>วัดพืชอุดม</v>
          </cell>
          <cell r="C245" t="str">
            <v>20004310116003211920</v>
          </cell>
          <cell r="F245">
            <v>856000</v>
          </cell>
          <cell r="H245">
            <v>0</v>
          </cell>
          <cell r="J245">
            <v>0</v>
          </cell>
          <cell r="L245">
            <v>856000</v>
          </cell>
        </row>
        <row r="246">
          <cell r="A246" t="str">
            <v>7)</v>
          </cell>
          <cell r="B246" t="str">
            <v>วัดจุฬาจินดาราม</v>
          </cell>
          <cell r="C246" t="str">
            <v>20004310116003211921</v>
          </cell>
          <cell r="F246">
            <v>52600</v>
          </cell>
          <cell r="H246">
            <v>0</v>
          </cell>
          <cell r="J246">
            <v>0</v>
          </cell>
          <cell r="L246">
            <v>52600</v>
          </cell>
        </row>
        <row r="247">
          <cell r="A247" t="str">
            <v>8)</v>
          </cell>
          <cell r="B247" t="str">
            <v>วัดศรีคัคณางค์</v>
          </cell>
          <cell r="C247" t="str">
            <v>20004310116003211922</v>
          </cell>
          <cell r="F247">
            <v>512700</v>
          </cell>
          <cell r="H247">
            <v>0</v>
          </cell>
          <cell r="J247">
            <v>0</v>
          </cell>
          <cell r="L247">
            <v>512645</v>
          </cell>
        </row>
        <row r="248">
          <cell r="B248" t="str">
            <v>ห้องน้ำห้องส้วมนักเรียนชาย 6 ที่/49</v>
          </cell>
          <cell r="C248" t="str">
            <v>ศธ 04002/ว5190 ลว.14/11/2022 โอนครั้งที่ 64</v>
          </cell>
        </row>
        <row r="249">
          <cell r="A249" t="str">
            <v>1)</v>
          </cell>
          <cell r="B249" t="str">
            <v>วัดขุมแก้ว</v>
          </cell>
          <cell r="C249" t="str">
            <v>20004310116003211923</v>
          </cell>
          <cell r="F249">
            <v>547000</v>
          </cell>
          <cell r="H249">
            <v>0</v>
          </cell>
          <cell r="J249">
            <v>0</v>
          </cell>
          <cell r="L249">
            <v>547000</v>
          </cell>
        </row>
        <row r="252">
          <cell r="B252" t="str">
            <v xml:space="preserve">อาคาร สพฐ. 4 (ห้องส้วม 4 ห้อง) </v>
          </cell>
          <cell r="C252" t="str">
            <v>ศธ 04002/ว5190 ลว.14/11/2022 โอนครั้งที่ 64</v>
          </cell>
        </row>
        <row r="253">
          <cell r="A253" t="str">
            <v>1)</v>
          </cell>
          <cell r="B253" t="str">
            <v>นิกรราษฎร์บํารุงวิทย์</v>
          </cell>
          <cell r="C253" t="str">
            <v>20004310116003211924</v>
          </cell>
          <cell r="F253">
            <v>431200</v>
          </cell>
          <cell r="H253">
            <v>431200</v>
          </cell>
          <cell r="J253">
            <v>0</v>
          </cell>
          <cell r="L253">
            <v>0</v>
          </cell>
        </row>
        <row r="255">
          <cell r="B255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255" t="str">
            <v>20004 66 00079 00000</v>
          </cell>
        </row>
        <row r="256">
          <cell r="B256" t="str">
            <v>งบลงทุน  ค่าที่ดินสิ่งก่อสร้าง 6611320</v>
          </cell>
          <cell r="C256" t="str">
            <v>20004 31011600 321xxxx</v>
          </cell>
        </row>
        <row r="257">
          <cell r="B257" t="str">
            <v xml:space="preserve">ปรับปรุงซ่อมแซมอาคารเรียน อาคารประกอบและสิ่งก่อสร้างอื่น </v>
          </cell>
          <cell r="C257" t="str">
            <v>ศธ 04002/ว5190 ลว.14 พ.ย. 2565 โอนครั้งที่ 64</v>
          </cell>
        </row>
        <row r="258">
          <cell r="A258" t="str">
            <v>1)</v>
          </cell>
          <cell r="B258" t="str">
            <v xml:space="preserve">โรงเรียนชุมชนบึงบา </v>
          </cell>
          <cell r="C258" t="str">
            <v>20004310116003215607</v>
          </cell>
          <cell r="D258">
            <v>1980000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1980000</v>
          </cell>
        </row>
        <row r="261">
          <cell r="B261" t="str">
            <v xml:space="preserve"> กิจกรรมการยกระดับคุณภาพการศึกษา  (โรงเรียนคุณภาพ)</v>
          </cell>
          <cell r="C261" t="str">
            <v>20004 66 00096 00000</v>
          </cell>
        </row>
        <row r="262">
          <cell r="B262" t="str">
            <v>งบลงทุน ค่าครุภัณฑ์   6611310</v>
          </cell>
          <cell r="C262" t="str">
            <v>20004 31011600 321xxxx</v>
          </cell>
          <cell r="G262">
            <v>0</v>
          </cell>
          <cell r="H262">
            <v>95880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 t="str">
            <v>โต๊ะเก้าอี้นักเรียน ระดับประถมศึกษา</v>
          </cell>
          <cell r="C263" t="str">
            <v>ศธ 04002/ว5169ลว.11 พ.ย. 2565 โอนครั้งที่ 60</v>
          </cell>
        </row>
        <row r="264">
          <cell r="A264" t="str">
            <v>1)</v>
          </cell>
          <cell r="B264" t="str">
            <v xml:space="preserve"> โรงเรียนชุมชนบึงบา </v>
          </cell>
          <cell r="C264" t="str">
            <v>20004310116003112340</v>
          </cell>
          <cell r="D264">
            <v>180000</v>
          </cell>
        </row>
        <row r="321">
          <cell r="B321" t="str">
            <v xml:space="preserve">โครงการสร้างโอกาสและลดความเหลื่อมล้ำทางการศึกษาในระดับพื้นที่  </v>
          </cell>
          <cell r="C321" t="str">
            <v>20004 42006700 2000000</v>
          </cell>
        </row>
        <row r="322">
          <cell r="B322" t="str">
            <v xml:space="preserve">กิจกรรมการยกระดับคุณภาพโรงเรียนขยายโอกาส </v>
          </cell>
          <cell r="C322" t="str">
            <v xml:space="preserve">20004 66 00106 00000 </v>
          </cell>
        </row>
        <row r="323">
          <cell r="C323" t="str">
            <v>20004 42006700 2000000</v>
          </cell>
        </row>
        <row r="324">
          <cell r="B324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324" t="str">
            <v>ศธ 04002/ว585 ลว.15 กพ 66 โอนครั้งที่ 310</v>
          </cell>
          <cell r="F324">
            <v>1000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800</v>
          </cell>
        </row>
        <row r="325">
          <cell r="B325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325" t="str">
            <v>ศธ 04002/ว1925 ลว.12 พค 66 โอนครั้งที่ 517</v>
          </cell>
          <cell r="F325">
            <v>1000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800</v>
          </cell>
        </row>
        <row r="327">
          <cell r="A327" t="str">
            <v>ง</v>
          </cell>
          <cell r="B327" t="str">
            <v>แผนงานพื้นฐานด้านการพัฒนาและเสริมสร้างศักยภาพทรัพยากรมนุษย์</v>
          </cell>
          <cell r="D327">
            <v>23806568</v>
          </cell>
          <cell r="E327">
            <v>4000000</v>
          </cell>
          <cell r="F327">
            <v>27804768</v>
          </cell>
          <cell r="G327">
            <v>0</v>
          </cell>
          <cell r="H327">
            <v>7299468.7999999998</v>
          </cell>
          <cell r="I327">
            <v>0</v>
          </cell>
          <cell r="J327">
            <v>0</v>
          </cell>
          <cell r="K327">
            <v>2681975.0099999998</v>
          </cell>
          <cell r="L327">
            <v>15215967.4</v>
          </cell>
          <cell r="M327">
            <v>2607356.79</v>
          </cell>
          <cell r="N327" t="e">
            <v>#REF!</v>
          </cell>
        </row>
        <row r="328">
          <cell r="A328">
            <v>1</v>
          </cell>
          <cell r="B328" t="str">
            <v xml:space="preserve">ผลผลิตผู้จบการศึกษาก่อนประถมศึกษา </v>
          </cell>
          <cell r="C328" t="str">
            <v xml:space="preserve">20004 35000100 </v>
          </cell>
        </row>
        <row r="329">
          <cell r="B329" t="str">
            <v xml:space="preserve"> งบดำเนินงาน 66112xx</v>
          </cell>
        </row>
        <row r="331">
          <cell r="B331" t="str">
            <v xml:space="preserve">รวมงบลงทุน </v>
          </cell>
        </row>
        <row r="333">
          <cell r="B333" t="str">
            <v xml:space="preserve">กิจกรรมการจัดการศึกษาก่อนประถมศึกษา  </v>
          </cell>
          <cell r="C333" t="str">
            <v>20004 66 05162 00000</v>
          </cell>
        </row>
        <row r="371">
          <cell r="A371">
            <v>1</v>
          </cell>
          <cell r="B371" t="str">
            <v>งบสพฐ.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89">
          <cell r="B389" t="str">
            <v>ครุภัณฑ์การศึกษา 120611</v>
          </cell>
        </row>
        <row r="390">
          <cell r="B390" t="str">
            <v>โต๊ะ-เก้าอี้นักเรียนระดับก่อนประถมศึกษา</v>
          </cell>
          <cell r="C390" t="str">
            <v>ศธ04002/ว5169 ลว.11 พ.ย.65 โอนครั้งที่ 60</v>
          </cell>
        </row>
        <row r="391">
          <cell r="A391" t="str">
            <v>1)</v>
          </cell>
          <cell r="B391" t="str">
            <v>วัดราษฎรบํารุง</v>
          </cell>
          <cell r="C391" t="str">
            <v>20004350001003110531</v>
          </cell>
          <cell r="F391">
            <v>42000</v>
          </cell>
          <cell r="H391">
            <v>23670</v>
          </cell>
          <cell r="J391">
            <v>0</v>
          </cell>
          <cell r="L391">
            <v>0</v>
          </cell>
        </row>
        <row r="392">
          <cell r="A392" t="str">
            <v>2)</v>
          </cell>
          <cell r="B392" t="str">
            <v>วัดสอนดีศรีเจริญ</v>
          </cell>
          <cell r="C392" t="str">
            <v>20004350001003110532</v>
          </cell>
          <cell r="F392">
            <v>42000</v>
          </cell>
          <cell r="H392">
            <v>23670</v>
          </cell>
          <cell r="J392">
            <v>0</v>
          </cell>
          <cell r="L392">
            <v>0</v>
          </cell>
        </row>
        <row r="408">
          <cell r="A408">
            <v>1.2</v>
          </cell>
          <cell r="B408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408" t="str">
            <v>20004 66 00080  00000</v>
          </cell>
        </row>
        <row r="409">
          <cell r="B409" t="str">
            <v xml:space="preserve"> งบดำเนินงาน 66112xx</v>
          </cell>
          <cell r="C409" t="str">
            <v>20004 35000100 200000</v>
          </cell>
        </row>
        <row r="410">
          <cell r="A410" t="str">
            <v>1.2.1</v>
          </cell>
          <cell r="B410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410" t="str">
            <v>ที่ ศธ04002/ว1282ลว 29 มีค 66 ครั้งที่ 438</v>
          </cell>
          <cell r="D410">
            <v>2400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5">
          <cell r="A415">
            <v>2</v>
          </cell>
          <cell r="B415" t="str">
            <v xml:space="preserve">ผลผลิตผู้จบการศึกษาภาคบังคับ  </v>
          </cell>
          <cell r="C415" t="str">
            <v>20004 35000200</v>
          </cell>
        </row>
        <row r="416">
          <cell r="C416" t="str">
            <v>20004 35000200 2000000</v>
          </cell>
        </row>
        <row r="420">
          <cell r="A420">
            <v>2.1</v>
          </cell>
          <cell r="B420" t="str">
            <v>กิจกรรมการจัดการศึกษาประถมศึกษาสำหรับโรงเรียนปกติ</v>
          </cell>
          <cell r="C420" t="str">
            <v>20004 66 05164 00000</v>
          </cell>
        </row>
        <row r="421">
          <cell r="B421" t="str">
            <v xml:space="preserve"> งบดำเนินงาน 66112xx </v>
          </cell>
          <cell r="C421" t="str">
            <v>20004 35000200 2000000</v>
          </cell>
        </row>
        <row r="424">
          <cell r="F424">
            <v>568660.18000000005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568660.18000000005</v>
          </cell>
          <cell r="L424">
            <v>0</v>
          </cell>
        </row>
        <row r="425">
          <cell r="E425">
            <v>160000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153395</v>
          </cell>
          <cell r="L425">
            <v>5650</v>
          </cell>
        </row>
        <row r="426">
          <cell r="E426">
            <v>40000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15727.48</v>
          </cell>
          <cell r="L426">
            <v>5500</v>
          </cell>
        </row>
        <row r="427">
          <cell r="E427">
            <v>189602.06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189602.06</v>
          </cell>
          <cell r="L427">
            <v>0</v>
          </cell>
        </row>
        <row r="428">
          <cell r="E428">
            <v>290397.94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272290.45</v>
          </cell>
          <cell r="L428">
            <v>0</v>
          </cell>
        </row>
        <row r="429">
          <cell r="E429">
            <v>150000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107800</v>
          </cell>
          <cell r="L429">
            <v>0</v>
          </cell>
        </row>
        <row r="430">
          <cell r="E430">
            <v>601339.81999999995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591095.09</v>
          </cell>
          <cell r="L430">
            <v>0</v>
          </cell>
        </row>
        <row r="431">
          <cell r="G431">
            <v>0</v>
          </cell>
          <cell r="H431">
            <v>0</v>
          </cell>
          <cell r="I431">
            <v>0</v>
          </cell>
        </row>
        <row r="434">
          <cell r="A434" t="str">
            <v>2.1.2</v>
          </cell>
          <cell r="B434" t="str">
            <v>งบพัฒนาเพื่อพัฒนาคุณภาพการศึกษา 2,000,000 บาท</v>
          </cell>
          <cell r="C434" t="str">
            <v>ศธ04002/ว4881 ลว.27 ต.ค.65 โอนครั้งที่ 16  3,000,000</v>
          </cell>
        </row>
        <row r="435">
          <cell r="A435" t="str">
            <v>2.1.2.1</v>
          </cell>
          <cell r="B435" t="str">
            <v>งบกลยุทธ์ ของสพป.ปท.2 500,000 บาท</v>
          </cell>
        </row>
        <row r="436">
          <cell r="A436" t="str">
            <v>1)</v>
          </cell>
          <cell r="B436" t="str">
            <v>โครงการปฏิรูปกระบวนการเรียนรู้ที่ตอบสนองต่อการเปลี่ยนแปลงในศตวรรษที่ 21 150,000</v>
          </cell>
          <cell r="E436">
            <v>99450</v>
          </cell>
          <cell r="F436">
            <v>99450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50350</v>
          </cell>
          <cell r="L436">
            <v>0</v>
          </cell>
        </row>
        <row r="437">
          <cell r="A437" t="str">
            <v>2)</v>
          </cell>
          <cell r="B437" t="str">
            <v>โครงการส่งเสริมการจัดการศึกษาให้ผู้เรียนมีความปลอดภัยทุกรูปแบบ</v>
          </cell>
          <cell r="E437">
            <v>50000</v>
          </cell>
          <cell r="F437">
            <v>50000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18900</v>
          </cell>
          <cell r="L437">
            <v>0</v>
          </cell>
        </row>
        <row r="438">
          <cell r="A438" t="str">
            <v>3)</v>
          </cell>
          <cell r="B438" t="str">
            <v>โครงการเพิ่มโอกาสและความเสมอภาคทางการศึกษา</v>
          </cell>
          <cell r="E438">
            <v>50000</v>
          </cell>
          <cell r="F438">
            <v>50000</v>
          </cell>
          <cell r="G438">
            <v>0</v>
          </cell>
          <cell r="H438">
            <v>0</v>
          </cell>
          <cell r="K438">
            <v>38100</v>
          </cell>
          <cell r="L438">
            <v>0</v>
          </cell>
        </row>
        <row r="439">
          <cell r="A439" t="str">
            <v>4)</v>
          </cell>
          <cell r="B439" t="str">
    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    </cell>
          <cell r="E439">
            <v>100000</v>
          </cell>
          <cell r="F439">
            <v>100000</v>
          </cell>
          <cell r="G439">
            <v>0</v>
          </cell>
          <cell r="H439">
            <v>0</v>
          </cell>
          <cell r="K439">
            <v>57200</v>
          </cell>
          <cell r="L439">
            <v>0</v>
          </cell>
        </row>
        <row r="440">
          <cell r="A440" t="str">
            <v>5)</v>
          </cell>
          <cell r="B440" t="str">
            <v>โครงการส่งเสริมคุณธรรม นำสู่คุณภาพชีวิต</v>
          </cell>
          <cell r="E440">
            <v>50000</v>
          </cell>
          <cell r="F440">
            <v>50000</v>
          </cell>
          <cell r="G440">
            <v>0</v>
          </cell>
          <cell r="H440">
            <v>0</v>
          </cell>
          <cell r="K440">
            <v>0</v>
          </cell>
          <cell r="L440">
            <v>0</v>
          </cell>
        </row>
        <row r="441">
          <cell r="A441" t="str">
            <v>6)</v>
          </cell>
          <cell r="B441" t="str">
            <v>โครงการพัฒนาระบบประกันคุณภาพภายในของสถานศึกษาให้เข้มแข็ง</v>
          </cell>
          <cell r="E441">
            <v>50000</v>
          </cell>
          <cell r="F441">
            <v>50000</v>
          </cell>
          <cell r="G441">
            <v>0</v>
          </cell>
          <cell r="H441">
            <v>0</v>
          </cell>
          <cell r="K441">
            <v>18700</v>
          </cell>
          <cell r="L441">
            <v>0</v>
          </cell>
        </row>
        <row r="442">
          <cell r="A442" t="str">
            <v>7)</v>
          </cell>
          <cell r="B442" t="str">
    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    </cell>
          <cell r="E442">
            <v>50000</v>
          </cell>
          <cell r="F442">
            <v>50000</v>
          </cell>
          <cell r="G442">
            <v>0</v>
          </cell>
          <cell r="H442">
            <v>0</v>
          </cell>
          <cell r="K442">
            <v>24000</v>
          </cell>
          <cell r="L442">
            <v>0</v>
          </cell>
        </row>
        <row r="443">
          <cell r="A443" t="str">
            <v>7)</v>
          </cell>
          <cell r="F443">
            <v>0</v>
          </cell>
          <cell r="G443">
            <v>0</v>
          </cell>
          <cell r="H443">
            <v>0</v>
          </cell>
          <cell r="K443">
            <v>0</v>
          </cell>
          <cell r="L443">
            <v>0</v>
          </cell>
        </row>
        <row r="448">
          <cell r="A448" t="str">
            <v>1)</v>
          </cell>
          <cell r="B448" t="str">
            <v>งบกลางรอจัดสรร</v>
          </cell>
          <cell r="C448" t="str">
            <v>20004 35000200 200000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50">
          <cell r="A450" t="str">
            <v>2)</v>
          </cell>
          <cell r="B450" t="str">
    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    </cell>
          <cell r="C450" t="str">
            <v>บันทึกกลุ่มบุคคล ลว. 3 พ.ย.65</v>
          </cell>
          <cell r="E450">
            <v>142270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142270</v>
          </cell>
          <cell r="L450">
            <v>0</v>
          </cell>
        </row>
        <row r="451">
          <cell r="A451" t="str">
            <v>3)</v>
          </cell>
          <cell r="B451" t="str">
            <v xml:space="preserve">โครงการงานศิลปหัตถกรรมนักเรียน ระดับเขตพื้นที่การศึกษา ปีการศีกษา 2565                     </v>
          </cell>
          <cell r="C451" t="str">
            <v>บท.แผนลว. 13 ธ.ค. 65</v>
          </cell>
          <cell r="E451">
            <v>300000</v>
          </cell>
          <cell r="K451">
            <v>9710</v>
          </cell>
          <cell r="L451">
            <v>289995</v>
          </cell>
        </row>
        <row r="452">
          <cell r="A452" t="str">
            <v>4)</v>
          </cell>
          <cell r="B452" t="str">
            <v xml:space="preserve">โครงการงานศิลปหัตถกรรมนักเรียน ระดับชาติ ครั้งที่ 70  ปีการศีกษา 2565  งบ 100000                   </v>
          </cell>
          <cell r="C452" t="str">
            <v xml:space="preserve">บท.แผนลว. 14 ม.ค. 66 </v>
          </cell>
          <cell r="E452">
            <v>100000</v>
          </cell>
        </row>
        <row r="453">
          <cell r="A453" t="str">
            <v>5)</v>
          </cell>
          <cell r="B453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453" t="str">
            <v xml:space="preserve">บท.แผนลว. 18 ม.ค. 66 </v>
          </cell>
          <cell r="E453">
            <v>8280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8280</v>
          </cell>
          <cell r="L453">
            <v>0</v>
          </cell>
        </row>
        <row r="459">
          <cell r="A459" t="str">
            <v>1)</v>
          </cell>
          <cell r="B459" t="str">
            <v>ค่าขนย้ายสิ่งของส่วนตัวในการเดินทางไปราชการประจำของข้าราชการ</v>
          </cell>
          <cell r="C459" t="str">
            <v>ศธ 04002/ว4657 ลว 16 ต.ค.65 โอนครั้งที่ 138</v>
          </cell>
          <cell r="F459">
            <v>30332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>2)</v>
          </cell>
          <cell r="B460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460" t="str">
            <v>ศธ 04002/ว365ลว 3 กพ 66 โอนครั้งที่ 264</v>
          </cell>
          <cell r="F460">
            <v>9420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 t="str">
            <v>3)</v>
          </cell>
          <cell r="B461" t="str">
            <v xml:space="preserve">ค่าตอบแทนวิทยากรสอนอิสลามศึกษารายชั่วโมง </v>
          </cell>
          <cell r="C461" t="str">
            <v>ศธ 04002/ว126 ลว 12 มค 66 โอนครั้งที่ 193</v>
          </cell>
          <cell r="F461">
            <v>288000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210400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L466">
            <v>0</v>
          </cell>
        </row>
        <row r="498">
          <cell r="B498" t="str">
            <v>งบลงทุน  ค่าครุภัณฑ์  6611310</v>
          </cell>
        </row>
        <row r="581">
          <cell r="B581" t="str">
            <v>ครุภัณฑ์โฆษณาและเผยแพร่ 120604</v>
          </cell>
        </row>
        <row r="582">
          <cell r="B582" t="str">
            <v>เครื่องมัลติมิเดียโปรเจคเตอร์ระดับXGAขนาด 4000ANSILunens</v>
          </cell>
          <cell r="C582" t="str">
            <v>ศธ04002/ว5169 ลว.11 พ.ย.65 โอนครั้งที่ 60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 t="str">
            <v>2.1.8.1</v>
          </cell>
          <cell r="B583" t="str">
            <v>วัดสระบัว</v>
          </cell>
          <cell r="C583" t="str">
            <v>20004 35002 110C70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98">
          <cell r="B598" t="str">
            <v xml:space="preserve">ครุภัณฑ์การศึกษา 120611 </v>
          </cell>
        </row>
        <row r="599">
          <cell r="B599" t="str">
            <v>ครุภัณฑ์การเรียนการสอน Coding ระดับประถมศึกษา แบบ 2</v>
          </cell>
          <cell r="C599" t="str">
            <v>ที่ ศธ04002/ว5169/11 พ.ย. 65 ครั้งที่ 60</v>
          </cell>
        </row>
        <row r="600">
          <cell r="A600" t="str">
            <v>1)</v>
          </cell>
          <cell r="B600" t="str">
            <v>วัดสุขบุญฑริการาม</v>
          </cell>
          <cell r="C600" t="str">
            <v>20004350002003111570</v>
          </cell>
          <cell r="F600">
            <v>94200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93500</v>
          </cell>
        </row>
        <row r="609">
          <cell r="B609" t="str">
            <v>โต๊ะเก้าอี้นักเรียน ระดับประถมศึกษา ชุดละ 1500 บาท</v>
          </cell>
          <cell r="C609" t="str">
            <v>ที่ ศธ04002/ว5169/11 พ.ย. 65 ครั้งที่ 60</v>
          </cell>
        </row>
        <row r="610">
          <cell r="A610" t="str">
            <v>1)</v>
          </cell>
          <cell r="B610" t="str">
            <v>วัดกลางคลองสี่</v>
          </cell>
          <cell r="C610" t="str">
            <v>20004350002003111571</v>
          </cell>
          <cell r="D610">
            <v>120000</v>
          </cell>
          <cell r="H610">
            <v>63920</v>
          </cell>
        </row>
        <row r="611">
          <cell r="A611" t="str">
            <v>2)</v>
          </cell>
          <cell r="B611" t="str">
            <v>วัดประชุมราษฏร์</v>
          </cell>
          <cell r="C611" t="str">
            <v>20004350002003111572</v>
          </cell>
          <cell r="D611">
            <v>45000</v>
          </cell>
          <cell r="H611">
            <v>23970</v>
          </cell>
        </row>
        <row r="612">
          <cell r="A612" t="str">
            <v>3)</v>
          </cell>
          <cell r="B612" t="str">
            <v>วัดโปรยฝน</v>
          </cell>
          <cell r="C612" t="str">
            <v>20004350002003111573</v>
          </cell>
          <cell r="D612">
            <v>223500</v>
          </cell>
          <cell r="H612">
            <v>119051</v>
          </cell>
        </row>
        <row r="614">
          <cell r="A614" t="str">
            <v>2.1.1</v>
          </cell>
          <cell r="B614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614" t="str">
            <v>20004 66 05164 00034</v>
          </cell>
        </row>
        <row r="615">
          <cell r="B615" t="str">
            <v xml:space="preserve"> งบดำเนินงาน 66112xx </v>
          </cell>
          <cell r="C615" t="str">
            <v>20004 35000200 2000000</v>
          </cell>
        </row>
        <row r="617">
          <cell r="A617" t="str">
            <v>2.1.1.1</v>
          </cell>
          <cell r="B617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617" t="str">
            <v>ศธ 04002/ว743 ลว 28 กพ 66 โอนครั้งที่ 343</v>
          </cell>
          <cell r="F617">
            <v>36000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20">
          <cell r="A620" t="str">
            <v>2.1.2</v>
          </cell>
          <cell r="B620" t="str">
            <v xml:space="preserve">กิจกรรมรองเทคโนโลยีดิจิทัลเพื่อการศึกษาขั้นพื้นฐาน </v>
          </cell>
          <cell r="C620" t="str">
            <v>20004 66 05164 00063</v>
          </cell>
        </row>
        <row r="621">
          <cell r="B621" t="str">
            <v xml:space="preserve"> งบลงทุน ค่าครุภัณฑ์ 6611310</v>
          </cell>
          <cell r="C621" t="str">
            <v>20004 35000200 2000000</v>
          </cell>
          <cell r="M621">
            <v>535200</v>
          </cell>
        </row>
        <row r="622">
          <cell r="B622" t="str">
            <v>ครุภัณฑ์คอมพิวเตอร์  120610</v>
          </cell>
        </row>
        <row r="623">
          <cell r="B623" t="str">
    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    </cell>
          <cell r="C623" t="str">
            <v xml:space="preserve">ศธ 04002/ว171 ลว 17 มค 66 โอนครั้งที่ 202 </v>
          </cell>
          <cell r="D623">
            <v>535200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>2.1.2.1.1</v>
          </cell>
          <cell r="B624" t="str">
            <v>ร.ร.ชุมชนวัดทำเลทอง</v>
          </cell>
          <cell r="C624" t="str">
            <v>20004350002003110243</v>
          </cell>
        </row>
        <row r="625">
          <cell r="A625" t="str">
            <v>2.1.3</v>
          </cell>
          <cell r="B625" t="str">
            <v xml:space="preserve">กิจกรรมรองการสนับสนุนการศึกษาภาคบังคับ  </v>
          </cell>
          <cell r="C625" t="str">
            <v>20004 66 05164 05272</v>
          </cell>
        </row>
        <row r="626">
          <cell r="B626" t="str">
            <v xml:space="preserve"> งบดำเนินงาน 66112xx </v>
          </cell>
          <cell r="C626" t="str">
            <v>20004 35000200 2000000</v>
          </cell>
        </row>
        <row r="627">
          <cell r="A627" t="str">
            <v>2.1.3.1</v>
          </cell>
          <cell r="B627" t="str">
            <v>ค่าเช่าใช้บริการสัญญาณอินเทอร์เน็ต 6 เดือน (ตุลาคม 2565 – มีนาคม 2566)   1,207,200.-บาท</v>
          </cell>
          <cell r="C627" t="str">
            <v xml:space="preserve">ศธ 04002/ว195 ลว 19 มค 66 โอนครั้งที่ 207 </v>
          </cell>
          <cell r="F627">
            <v>1207200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130276.97</v>
          </cell>
          <cell r="L627">
            <v>967622.4</v>
          </cell>
        </row>
        <row r="628">
          <cell r="A628" t="str">
            <v>2.1.3.2</v>
          </cell>
          <cell r="B628" t="str">
            <v xml:space="preserve">เงินสมทบกองทุนเงินทดแทน ประจำปี พ.ศ. 2566 (มกราคม - ธันวาคม 2566)                             </v>
          </cell>
          <cell r="C628" t="str">
            <v>ศธ 04002/ว167 ลว 17 มค 66 โอนครั้งที่ 201</v>
          </cell>
          <cell r="F628">
            <v>25416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>2.1.3.3</v>
          </cell>
          <cell r="B629" t="str">
            <v>งบประจำ บริหารจัดการสำนักงาน</v>
          </cell>
          <cell r="C629" t="str">
            <v>20004 35000200 200000</v>
          </cell>
        </row>
        <row r="630">
          <cell r="C630" t="str">
            <v>ที่ ศธ 04002/ว824/1 มีค 66  ครั้งที่ 352</v>
          </cell>
        </row>
        <row r="631">
          <cell r="A631" t="str">
            <v>(1</v>
          </cell>
          <cell r="B631" t="str">
            <v>ค้าจ้างเหมาบริการ ลูกจ้างสพป.ปท.2 15000x7คนx4 เดือน 1,260,000 บาท</v>
          </cell>
          <cell r="F631">
            <v>420000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102000</v>
          </cell>
          <cell r="L631">
            <v>0</v>
          </cell>
        </row>
        <row r="632">
          <cell r="A632" t="str">
            <v>(2</v>
          </cell>
          <cell r="B632" t="str">
            <v xml:space="preserve">ค่าใช้จ่ายในการประชุมราชการ ค่าตอบแทนบุคคล </v>
          </cell>
          <cell r="F632">
            <v>30000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5500</v>
          </cell>
          <cell r="L632">
            <v>5100</v>
          </cell>
        </row>
        <row r="633">
          <cell r="A633" t="str">
            <v>(3</v>
          </cell>
          <cell r="B633" t="str">
            <v>ค่าใช้จ่ายในการเดินทางไปราชการ 150,000 บาท</v>
          </cell>
          <cell r="F633">
            <v>20000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>(4</v>
          </cell>
          <cell r="B634" t="str">
            <v>ค่าซ่อมแซมและบำรุงรักษาทรัพย์สิน 200,000 บาท</v>
          </cell>
          <cell r="F634">
            <v>20000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13364.15</v>
          </cell>
          <cell r="L634">
            <v>0</v>
          </cell>
        </row>
        <row r="635">
          <cell r="A635" t="str">
            <v>(5</v>
          </cell>
          <cell r="B635" t="str">
            <v>ค่าวัสดุสำนักงาน 300,000 บาท</v>
          </cell>
          <cell r="F635">
            <v>100000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17762.849999999999</v>
          </cell>
          <cell r="L635">
            <v>0</v>
          </cell>
        </row>
        <row r="636">
          <cell r="A636" t="str">
            <v>(6</v>
          </cell>
          <cell r="B636" t="str">
            <v>ค่าน้ำมันเชื้อเพลิงและหล่อลื่น 300,000 บาท</v>
          </cell>
          <cell r="F636">
            <v>200000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10000</v>
          </cell>
          <cell r="L636">
            <v>0</v>
          </cell>
        </row>
        <row r="637">
          <cell r="A637" t="str">
            <v>(7</v>
          </cell>
          <cell r="B637" t="str">
            <v>ค่าสาธารณูปโภค    500,000 บาท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>(8</v>
          </cell>
          <cell r="B638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641">
          <cell r="A641" t="str">
            <v>2.1.3.4</v>
          </cell>
          <cell r="B641" t="str">
            <v>งบพัฒนาเพื่อพัฒนาคุณภาพการศึกษา 1,000,000 บาท</v>
          </cell>
        </row>
        <row r="642">
          <cell r="A642" t="str">
            <v>2.1.3.4.1</v>
          </cell>
          <cell r="B642" t="str">
            <v>งบกลยุทธ์ ของสพป.ปท.2 500,000 บาท (ประถม 449450) (20004 66 05164 05272)</v>
          </cell>
        </row>
        <row r="643">
          <cell r="A643" t="str">
            <v>1)</v>
          </cell>
          <cell r="B643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643" t="str">
            <v>บันทึกกลุ่มนโยบายและแผน ลว.27 มค 66 ดอกลักษณ์ อยู่ 2 รหัส</v>
          </cell>
          <cell r="F643">
            <v>40550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2)</v>
          </cell>
          <cell r="B644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644" t="str">
            <v>บันทึกกลุ่มนโยบายและแผน ลว.27 มีค 66 ศน จิราภรณ์</v>
          </cell>
          <cell r="F644">
            <v>10000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10000</v>
          </cell>
          <cell r="L644">
            <v>0</v>
          </cell>
        </row>
        <row r="645">
          <cell r="A645" t="str">
            <v>2.1.3.4.2</v>
          </cell>
          <cell r="B645" t="str">
            <v>งบเพิ่มประสิทธิผลกลยุทธ์ของ สพฐ. 1,500,000 บาท (20004 66 05164 05272)</v>
          </cell>
          <cell r="C645" t="str">
            <v>ที่ ศธ 04002/ว824/1 มีค 66  ครั้งที่ 352</v>
          </cell>
        </row>
        <row r="648">
          <cell r="A648" t="str">
            <v>1)</v>
          </cell>
          <cell r="B648" t="str">
            <v>โครงการพัฒนาศักยภาพการบริหารจัดการ 100,000 บาท</v>
          </cell>
          <cell r="C648" t="str">
            <v>บันทึกกลุ่มนโยบายและแผน ลว.27 มค 66 ดอกลักษณ์</v>
          </cell>
          <cell r="E648">
            <v>100000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26600</v>
          </cell>
          <cell r="L648">
            <v>0</v>
          </cell>
        </row>
        <row r="649">
          <cell r="A649" t="str">
            <v>2)</v>
          </cell>
          <cell r="B649" t="str">
            <v>โครงการเสริมสร้างความรู้ความเข้าใจระบบการประเมินวิทยฐานดิจิทัล(DPA) 30,000 บาท</v>
          </cell>
          <cell r="C649" t="str">
            <v>บันทึกกลุ่มนโยบายและแผน ลว.26 มค 66 น้ำผึ้ง</v>
          </cell>
          <cell r="E649">
            <v>30000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3)</v>
          </cell>
          <cell r="B650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650" t="str">
            <v>บท.แผนลว. 18 ม.ค. 66 อยู่ 2 รหัส 8280+29450</v>
          </cell>
          <cell r="E650">
            <v>29450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9680</v>
          </cell>
          <cell r="L650">
            <v>0</v>
          </cell>
        </row>
        <row r="652">
          <cell r="A652" t="str">
            <v>2.1.4</v>
          </cell>
          <cell r="B652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652" t="str">
            <v>20004 66 05164 52034</v>
          </cell>
        </row>
        <row r="653">
          <cell r="B653" t="str">
            <v xml:space="preserve"> งบดำเนินงาน 66112xx </v>
          </cell>
          <cell r="C653" t="str">
            <v>20004 35000200 2000000</v>
          </cell>
        </row>
        <row r="654">
          <cell r="A654" t="str">
            <v>2.1.4.1</v>
          </cell>
          <cell r="B654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654" t="str">
            <v>ศธ04002/ว5054 ลว.8 พ.ย.65 โอนครั้งที่ 54</v>
          </cell>
          <cell r="F654">
            <v>5000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2.1.4.2</v>
          </cell>
          <cell r="B655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655" t="str">
            <v>ศธ04002/ว1387 ลว. 5 เมย 66 โอนครั้งที่ 456</v>
          </cell>
          <cell r="F655">
            <v>800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800</v>
          </cell>
        </row>
        <row r="657">
          <cell r="A657">
            <v>2.2000000000000002</v>
          </cell>
          <cell r="B657" t="str">
            <v xml:space="preserve">กิจกรรมการจัดการศึกษามัธยมศึกษาตอนต้นสำหรับโรงเรียนปกติ  </v>
          </cell>
          <cell r="C657" t="str">
            <v>20004 66 0516500000</v>
          </cell>
        </row>
        <row r="658">
          <cell r="B658" t="str">
            <v xml:space="preserve"> งบดำเนินงาน 66112xx</v>
          </cell>
          <cell r="C658" t="str">
            <v>20004 35000200 2000000</v>
          </cell>
        </row>
        <row r="659">
          <cell r="B659" t="str">
            <v>งบลงทุน 6611310</v>
          </cell>
        </row>
        <row r="660">
          <cell r="A660" t="str">
            <v>2.2.1</v>
          </cell>
          <cell r="B660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660" t="str">
            <v>ศธ 04002/ว253 ลว 25 มค 66 โอนครั้งที่ 231</v>
          </cell>
          <cell r="F660">
            <v>700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700</v>
          </cell>
          <cell r="L660">
            <v>0</v>
          </cell>
        </row>
        <row r="720">
          <cell r="B720" t="str">
            <v>ครุภัณฑ์การศึกษา 120611</v>
          </cell>
          <cell r="C720" t="str">
            <v>ศธ04002/ว5169/11 พ.ย.65</v>
          </cell>
        </row>
        <row r="721">
          <cell r="B721" t="str">
            <v xml:space="preserve">ครุภัณฑ์สะเต็มศึกษา ระดับประถมศึกษา แบบ 2 </v>
          </cell>
        </row>
        <row r="722">
          <cell r="A722" t="str">
            <v>1)</v>
          </cell>
          <cell r="B722" t="str">
            <v>ชุมชนเลิศพินิจพิทยาคม</v>
          </cell>
          <cell r="C722" t="str">
            <v>20004350002003112994</v>
          </cell>
          <cell r="F722">
            <v>119900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119000</v>
          </cell>
        </row>
        <row r="723">
          <cell r="B723" t="str">
            <v>ครุภัณฑ์เทคโนโลยีดิจิตอล แบบ 2</v>
          </cell>
          <cell r="C723" t="str">
            <v>ศธ04002/ว5169/11 พ.ย.65</v>
          </cell>
        </row>
        <row r="724">
          <cell r="A724" t="str">
            <v>1)</v>
          </cell>
          <cell r="B724" t="str">
            <v>วัดทศทิศ</v>
          </cell>
          <cell r="C724" t="str">
            <v>20004350002003112995</v>
          </cell>
          <cell r="D724">
            <v>232100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232100</v>
          </cell>
        </row>
        <row r="725">
          <cell r="A725" t="str">
            <v>2)</v>
          </cell>
          <cell r="B725" t="str">
            <v>วัดสมุหราษฎร์บํารุง</v>
          </cell>
          <cell r="C725" t="str">
            <v>20004350002003112996</v>
          </cell>
          <cell r="D725">
            <v>244500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243900</v>
          </cell>
        </row>
        <row r="726">
          <cell r="B726" t="str">
            <v xml:space="preserve">โต๊ะเก้าอี้นักเรียน ระดับประถมศึกษา </v>
          </cell>
          <cell r="C726" t="str">
            <v>ศธ04002/ว5169/11 พ.ย.65</v>
          </cell>
        </row>
        <row r="727">
          <cell r="A727" t="str">
            <v>1)</v>
          </cell>
          <cell r="B727" t="str">
            <v>วัดปัญจทายิกาวาส</v>
          </cell>
          <cell r="C727" t="str">
            <v>20004350002003112997</v>
          </cell>
          <cell r="D727">
            <v>52500</v>
          </cell>
          <cell r="G727">
            <v>0</v>
          </cell>
          <cell r="H727">
            <v>27965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872">
          <cell r="A872" t="str">
            <v>2.2.1</v>
          </cell>
          <cell r="B872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72" t="str">
            <v>20004 66 05165 51999</v>
          </cell>
        </row>
        <row r="873">
          <cell r="B873" t="str">
            <v xml:space="preserve"> งบดำเนินงาน 66112xx </v>
          </cell>
          <cell r="C873" t="str">
            <v>20004 35000200 2000000</v>
          </cell>
        </row>
        <row r="874">
          <cell r="A874" t="str">
            <v>2.2.1.1</v>
          </cell>
          <cell r="B874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74" t="str">
            <v>ศธ04002/ว5365 ลว.25 พ.ย.65 โอนครั้งที่ 93</v>
          </cell>
          <cell r="F874">
            <v>6000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3600</v>
          </cell>
          <cell r="L874">
            <v>1200</v>
          </cell>
        </row>
        <row r="875">
          <cell r="A875" t="str">
            <v>2.2.2</v>
          </cell>
          <cell r="B875" t="str">
            <v xml:space="preserve">กิจกรรมรองการวิจัยเพื่อพัฒนานวัตกรรมการจัดการศึกษา </v>
          </cell>
          <cell r="C875" t="str">
            <v>20004 66 05165 52018</v>
          </cell>
        </row>
        <row r="876">
          <cell r="B876" t="str">
            <v xml:space="preserve"> งบดำเนินงาน 66112xx </v>
          </cell>
          <cell r="C876" t="str">
            <v>20004 35000200 2000000</v>
          </cell>
        </row>
        <row r="877">
          <cell r="A877" t="str">
            <v>2.2.2.1</v>
          </cell>
          <cell r="B877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877" t="str">
            <v>ศธ04002/ว567 ลว 13 กพ 2566 โอนครั้งที่ 304</v>
          </cell>
          <cell r="F877">
            <v>33500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32750</v>
          </cell>
          <cell r="L877">
            <v>0</v>
          </cell>
        </row>
        <row r="878">
          <cell r="A878" t="str">
            <v>2.2.2.2</v>
          </cell>
          <cell r="B878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78" t="str">
            <v>ศธ04002/ว1888 ลว 11 พค 2566 โอนครั้งที่ 511</v>
          </cell>
          <cell r="F878">
            <v>1000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927">
          <cell r="B927" t="str">
            <v xml:space="preserve"> งบดำเนินงาน 66112xx</v>
          </cell>
        </row>
        <row r="928">
          <cell r="A928" t="str">
            <v>2.3.1</v>
          </cell>
          <cell r="B928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928" t="str">
            <v>ศธ 04002/ว55059 ลว 6 ธ.ค.65 โอนครั้งที่ 107</v>
          </cell>
          <cell r="F928">
            <v>10000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1080</v>
          </cell>
          <cell r="L928">
            <v>0</v>
          </cell>
        </row>
        <row r="929">
          <cell r="A929" t="str">
            <v>2.3.2</v>
          </cell>
          <cell r="B929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929" t="str">
            <v>ศธ 04002/ว5603 ลว 14 ธ.ค.65 ครั้งที่ 125</v>
          </cell>
          <cell r="F929">
            <v>5500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5168.78</v>
          </cell>
          <cell r="L929">
            <v>0</v>
          </cell>
        </row>
        <row r="940">
          <cell r="A940">
            <v>2.4</v>
          </cell>
          <cell r="B940" t="str">
            <v>กิจกรรมสนับสนุนผู้ปฏิบัติงานในสถานศึกษา</v>
          </cell>
          <cell r="C940" t="str">
            <v>20004 1300 Q2669/20004 65 0005400000</v>
          </cell>
        </row>
        <row r="941">
          <cell r="B941" t="str">
            <v xml:space="preserve"> งบดำเนินงาน 66112xx</v>
          </cell>
        </row>
        <row r="948">
          <cell r="A948" t="str">
            <v>2.4.1</v>
          </cell>
          <cell r="B948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948" t="str">
            <v>ศธ 04002/ว5750 ลว 20 ธ.ค.65 ครั้งที่ 148</v>
          </cell>
          <cell r="F948">
            <v>800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700</v>
          </cell>
          <cell r="L948">
            <v>0</v>
          </cell>
        </row>
        <row r="949">
          <cell r="A949" t="str">
            <v>2.4.2</v>
          </cell>
          <cell r="B949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49" t="str">
            <v>ศธ 04002/ว125ลว 12 ม.ค.66 ครั้งที่ 185</v>
          </cell>
          <cell r="F949">
            <v>1600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1600</v>
          </cell>
          <cell r="L949">
            <v>0</v>
          </cell>
        </row>
        <row r="950">
          <cell r="A950" t="str">
            <v>2.4.3</v>
          </cell>
          <cell r="B950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50" t="str">
            <v>ศธ 04002/ว686/22 กพ 66 ครั้งที่ 323</v>
          </cell>
          <cell r="F950">
            <v>10000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A951" t="str">
            <v>2.4.4</v>
          </cell>
          <cell r="B951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51" t="str">
            <v>ศธ 04002/ว1230/27 มีค 66 ครั้งที่ 421</v>
          </cell>
          <cell r="F951">
            <v>30000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8">
          <cell r="B95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958" t="str">
            <v>20004  66 01056 00000</v>
          </cell>
        </row>
        <row r="959">
          <cell r="B959" t="str">
            <v>งบลงทุน  ค่าที่ดินและสิ่งก่อสร้าง 6611320</v>
          </cell>
        </row>
        <row r="960">
          <cell r="B960" t="str">
            <v>ปรับปรุงซ่อมแซมอาคารเรียนอาคารประกอบและสิ่งก่อสร้างอื่น 22 โรงเรียน</v>
          </cell>
          <cell r="C960" t="str">
            <v>ศธ 04002/ว5190ลว 14 พ.ย.65 ครั้งที่ 64</v>
          </cell>
        </row>
        <row r="961">
          <cell r="A961" t="str">
            <v>1)</v>
          </cell>
          <cell r="B961" t="str">
            <v>กลางคลองสิบ</v>
          </cell>
          <cell r="C961" t="str">
            <v>20004350002003214534</v>
          </cell>
          <cell r="F961">
            <v>336000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336000</v>
          </cell>
        </row>
        <row r="962">
          <cell r="A962" t="str">
            <v>2)</v>
          </cell>
          <cell r="B962" t="str">
            <v>ชุมชนวัดทำเลทอง</v>
          </cell>
          <cell r="C962" t="str">
            <v>20004350002003214535</v>
          </cell>
          <cell r="F962">
            <v>413000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413000</v>
          </cell>
        </row>
        <row r="963">
          <cell r="A963" t="str">
            <v>3)</v>
          </cell>
          <cell r="B963" t="str">
            <v>วัดชัยมังคลาราม</v>
          </cell>
          <cell r="C963" t="str">
            <v>20004350002003214536</v>
          </cell>
          <cell r="F963">
            <v>368000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368000</v>
          </cell>
        </row>
        <row r="964">
          <cell r="A964" t="str">
            <v>4)</v>
          </cell>
          <cell r="B964" t="str">
            <v>วัดลาดสนุ่น</v>
          </cell>
          <cell r="C964" t="str">
            <v>20004350002003214537</v>
          </cell>
          <cell r="F964">
            <v>249000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249000</v>
          </cell>
        </row>
        <row r="965">
          <cell r="A965" t="str">
            <v>5)</v>
          </cell>
          <cell r="B965" t="str">
            <v>วัดสมุหราษฎร์บํารุง</v>
          </cell>
          <cell r="C965" t="str">
            <v>20004350002003214538</v>
          </cell>
          <cell r="F965">
            <v>272000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272000</v>
          </cell>
        </row>
        <row r="966">
          <cell r="A966" t="str">
            <v>6)</v>
          </cell>
          <cell r="B966" t="str">
            <v>วัดอดิศร</v>
          </cell>
          <cell r="C966" t="str">
            <v>20004350002003214539</v>
          </cell>
          <cell r="F966">
            <v>456000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456000</v>
          </cell>
        </row>
        <row r="967">
          <cell r="A967" t="str">
            <v>7)</v>
          </cell>
          <cell r="B967" t="str">
            <v>สหราษฎร์บํารุง</v>
          </cell>
          <cell r="C967" t="str">
            <v>20004350002003214540</v>
          </cell>
          <cell r="F967">
            <v>376000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376000</v>
          </cell>
        </row>
        <row r="968">
          <cell r="A968" t="str">
            <v>8)</v>
          </cell>
          <cell r="B968" t="str">
            <v>ราษฎร์สงเคราะห์วิทยา</v>
          </cell>
          <cell r="C968" t="str">
            <v>20004350002003214541</v>
          </cell>
          <cell r="F968">
            <v>386000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386000</v>
          </cell>
        </row>
        <row r="969">
          <cell r="A969" t="str">
            <v>9)</v>
          </cell>
          <cell r="B969" t="str">
            <v>วัดราษฎรบํารุง</v>
          </cell>
          <cell r="C969" t="str">
            <v>20004350002003214542</v>
          </cell>
          <cell r="F969">
            <v>132000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132000</v>
          </cell>
        </row>
        <row r="970">
          <cell r="A970" t="str">
            <v>10)</v>
          </cell>
          <cell r="B970" t="str">
            <v>วัดเจริญบุญ</v>
          </cell>
          <cell r="C970" t="str">
            <v>20004350002003214543</v>
          </cell>
          <cell r="F970">
            <v>55000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55000</v>
          </cell>
        </row>
        <row r="971">
          <cell r="A971" t="str">
            <v>11)</v>
          </cell>
          <cell r="B971" t="str">
            <v>วัดโปรยฝน</v>
          </cell>
          <cell r="C971" t="str">
            <v>20004350002003214544</v>
          </cell>
          <cell r="F971">
            <v>471000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471000</v>
          </cell>
        </row>
        <row r="972">
          <cell r="A972" t="str">
            <v>12)</v>
          </cell>
          <cell r="B972" t="str">
            <v>วัดสอนดีศรีเจริญ</v>
          </cell>
          <cell r="C972" t="str">
            <v>20004350002003214545</v>
          </cell>
          <cell r="F972">
            <v>85000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85000</v>
          </cell>
        </row>
        <row r="973">
          <cell r="A973" t="str">
            <v>13)</v>
          </cell>
          <cell r="B973" t="str">
            <v>วัดสุขบุญฑริการาม</v>
          </cell>
          <cell r="C973" t="str">
            <v>20004350002003214546</v>
          </cell>
          <cell r="F973">
            <v>294000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294000</v>
          </cell>
        </row>
        <row r="974">
          <cell r="A974" t="str">
            <v>14)</v>
          </cell>
          <cell r="B974" t="str">
            <v>แสนจําหน่ายวิทยา</v>
          </cell>
          <cell r="C974" t="str">
            <v>20004350002003214547</v>
          </cell>
          <cell r="F974">
            <v>266000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266000</v>
          </cell>
        </row>
        <row r="975">
          <cell r="A975" t="str">
            <v>15)</v>
          </cell>
          <cell r="B975" t="str">
            <v>หิรัญพงษ์อนุสรณ์</v>
          </cell>
          <cell r="C975" t="str">
            <v>20004350002003214548</v>
          </cell>
          <cell r="F975">
            <v>156000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156000</v>
          </cell>
        </row>
        <row r="976">
          <cell r="A976" t="str">
            <v>16)</v>
          </cell>
          <cell r="B976" t="str">
            <v>อยู่ประชานุเคราะห์</v>
          </cell>
          <cell r="C976" t="str">
            <v>20004350002003214549</v>
          </cell>
          <cell r="F976">
            <v>110000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110000</v>
          </cell>
        </row>
        <row r="977">
          <cell r="A977" t="str">
            <v>17)</v>
          </cell>
          <cell r="B977" t="str">
            <v>วัดประยูรธรรมาราม</v>
          </cell>
          <cell r="C977" t="str">
            <v>20004350002003214550</v>
          </cell>
          <cell r="F977">
            <v>50000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50000</v>
          </cell>
        </row>
        <row r="978">
          <cell r="A978" t="str">
            <v>18)</v>
          </cell>
          <cell r="B978" t="str">
            <v>วัดปัญจทายิกาวาส</v>
          </cell>
          <cell r="C978" t="str">
            <v>20004350002003214551</v>
          </cell>
          <cell r="F978">
            <v>340000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340000</v>
          </cell>
        </row>
        <row r="979">
          <cell r="A979" t="str">
            <v>19)</v>
          </cell>
          <cell r="B979" t="str">
            <v>วัดพวงแก้ว</v>
          </cell>
          <cell r="C979" t="str">
            <v>20004350002003214552</v>
          </cell>
          <cell r="F979">
            <v>352000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352000</v>
          </cell>
        </row>
        <row r="980">
          <cell r="A980" t="str">
            <v>20)</v>
          </cell>
          <cell r="B980" t="str">
            <v>วัดศรีสโมสร</v>
          </cell>
          <cell r="C980" t="str">
            <v>20004350002003214553</v>
          </cell>
          <cell r="F980">
            <v>470000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470000</v>
          </cell>
        </row>
        <row r="981">
          <cell r="A981" t="str">
            <v>21)</v>
          </cell>
          <cell r="B981" t="str">
            <v>ศาลาลอย</v>
          </cell>
          <cell r="C981" t="str">
            <v>20004350002003214554</v>
          </cell>
          <cell r="F981">
            <v>259000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259000</v>
          </cell>
        </row>
        <row r="982">
          <cell r="A982" t="str">
            <v>22)</v>
          </cell>
          <cell r="B982" t="str">
            <v>วัดแสงมณี</v>
          </cell>
          <cell r="C982" t="str">
            <v>20004350002003214555</v>
          </cell>
          <cell r="F982">
            <v>118000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118000</v>
          </cell>
        </row>
        <row r="986">
          <cell r="B986" t="str">
            <v>บ้านพักครู 8 ครอบครัว โรงเรียนชุมชนเลิศพินิจพิทยาคม</v>
          </cell>
          <cell r="C986" t="str">
            <v>ศธ 04002/ว5190ลว 14 พ.ย.65 ครั้งที่ 64</v>
          </cell>
        </row>
        <row r="988">
          <cell r="A988" t="str">
            <v>1)</v>
          </cell>
          <cell r="C988" t="str">
            <v>20004350002003214556</v>
          </cell>
          <cell r="F988">
            <v>3430000</v>
          </cell>
          <cell r="G988">
            <v>0</v>
          </cell>
          <cell r="H988">
            <v>1715000</v>
          </cell>
          <cell r="I988">
            <v>0</v>
          </cell>
          <cell r="J988">
            <v>0</v>
          </cell>
          <cell r="K988">
            <v>0</v>
          </cell>
          <cell r="L988">
            <v>1715000</v>
          </cell>
        </row>
        <row r="1015">
          <cell r="B1015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  <cell r="C1015" t="str">
            <v>ศธ 04002/ว5190ลว 14 พ.ย.65 ครั้งที่ 64</v>
          </cell>
        </row>
        <row r="1016">
          <cell r="A1016" t="str">
            <v>1)</v>
          </cell>
          <cell r="B1016" t="str">
            <v xml:space="preserve"> โรงเรียนวัดกลางคลองสี่ </v>
          </cell>
          <cell r="C1016" t="str">
            <v>20004350002003214557</v>
          </cell>
          <cell r="F1016">
            <v>5274000</v>
          </cell>
          <cell r="G1016">
            <v>0</v>
          </cell>
          <cell r="H1016">
            <v>5274000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 t="str">
            <v>ชดเชยงบประมาณที่ถูกพับโดยผลของกฎหมาย  อาคารเรียนแบบพิเศษ ร.ร.ธัญญสิทธิศิลป์</v>
          </cell>
          <cell r="C1017" t="str">
            <v>ศธ 04002/ว2007 ลว 22 พค 66 ครั้งที่ 521</v>
          </cell>
          <cell r="F1017">
            <v>4852800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4852800</v>
          </cell>
        </row>
        <row r="1018">
          <cell r="A1018" t="str">
            <v>1)</v>
          </cell>
          <cell r="B1018" t="str">
            <v xml:space="preserve"> โรงเรียนธัญญสิทธิศิลป์</v>
          </cell>
          <cell r="C1018" t="str">
            <v>20004 3500200 321YYYY</v>
          </cell>
          <cell r="F1018">
            <v>4852800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4852800</v>
          </cell>
        </row>
        <row r="1078">
          <cell r="B1078" t="str">
            <v>ร.ร.ชุมชนเลิศพินิจพิทยาคม</v>
          </cell>
        </row>
        <row r="1079">
          <cell r="B1079" t="str">
            <v>สัญญา 19,260,000.00 บาท  งบ64  4,623,600</v>
          </cell>
        </row>
        <row r="1080">
          <cell r="B1080" t="str">
            <v>ปี 64</v>
          </cell>
        </row>
        <row r="1081">
          <cell r="B1081" t="str">
            <v>งวดที่ 1  1,155,600 บาท ครบ 9 มี.ค. 64</v>
          </cell>
        </row>
        <row r="1082">
          <cell r="B1082" t="str">
            <v>งวดที่ 2  1,155,600 บาท ครบ 18 เม.ย. 64</v>
          </cell>
        </row>
        <row r="1083">
          <cell r="B1083" t="str">
            <v>งวดที่ 3  1,155,600 บาท ครบ 18 พ.ค. 64</v>
          </cell>
        </row>
        <row r="1084">
          <cell r="B1084" t="str">
            <v>งวดที่ 4  1,155,600 บาท ครบ 17 มิ.ย. 64</v>
          </cell>
        </row>
        <row r="1085">
          <cell r="B1085" t="str">
            <v>งวดที่ 5 บางส่วน 1,200 บาท ครบ 17 ก.ค. 64</v>
          </cell>
        </row>
        <row r="1086">
          <cell r="B1086" t="str">
            <v>ปี 65</v>
          </cell>
        </row>
        <row r="1087">
          <cell r="B1087" t="str">
            <v>งวด 5 บางส่วน ครบ 18 มิ.ย. 64/1,154,400</v>
          </cell>
        </row>
        <row r="1088">
          <cell r="B1088" t="str">
            <v>งวด 6 ครบ 16 ส.ค.64 /1,155,600</v>
          </cell>
        </row>
        <row r="1089">
          <cell r="B1089" t="str">
            <v>งวด 7 ครบ 25 ก.ย 64 /1,540,800</v>
          </cell>
        </row>
        <row r="1090">
          <cell r="B1090" t="str">
            <v>งวด 8 ครบ 4 พ.ย. 64 /1,540,800</v>
          </cell>
        </row>
        <row r="1091">
          <cell r="B1091" t="str">
            <v>งวด 9 ครบ 14 พ.ย.64/ 1,540,800</v>
          </cell>
        </row>
        <row r="1092">
          <cell r="B1092" t="str">
            <v>งวด 10 ครบ 15 ธ.ค64/ 1,926,000</v>
          </cell>
        </row>
        <row r="1093">
          <cell r="B1093" t="str">
            <v>งวด 11 ครบ 4 มี.ค.65 /2,311,200</v>
          </cell>
        </row>
        <row r="1096">
          <cell r="B1096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096" t="str">
            <v xml:space="preserve">20004 65 85806 00000  </v>
          </cell>
        </row>
        <row r="1097">
          <cell r="B1097" t="str">
            <v>งบลงทุน  ค่าที่ดินและสิ่งก่อสร้าง 6611320</v>
          </cell>
        </row>
        <row r="1098">
          <cell r="B1098" t="str">
            <v xml:space="preserve">ห้องน้ำห้องส้วมนักเรียนหญิง 6 ที่/49 </v>
          </cell>
        </row>
        <row r="1100">
          <cell r="B1100" t="str">
            <v xml:space="preserve">โรงเรียนเจริญดีวิทยา </v>
          </cell>
          <cell r="C1100" t="str">
            <v>20004 35000200 321A333</v>
          </cell>
          <cell r="F1100">
            <v>442700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442700</v>
          </cell>
        </row>
        <row r="1123">
          <cell r="B1123" t="str">
            <v xml:space="preserve"> งบดำเนินงาน 66112xx</v>
          </cell>
        </row>
        <row r="1133">
          <cell r="A1133">
            <v>3</v>
          </cell>
          <cell r="B1133" t="str">
            <v xml:space="preserve">ผลผลิตผู้จบการศึกษามัธยมศึกษาตอนปลาย  </v>
          </cell>
          <cell r="C1133" t="str">
            <v>20004 35000300 2000000</v>
          </cell>
        </row>
        <row r="1135">
          <cell r="A1135">
            <v>3.1</v>
          </cell>
          <cell r="B1135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37">
          <cell r="A1137" t="str">
            <v>3.1.1</v>
          </cell>
          <cell r="B1137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37" t="str">
            <v>ศธ04002/ว334ลว. 1 ก.พ.66 โอนครั้งที่ 252</v>
          </cell>
          <cell r="F1137">
            <v>4000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800</v>
          </cell>
          <cell r="L1137">
            <v>3200</v>
          </cell>
        </row>
        <row r="1146">
          <cell r="B1146" t="str">
            <v xml:space="preserve">โครงการป้องกันและแก้ไขปัญหายาเสพติดในสถานศึกษา    </v>
          </cell>
          <cell r="C1146" t="str">
            <v>20004 06003600</v>
          </cell>
        </row>
        <row r="1147">
          <cell r="A1147">
            <v>1.1000000000000001</v>
          </cell>
          <cell r="B1147" t="str">
            <v xml:space="preserve"> กิจกรรมป้องกันและแก้ไขปัญหายาเสพติดในสถานศึกษา  </v>
          </cell>
        </row>
        <row r="1148">
          <cell r="B1148" t="str">
            <v xml:space="preserve"> งบรายจ่ายอื่น 6611500</v>
          </cell>
        </row>
        <row r="1149">
          <cell r="C1149" t="str">
            <v>20004 06003600 5000002</v>
          </cell>
        </row>
        <row r="1150">
          <cell r="A1150" t="str">
            <v>1.1.1</v>
          </cell>
          <cell r="B1150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50" t="str">
            <v>ศธ 04002/ว5654 ลว 16 ธ.ค. 65 ครั้งที่ 130</v>
          </cell>
          <cell r="F1150">
            <v>52000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62">
          <cell r="B1162" t="str">
            <v>งบดำเนินงาน 66112XX</v>
          </cell>
        </row>
        <row r="1163">
          <cell r="A1163">
            <v>1.1000000000000001</v>
          </cell>
          <cell r="B1163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63" t="str">
            <v xml:space="preserve">20004 66 00026 00000  </v>
          </cell>
        </row>
        <row r="1165">
          <cell r="A1165" t="str">
            <v>1.1.1</v>
          </cell>
          <cell r="B1165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65" t="str">
            <v>ศธ 04002/ว5724 ลว 19 ธ.ค. 65 ครั้งที่ 140</v>
          </cell>
          <cell r="F1165">
            <v>2000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800</v>
          </cell>
          <cell r="L1165">
            <v>0</v>
          </cell>
        </row>
        <row r="1166">
          <cell r="A1166" t="str">
            <v>1.1.11.1</v>
          </cell>
          <cell r="B1166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66" t="str">
            <v>ศธ 04002/ว973 ลว 10 มีค 66  ครั้งที่ 378</v>
          </cell>
          <cell r="F1166">
            <v>1000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800</v>
          </cell>
          <cell r="L1166">
            <v>0</v>
          </cell>
        </row>
        <row r="1167">
          <cell r="A1167" t="str">
            <v>1.1.2</v>
          </cell>
          <cell r="B1167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67" t="str">
            <v>ศธ 04002/ว502 ลว 10 กพ 66  ครั้งที่ 290</v>
          </cell>
          <cell r="F1167">
            <v>10000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1600</v>
          </cell>
          <cell r="L1167">
            <v>0</v>
          </cell>
        </row>
        <row r="1168">
          <cell r="A1168" t="str">
            <v>1.1.3</v>
          </cell>
          <cell r="B1168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68" t="str">
            <v>ศธ 04002/ว1226 ลว 27 มีค 66  ครั้งที่ 424</v>
          </cell>
          <cell r="F1168">
            <v>60000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13600</v>
          </cell>
          <cell r="L1168">
            <v>0</v>
          </cell>
        </row>
        <row r="1170">
          <cell r="B1170" t="str">
            <v xml:space="preserve"> งบดำเนินงาน 66112xx</v>
          </cell>
        </row>
        <row r="1171">
          <cell r="A1171" t="str">
            <v>1.2.1</v>
          </cell>
          <cell r="B1171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         พ.ศ. 2566 ระหว่างวันที่ 8 - 13 มีนาคม 2566 ณ โรงแรมริเวอร์ไซด์ กรุงเทพมหานคร </v>
          </cell>
          <cell r="C1171" t="str">
            <v>ที่ ศธ 04002/ว1231 ลว. 27 มีนาคม ครั้งที่ 423</v>
          </cell>
          <cell r="F1171">
            <v>2000</v>
          </cell>
        </row>
        <row r="1173">
          <cell r="A1173">
            <v>1.3</v>
          </cell>
          <cell r="B1173" t="str">
            <v>กิจกรรมเสริมสร้างธรรมาภิบาลเพื่อเพิ่มประสิทธิภาพในการบริหารจัดการ</v>
          </cell>
          <cell r="C1173" t="str">
            <v>20004 66 00068 00000</v>
          </cell>
        </row>
        <row r="1174">
          <cell r="B1174" t="str">
            <v xml:space="preserve"> งบดำเนินงาน 66112xx</v>
          </cell>
          <cell r="C1174" t="str">
            <v>20004 56003700 2000000</v>
          </cell>
          <cell r="F1174">
            <v>40000</v>
          </cell>
        </row>
        <row r="1175">
          <cell r="A1175" t="str">
            <v>1.3.1</v>
          </cell>
          <cell r="B1175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75" t="str">
            <v>ศธ04087/1378 ลว 5 เมย 66โอนครั้งที่ 455</v>
          </cell>
        </row>
        <row r="1198">
          <cell r="F1198">
            <v>6857000</v>
          </cell>
          <cell r="K1198">
            <v>18000</v>
          </cell>
          <cell r="L1198">
            <v>4805122.8899999997</v>
          </cell>
        </row>
        <row r="1199">
          <cell r="F1199">
            <v>7633668</v>
          </cell>
          <cell r="K1199">
            <v>3569838.88</v>
          </cell>
          <cell r="L1199">
            <v>1866435.4</v>
          </cell>
        </row>
        <row r="1200">
          <cell r="F1200">
            <v>90055393</v>
          </cell>
          <cell r="K1200">
            <v>0</v>
          </cell>
          <cell r="L1200">
            <v>89932620</v>
          </cell>
        </row>
        <row r="1201">
          <cell r="F1201">
            <v>15328404</v>
          </cell>
          <cell r="K1201">
            <v>178926.3</v>
          </cell>
          <cell r="L1201">
            <v>12443518.890000001</v>
          </cell>
        </row>
        <row r="1204">
          <cell r="F1204">
            <v>29554300</v>
          </cell>
          <cell r="G1204">
            <v>0</v>
          </cell>
          <cell r="H1204">
            <v>8556896</v>
          </cell>
          <cell r="K1204">
            <v>0</v>
          </cell>
          <cell r="L1204">
            <v>19954245</v>
          </cell>
        </row>
        <row r="1205">
          <cell r="F1205">
            <v>149428765</v>
          </cell>
          <cell r="K1205">
            <v>3766765.18</v>
          </cell>
          <cell r="L1205">
            <v>129001942.18000001</v>
          </cell>
        </row>
      </sheetData>
      <sheetData sheetId="51">
        <row r="4">
          <cell r="A4" t="str">
            <v xml:space="preserve">                ประจำเดือนพฤษภาคม 2566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รายงานงวดเงินกัน65"/>
      <sheetName val="งบครุภัณฑ์ 65 36001   36002"/>
      <sheetName val="งบ65สิ่งก่อสร้า"/>
      <sheetName val="เงินกันดำเนินงานครุภัณฑ์สิ่  65"/>
      <sheetName val="สรุปกัน65"/>
      <sheetName val="รายงานแบบ8 ปี 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รายงานเงินกันไว้เบิกเหลื่อมปี งบประมาณประจำปี พ.ศ. 2565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6">
          <cell r="A6" t="str">
            <v>ก</v>
          </cell>
          <cell r="E6" t="str">
            <v xml:space="preserve">แผนงานบุคลากรภาครัฐ </v>
          </cell>
        </row>
        <row r="7">
          <cell r="A7">
            <v>1</v>
          </cell>
          <cell r="E7" t="str">
            <v>ผลผลิตรายการค่าใช้จ่ายยภาครัฐยกระดับคุณภาพการศึกษาและการเรียนรู้ตลอดชีวิต</v>
          </cell>
          <cell r="F7" t="str">
            <v>2000414008</v>
          </cell>
        </row>
        <row r="8">
          <cell r="A8">
            <v>1.1000000000000001</v>
          </cell>
          <cell r="E8" t="str">
            <v>กิจกรรมค่าใช้จ่ายบุคลากรภาครัฐของสำนักงานคณะกรรมการการศึกษาขั้นพื้นฐาน</v>
          </cell>
          <cell r="F8" t="str">
            <v>200041300P2762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 t="str">
            <v>งบดำเนินงาน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1.1.1</v>
          </cell>
          <cell r="E10" t="str">
            <v>หนังสือห้องสมุด</v>
          </cell>
        </row>
        <row r="11">
          <cell r="A11" t="str">
            <v>1.1.1.1</v>
          </cell>
          <cell r="E11" t="str">
            <v>ร.ร.วัดศรีสโมสร</v>
          </cell>
          <cell r="F11" t="str">
            <v>2000414008000000</v>
          </cell>
        </row>
        <row r="16"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1.1.1.2</v>
          </cell>
          <cell r="E17" t="str">
            <v>ร.ร.วัดสุวรรณ</v>
          </cell>
        </row>
        <row r="22"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1.1.1.3</v>
          </cell>
          <cell r="E23" t="str">
            <v>ร.ร.วัดมูลจินดาราม</v>
          </cell>
        </row>
        <row r="28">
          <cell r="G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1.1.1.4</v>
          </cell>
          <cell r="E29" t="str">
            <v>ร.ร.วัดปัญจทายิกาวาส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 t="str">
            <v>รวม</v>
          </cell>
          <cell r="F35" t="str">
            <v>2000414008</v>
          </cell>
        </row>
        <row r="36">
          <cell r="A36" t="str">
            <v>ข</v>
          </cell>
          <cell r="E36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37">
          <cell r="A37">
            <v>2</v>
          </cell>
          <cell r="E37" t="str">
            <v xml:space="preserve">ผลผลิตและโครงการ ผู้จบการศึกษาภาคบังคับ  </v>
          </cell>
          <cell r="F37" t="str">
            <v>2000435045</v>
          </cell>
        </row>
        <row r="38">
          <cell r="A38">
            <v>2.1</v>
          </cell>
          <cell r="E38" t="str">
            <v xml:space="preserve">กิจกรรมพัฒนาศักยภาพการจัดการเรียนการสอนภาษาจีน  </v>
          </cell>
          <cell r="F38" t="str">
            <v>200041300P2773</v>
          </cell>
        </row>
        <row r="39">
          <cell r="E39" t="str">
            <v>งบดำเนินงาน</v>
          </cell>
          <cell r="F39" t="str">
            <v>6411200</v>
          </cell>
        </row>
        <row r="40">
          <cell r="A40" t="str">
            <v>2.1.1</v>
          </cell>
          <cell r="E40" t="str">
            <v>ค่าใช้จ่ายยกระดับคุณภาพการศึกษา ปรับปรุงซ่อมแซมอาคารเรียน</v>
          </cell>
        </row>
        <row r="41">
          <cell r="A41" t="str">
            <v>2.1.1.1</v>
          </cell>
          <cell r="E41" t="str">
            <v>ร.ร.ชุมชนบึงบา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รวม</v>
          </cell>
        </row>
        <row r="48">
          <cell r="A48" t="str">
            <v>ค</v>
          </cell>
          <cell r="E48" t="str">
            <v>แผนงานพื้นฐานด้านการพัฒนาและเสริมสร้างศักยภาพคน</v>
          </cell>
        </row>
        <row r="60">
          <cell r="E60" t="str">
            <v>ผลผลิตผู้จบการศึกษาภาคบังคับ</v>
          </cell>
          <cell r="F60" t="str">
            <v>2000436002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E129" t="str">
            <v xml:space="preserve">กิจกรรมก่อสร้างปรับปรุง ซ่อมแซมอาคารเรียนและสิ่งก่อสร้างประกอบ </v>
          </cell>
          <cell r="F129" t="str">
            <v>200041300P2790</v>
          </cell>
        </row>
        <row r="130">
          <cell r="E130" t="str">
            <v xml:space="preserve">งบลงทุน ค่าที่ดินและสิ่งก่อสร้าง </v>
          </cell>
          <cell r="F130" t="str">
            <v xml:space="preserve"> 6511320</v>
          </cell>
        </row>
        <row r="131">
          <cell r="A131" t="str">
            <v>3.3.1</v>
          </cell>
          <cell r="E131" t="str">
            <v>อาคารเรียนแบบพิเศษ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E132" t="str">
            <v>ร.ร.ธัญญสิทธิศิลป์</v>
          </cell>
          <cell r="F132" t="str">
            <v>20004360002003220054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E162" t="str">
            <v>อาคารเรียน318ล./55-ขเขตแผ่นดินไหว</v>
          </cell>
          <cell r="G162">
            <v>10785600</v>
          </cell>
          <cell r="H162">
            <v>0</v>
          </cell>
          <cell r="I162">
            <v>7704000</v>
          </cell>
          <cell r="J162">
            <v>0</v>
          </cell>
          <cell r="K162">
            <v>0</v>
          </cell>
          <cell r="L162">
            <v>3081600</v>
          </cell>
        </row>
        <row r="163">
          <cell r="E163" t="str">
            <v>ร.ร.ชุมชนเลิศพินิจพิทยาคม</v>
          </cell>
          <cell r="F163" t="str">
            <v>20004 36000200 3220054</v>
          </cell>
        </row>
        <row r="177">
          <cell r="E177" t="str">
            <v>งวด 10 ครบ 15 ธ.ค64/ 1,926,000</v>
          </cell>
        </row>
        <row r="195">
          <cell r="G195">
            <v>10785600</v>
          </cell>
          <cell r="H195">
            <v>0</v>
          </cell>
          <cell r="I195">
            <v>7704000</v>
          </cell>
          <cell r="J195">
            <v>0</v>
          </cell>
          <cell r="K195">
            <v>0</v>
          </cell>
          <cell r="L195">
            <v>3081600</v>
          </cell>
          <cell r="M195">
            <v>0</v>
          </cell>
        </row>
        <row r="196">
          <cell r="A196" t="str">
            <v>3.3.3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20004360002003210AE8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3.3.4</v>
          </cell>
          <cell r="E221" t="str">
            <v>โรงอาหารขนาดเล็ก260ที่นั่ง</v>
          </cell>
        </row>
        <row r="222">
          <cell r="E222" t="str">
            <v>ร.ร.วัดพิรุณศาสตร์</v>
          </cell>
          <cell r="F222" t="str">
            <v>20004360002003210G66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3.3.5</v>
          </cell>
          <cell r="E240" t="str">
            <v>สปช.301/26(ปี2539)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E241" t="str">
            <v>ร.ร.วัดธรรมราษฏร์เจริญผล</v>
          </cell>
          <cell r="F241" t="str">
            <v>20004360002003210G67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 t="str">
            <v>***</v>
          </cell>
          <cell r="E246" t="str">
            <v>รวมทั้งสิ้น</v>
          </cell>
          <cell r="F246">
            <v>2000436002</v>
          </cell>
          <cell r="G246">
            <v>10785600</v>
          </cell>
          <cell r="H246">
            <v>0</v>
          </cell>
          <cell r="I246">
            <v>7704000</v>
          </cell>
          <cell r="J246">
            <v>0</v>
          </cell>
          <cell r="K246">
            <v>0</v>
          </cell>
          <cell r="L246">
            <v>3081600</v>
          </cell>
        </row>
        <row r="247">
          <cell r="A247">
            <v>4</v>
          </cell>
          <cell r="E247" t="str">
            <v>ผลผลิตผู้จบการศึกษามัธยมศึกษาตอนปลาย</v>
          </cell>
          <cell r="F247" t="str">
            <v>2000436003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4.0999999999999996</v>
          </cell>
          <cell r="E248" t="str">
            <v>กิจกรรมการจัดการศึกษามัธยมศึกษาตอนปลายสำหรับโรงเรียนปกติ</v>
          </cell>
          <cell r="F248" t="str">
            <v>200041300P2797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E249" t="str">
            <v xml:space="preserve">งบดำเนินงาน  </v>
          </cell>
          <cell r="F249" t="str">
            <v>6411200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4.1.1</v>
          </cell>
          <cell r="E250" t="str">
            <v>ค่าสื่อ วัสดุ อุปกรณ์ประกอบการเรียนการสอนให้กับนักเรียน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4.1.1.1</v>
          </cell>
          <cell r="E251" t="str">
            <v>ร.ร.คลองสิบสาม "ผิวศรีราษฎร์บำรุง"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4.1.1.2</v>
          </cell>
          <cell r="E259" t="str">
            <v>ร.ร.วัดราษฎร์บำรุง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4.1.1.3</v>
          </cell>
          <cell r="E267" t="str">
            <v>ร.ร.วัดกลางคลองสี่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 t="str">
            <v>***</v>
          </cell>
          <cell r="E275" t="str">
            <v>รวม</v>
          </cell>
          <cell r="F275" t="str">
            <v>2000436003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5</v>
          </cell>
          <cell r="E276" t="str">
            <v xml:space="preserve">ผลผลิตเด็กพิการได้รับการศึกษาขั้นพื้นฐานและการพัฒนาสมรรถภาพ </v>
          </cell>
          <cell r="F276" t="str">
            <v>2000436004000000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5.0999999999999996</v>
          </cell>
          <cell r="E277" t="str">
            <v>กิจกรรมคืนครูให้นักเรียนสำหรับนักเรียนพิการ</v>
          </cell>
          <cell r="F277" t="str">
            <v>200041300P2803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E278" t="str">
            <v xml:space="preserve">งบดำเนินงาน  </v>
          </cell>
          <cell r="F278" t="str">
            <v>6411200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5.1.1</v>
          </cell>
          <cell r="E279" t="str">
            <v>ค่าสื่อ วัสดุ อุปกรณ์ประกอบการเรียนการสอนให้กับนักเรียน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5.1.1.1</v>
          </cell>
          <cell r="E280" t="str">
            <v>ร.ร.สหราษฎร์บำรุง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5.1.1.2</v>
          </cell>
          <cell r="E284" t="str">
            <v>ร.ร.วัดลาดสนุ่น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 t="str">
            <v>5.1.1.3</v>
          </cell>
          <cell r="E288" t="str">
            <v>ร.ร.วัดดอนใหญ่</v>
          </cell>
        </row>
        <row r="293"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 t="str">
            <v>***</v>
          </cell>
          <cell r="E294" t="str">
            <v>รวม</v>
          </cell>
          <cell r="F294" t="str">
            <v>2000436004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ง</v>
          </cell>
          <cell r="E295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296">
          <cell r="A296">
            <v>1</v>
          </cell>
          <cell r="E296" t="str">
            <v xml:space="preserve">โครงการโรงเรียนคุณภาพประจำตำบล  </v>
          </cell>
          <cell r="F296" t="str">
            <v>20004 3500B6</v>
          </cell>
          <cell r="G296">
            <v>8768650</v>
          </cell>
          <cell r="H296">
            <v>0</v>
          </cell>
          <cell r="I296">
            <v>4464040</v>
          </cell>
          <cell r="J296">
            <v>0</v>
          </cell>
          <cell r="K296">
            <v>0</v>
          </cell>
          <cell r="L296">
            <v>4304610</v>
          </cell>
          <cell r="M296">
            <v>0</v>
          </cell>
        </row>
        <row r="297">
          <cell r="A297">
            <v>1.1000000000000001</v>
          </cell>
          <cell r="E297" t="str">
            <v>กิจกรรมโรงเรียนคุณภาพประจำตำบล</v>
          </cell>
          <cell r="F297" t="str">
            <v>20004 65 00077 00000</v>
          </cell>
          <cell r="G297">
            <v>8768650</v>
          </cell>
          <cell r="H297">
            <v>0</v>
          </cell>
          <cell r="I297">
            <v>4464040</v>
          </cell>
          <cell r="J297">
            <v>0</v>
          </cell>
          <cell r="K297">
            <v>0</v>
          </cell>
          <cell r="L297">
            <v>4304610</v>
          </cell>
          <cell r="M297">
            <v>0</v>
          </cell>
        </row>
        <row r="298">
          <cell r="E298" t="str">
            <v xml:space="preserve">งบลงทุน ค่าที่ดินและสิ่งก่อสร้าง  </v>
          </cell>
          <cell r="F298" t="str">
            <v>6511320</v>
          </cell>
          <cell r="G298">
            <v>8768650</v>
          </cell>
          <cell r="H298">
            <v>0</v>
          </cell>
          <cell r="I298">
            <v>4464040</v>
          </cell>
          <cell r="J298">
            <v>0</v>
          </cell>
          <cell r="K298">
            <v>0</v>
          </cell>
          <cell r="L298">
            <v>4304610</v>
          </cell>
          <cell r="M298">
            <v>0</v>
          </cell>
        </row>
        <row r="299">
          <cell r="A299" t="str">
            <v>1.1.1</v>
          </cell>
          <cell r="E299" t="str">
            <v>อาคารเรียน216ล./57-ขเขตแผ่นดินไหว</v>
          </cell>
          <cell r="G299">
            <v>8768650</v>
          </cell>
          <cell r="H299">
            <v>0</v>
          </cell>
          <cell r="I299">
            <v>4464040</v>
          </cell>
          <cell r="J299">
            <v>0</v>
          </cell>
          <cell r="K299">
            <v>0</v>
          </cell>
          <cell r="L299">
            <v>4304610</v>
          </cell>
          <cell r="M299">
            <v>0</v>
          </cell>
        </row>
        <row r="300">
          <cell r="E300" t="str">
            <v>ร.ร.ชุมชนประชานิกรอำนวยเวทย์</v>
          </cell>
          <cell r="F300" t="str">
            <v>20004 3200B600 3220045</v>
          </cell>
        </row>
        <row r="325">
          <cell r="G325">
            <v>8768650</v>
          </cell>
          <cell r="H325">
            <v>0</v>
          </cell>
          <cell r="I325">
            <v>4464040</v>
          </cell>
          <cell r="K325">
            <v>0</v>
          </cell>
          <cell r="L325">
            <v>4304610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 t="str">
            <v>***</v>
          </cell>
          <cell r="E346" t="str">
            <v>รวม</v>
          </cell>
          <cell r="F346" t="str">
            <v>20004350B64</v>
          </cell>
          <cell r="G346">
            <v>8768650</v>
          </cell>
          <cell r="H346">
            <v>0</v>
          </cell>
          <cell r="I346">
            <v>4464040</v>
          </cell>
          <cell r="J346">
            <v>0</v>
          </cell>
          <cell r="K346">
            <v>0</v>
          </cell>
          <cell r="L346">
            <v>4304610</v>
          </cell>
          <cell r="M346">
            <v>0</v>
          </cell>
        </row>
        <row r="347">
          <cell r="E347" t="str">
            <v>งบดำเนินงาน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J140"/>
  <sheetViews>
    <sheetView workbookViewId="0">
      <selection sqref="A1:J131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9" max="9" width="10.3984375" customWidth="1"/>
    <col min="10" max="10" width="7.59765625" customWidth="1"/>
  </cols>
  <sheetData>
    <row r="1" spans="1:10" ht="21" x14ac:dyDescent="0.6">
      <c r="A1" s="1064" t="str">
        <f>+'[8]เงินกันดำเนินงานครุภัณฑ์สิ่  65'!A1:M1</f>
        <v>รายงานเงินกันไว้เบิกเหลื่อมปี งบประมาณประจำปี พ.ศ. 2565</v>
      </c>
      <c r="B1" s="1064"/>
      <c r="C1" s="1064"/>
      <c r="D1" s="1064"/>
      <c r="E1" s="1064"/>
      <c r="F1" s="1064"/>
      <c r="G1" s="1064"/>
      <c r="H1" s="1064"/>
      <c r="I1" s="1064"/>
      <c r="J1" s="1064"/>
    </row>
    <row r="2" spans="1:10" ht="21" x14ac:dyDescent="0.6">
      <c r="A2" s="1064" t="str">
        <f>+'[8]เงินกันดำเนินงานครุภัณฑ์สิ่  65'!A3:M3</f>
        <v>สำนักงานเขตพื้นที่การศึกษาประถมศึกษาปทุมธานี เขต 2</v>
      </c>
      <c r="B2" s="1064"/>
      <c r="C2" s="1064"/>
      <c r="D2" s="1064"/>
      <c r="E2" s="1064"/>
      <c r="F2" s="1064"/>
      <c r="G2" s="1064"/>
      <c r="H2" s="1064"/>
      <c r="I2" s="1064"/>
      <c r="J2" s="1064"/>
    </row>
    <row r="3" spans="1:10" ht="21" x14ac:dyDescent="0.6">
      <c r="A3" s="1065" t="s">
        <v>211</v>
      </c>
      <c r="B3" s="1065"/>
      <c r="C3" s="1065"/>
      <c r="D3" s="1065"/>
      <c r="E3" s="1065"/>
      <c r="F3" s="1065"/>
      <c r="G3" s="1065"/>
      <c r="H3" s="1065"/>
      <c r="I3" s="1065"/>
      <c r="J3" s="1065"/>
    </row>
    <row r="4" spans="1:10" ht="21" x14ac:dyDescent="0.6">
      <c r="A4" s="1068" t="s">
        <v>27</v>
      </c>
      <c r="B4" s="1068" t="s">
        <v>28</v>
      </c>
      <c r="C4" s="567" t="s">
        <v>30</v>
      </c>
      <c r="D4" s="1070" t="s">
        <v>47</v>
      </c>
      <c r="E4" s="1066" t="s">
        <v>4</v>
      </c>
      <c r="F4" s="1067"/>
      <c r="G4" s="1068" t="s">
        <v>48</v>
      </c>
      <c r="H4" s="1066" t="s">
        <v>5</v>
      </c>
      <c r="I4" s="1067"/>
      <c r="J4" s="1068" t="s">
        <v>6</v>
      </c>
    </row>
    <row r="5" spans="1:10" ht="21" x14ac:dyDescent="0.6">
      <c r="A5" s="1069"/>
      <c r="B5" s="1069"/>
      <c r="C5" s="568" t="s">
        <v>49</v>
      </c>
      <c r="D5" s="1071"/>
      <c r="E5" s="569">
        <v>220</v>
      </c>
      <c r="F5" s="569">
        <v>221</v>
      </c>
      <c r="G5" s="1069"/>
      <c r="H5" s="569">
        <v>220</v>
      </c>
      <c r="I5" s="569">
        <v>221</v>
      </c>
      <c r="J5" s="1069"/>
    </row>
    <row r="6" spans="1:10" ht="36" hidden="1" customHeight="1" x14ac:dyDescent="0.6">
      <c r="A6" s="463" t="str">
        <f>+'[8]เงินกันดำเนินงานครุภัณฑ์สิ่  65'!A6</f>
        <v>ก</v>
      </c>
      <c r="B6" s="570" t="str">
        <f>+'[8]เงินกันดำเนินงานครุภัณฑ์สิ่  65'!E6</f>
        <v xml:space="preserve">แผนงานบุคลากรภาครัฐ </v>
      </c>
      <c r="C6" s="571"/>
      <c r="D6" s="572">
        <f>+D7</f>
        <v>0</v>
      </c>
      <c r="E6" s="572">
        <f t="shared" ref="E6:J7" si="0">+E7</f>
        <v>0</v>
      </c>
      <c r="F6" s="572">
        <f t="shared" si="0"/>
        <v>0</v>
      </c>
      <c r="G6" s="572">
        <f t="shared" si="0"/>
        <v>0</v>
      </c>
      <c r="H6" s="572">
        <f t="shared" si="0"/>
        <v>0</v>
      </c>
      <c r="I6" s="572">
        <f t="shared" si="0"/>
        <v>0</v>
      </c>
      <c r="J6" s="572">
        <f t="shared" si="0"/>
        <v>0</v>
      </c>
    </row>
    <row r="7" spans="1:10" ht="36" hidden="1" customHeight="1" x14ac:dyDescent="0.25">
      <c r="A7" s="573">
        <f>+'[8]เงินกันดำเนินงานครุภัณฑ์สิ่  65'!A7</f>
        <v>1</v>
      </c>
      <c r="B7" s="574" t="str">
        <f>+'[8]เงินกันดำเนินงานครุภัณฑ์สิ่  65'!E7</f>
        <v>ผลผลิตรายการค่าใช้จ่ายยภาครัฐยกระดับคุณภาพการศึกษาและการเรียนรู้ตลอดชีวิต</v>
      </c>
      <c r="C7" s="574" t="str">
        <f>+'[8]เงินกันดำเนินงานครุภัณฑ์สิ่  65'!F7</f>
        <v>2000414008</v>
      </c>
      <c r="D7" s="575">
        <f>+D8</f>
        <v>0</v>
      </c>
      <c r="E7" s="575"/>
      <c r="F7" s="575">
        <f t="shared" si="0"/>
        <v>0</v>
      </c>
      <c r="G7" s="575">
        <f t="shared" si="0"/>
        <v>0</v>
      </c>
      <c r="H7" s="575"/>
      <c r="I7" s="575">
        <f t="shared" si="0"/>
        <v>0</v>
      </c>
      <c r="J7" s="575">
        <f t="shared" si="0"/>
        <v>0</v>
      </c>
    </row>
    <row r="8" spans="1:10" ht="42" hidden="1" customHeight="1" x14ac:dyDescent="0.25">
      <c r="A8" s="576">
        <f>+'[8]เงินกันดำเนินงานครุภัณฑ์สิ่  65'!A8</f>
        <v>1.1000000000000001</v>
      </c>
      <c r="B8" s="577" t="str">
        <f>+'[8]เงินกันดำเนินงานครุภัณฑ์สิ่  65'!E8</f>
        <v>กิจกรรมค่าใช้จ่ายบุคลากรภาครัฐของสำนักงานคณะกรรมการการศึกษาขั้นพื้นฐาน</v>
      </c>
      <c r="C8" s="578" t="str">
        <f>+'[8]เงินกันดำเนินงานครุภัณฑ์สิ่  65'!F8</f>
        <v>200041300P2762</v>
      </c>
      <c r="D8" s="579">
        <f>+'[8]เงินกันดำเนินงานครุภัณฑ์สิ่  65'!G8</f>
        <v>0</v>
      </c>
      <c r="E8" s="579">
        <f>+'[8]เงินกันดำเนินงานครุภัณฑ์สิ่  65'!H8</f>
        <v>0</v>
      </c>
      <c r="F8" s="579">
        <f>+'[8]เงินกันดำเนินงานครุภัณฑ์สิ่  65'!I8</f>
        <v>0</v>
      </c>
      <c r="G8" s="579">
        <f>+'[8]เงินกันดำเนินงานครุภัณฑ์สิ่  65'!J8</f>
        <v>0</v>
      </c>
      <c r="H8" s="579">
        <f>+'[8]เงินกันดำเนินงานครุภัณฑ์สิ่  65'!K8</f>
        <v>0</v>
      </c>
      <c r="I8" s="579">
        <f>+'[8]เงินกันดำเนินงานครุภัณฑ์สิ่  65'!L8</f>
        <v>0</v>
      </c>
      <c r="J8" s="579">
        <f>+'[8]เงินกันดำเนินงานครุภัณฑ์สิ่  65'!M8</f>
        <v>0</v>
      </c>
    </row>
    <row r="9" spans="1:10" ht="37.200000000000003" hidden="1" customHeight="1" x14ac:dyDescent="0.6">
      <c r="A9" s="580"/>
      <c r="B9" s="581" t="str">
        <f>+'[8]เงินกันดำเนินงานครุภัณฑ์สิ่  65'!E9</f>
        <v>งบดำเนินงาน</v>
      </c>
      <c r="C9" s="582"/>
      <c r="D9" s="583">
        <f>+'[8]เงินกันดำเนินงานครุภัณฑ์สิ่  65'!G9</f>
        <v>0</v>
      </c>
      <c r="E9" s="583"/>
      <c r="F9" s="583">
        <f>+'[8]เงินกันดำเนินงานครุภัณฑ์สิ่  65'!I9</f>
        <v>0</v>
      </c>
      <c r="G9" s="583">
        <f>+'[8]เงินกันดำเนินงานครุภัณฑ์สิ่  65'!J9</f>
        <v>0</v>
      </c>
      <c r="H9" s="583">
        <f>+'[8]เงินกันดำเนินงานครุภัณฑ์สิ่  65'!K9</f>
        <v>0</v>
      </c>
      <c r="I9" s="583">
        <f>+'[8]เงินกันดำเนินงานครุภัณฑ์สิ่  65'!L9</f>
        <v>0</v>
      </c>
      <c r="J9" s="583">
        <f>+'[8]เงินกันดำเนินงานครุภัณฑ์สิ่  65'!M9</f>
        <v>0</v>
      </c>
    </row>
    <row r="10" spans="1:10" ht="21" hidden="1" customHeight="1" x14ac:dyDescent="0.25">
      <c r="A10" s="584" t="str">
        <f>+'[8]เงินกันดำเนินงานครุภัณฑ์สิ่  65'!A10</f>
        <v>1.1.1</v>
      </c>
      <c r="B10" s="585" t="str">
        <f>+'[8]เงินกันดำเนินงานครุภัณฑ์สิ่  65'!E10</f>
        <v>หนังสือห้องสมุด</v>
      </c>
      <c r="C10" s="586" t="str">
        <f>+'[8]เงินกันดำเนินงานครุภัณฑ์สิ่  65'!F11</f>
        <v>2000414008000000</v>
      </c>
      <c r="D10" s="587">
        <f>SUM(D11:D14)</f>
        <v>0</v>
      </c>
      <c r="E10" s="587"/>
      <c r="F10" s="587">
        <f>SUM(F11:F14)</f>
        <v>0</v>
      </c>
      <c r="G10" s="587"/>
      <c r="H10" s="587"/>
      <c r="I10" s="587"/>
      <c r="J10" s="587"/>
    </row>
    <row r="11" spans="1:10" ht="21" hidden="1" customHeight="1" x14ac:dyDescent="0.6">
      <c r="A11" s="588" t="str">
        <f>+'[8]เงินกันดำเนินงานครุภัณฑ์สิ่  65'!A11</f>
        <v>1.1.1.1</v>
      </c>
      <c r="B11" s="589" t="str">
        <f>+'[8]เงินกันดำเนินงานครุภัณฑ์สิ่  65'!E11</f>
        <v>ร.ร.วัดศรีสโมสร</v>
      </c>
      <c r="C11" s="590"/>
      <c r="D11" s="591">
        <f>+'[8]เงินกันดำเนินงานครุภัณฑ์สิ่  65'!G16</f>
        <v>0</v>
      </c>
      <c r="E11" s="591"/>
      <c r="F11" s="592">
        <f>+'[8]เงินกันดำเนินงานครุภัณฑ์สิ่  65'!I16</f>
        <v>0</v>
      </c>
      <c r="G11" s="592">
        <f>+'[8]เงินกันดำเนินงานครุภัณฑ์สิ่  65'!J16</f>
        <v>0</v>
      </c>
      <c r="H11" s="592"/>
      <c r="I11" s="592">
        <f>+'[8]เงินกันดำเนินงานครุภัณฑ์สิ่  65'!L16</f>
        <v>0</v>
      </c>
      <c r="J11" s="592">
        <f>+'[8]เงินกันดำเนินงานครุภัณฑ์สิ่  65'!M16</f>
        <v>0</v>
      </c>
    </row>
    <row r="12" spans="1:10" ht="21" hidden="1" customHeight="1" x14ac:dyDescent="0.6">
      <c r="A12" s="588" t="str">
        <f>+'[8]เงินกันดำเนินงานครุภัณฑ์สิ่  65'!A17</f>
        <v>1.1.1.2</v>
      </c>
      <c r="B12" s="589" t="str">
        <f>+'[8]เงินกันดำเนินงานครุภัณฑ์สิ่  65'!E17</f>
        <v>ร.ร.วัดสุวรรณ</v>
      </c>
      <c r="C12" s="590"/>
      <c r="D12" s="591">
        <f>+'[8]เงินกันดำเนินงานครุภัณฑ์สิ่  65'!G22</f>
        <v>0</v>
      </c>
      <c r="E12" s="591"/>
      <c r="F12" s="591">
        <f>+'[8]เงินกันดำเนินงานครุภัณฑ์สิ่  65'!I22</f>
        <v>0</v>
      </c>
      <c r="G12" s="591">
        <f>+'[8]เงินกันดำเนินงานครุภัณฑ์สิ่  65'!J22</f>
        <v>0</v>
      </c>
      <c r="H12" s="591"/>
      <c r="I12" s="591">
        <f>+'[8]เงินกันดำเนินงานครุภัณฑ์สิ่  65'!L22</f>
        <v>0</v>
      </c>
      <c r="J12" s="591">
        <f>+'[8]เงินกันดำเนินงานครุภัณฑ์สิ่  65'!M22</f>
        <v>0</v>
      </c>
    </row>
    <row r="13" spans="1:10" ht="21" hidden="1" customHeight="1" x14ac:dyDescent="0.6">
      <c r="A13" s="588" t="str">
        <f>+'[8]เงินกันดำเนินงานครุภัณฑ์สิ่  65'!A23</f>
        <v>1.1.1.3</v>
      </c>
      <c r="B13" s="589" t="str">
        <f>+'[8]เงินกันดำเนินงานครุภัณฑ์สิ่  65'!E23</f>
        <v>ร.ร.วัดมูลจินดาราม</v>
      </c>
      <c r="C13" s="590"/>
      <c r="D13" s="591">
        <f>+'[8]เงินกันดำเนินงานครุภัณฑ์สิ่  65'!G28</f>
        <v>0</v>
      </c>
      <c r="E13" s="591"/>
      <c r="F13" s="591">
        <f>+'[8]เงินกันดำเนินงานครุภัณฑ์สิ่  65'!I28</f>
        <v>0</v>
      </c>
      <c r="G13" s="591">
        <f>+'[8]เงินกันดำเนินงานครุภัณฑ์สิ่  65'!J28</f>
        <v>0</v>
      </c>
      <c r="H13" s="591"/>
      <c r="I13" s="591">
        <f>+'[8]เงินกันดำเนินงานครุภัณฑ์สิ่  65'!L28</f>
        <v>0</v>
      </c>
      <c r="J13" s="591">
        <f>+'[8]เงินกันดำเนินงานครุภัณฑ์สิ่  65'!M28</f>
        <v>0</v>
      </c>
    </row>
    <row r="14" spans="1:10" ht="21" hidden="1" customHeight="1" x14ac:dyDescent="0.6">
      <c r="A14" s="588" t="str">
        <f>+'[8]เงินกันดำเนินงานครุภัณฑ์สิ่  65'!A29</f>
        <v>1.1.1.4</v>
      </c>
      <c r="B14" s="589" t="str">
        <f>+'[8]เงินกันดำเนินงานครุภัณฑ์สิ่  65'!E29</f>
        <v>ร.ร.วัดปัญจทายิกาวาส</v>
      </c>
      <c r="C14" s="590"/>
      <c r="D14" s="591">
        <f>+'[8]เงินกันดำเนินงานครุภัณฑ์สิ่  65'!G34</f>
        <v>0</v>
      </c>
      <c r="E14" s="591">
        <f>+'[8]เงินกันดำเนินงานครุภัณฑ์สิ่  65'!H34</f>
        <v>0</v>
      </c>
      <c r="F14" s="591">
        <f>+'[8]เงินกันดำเนินงานครุภัณฑ์สิ่  65'!I34</f>
        <v>0</v>
      </c>
      <c r="G14" s="591">
        <f>+'[8]เงินกันดำเนินงานครุภัณฑ์สิ่  65'!J34</f>
        <v>0</v>
      </c>
      <c r="H14" s="591">
        <f>+'[8]เงินกันดำเนินงานครุภัณฑ์สิ่  65'!K34</f>
        <v>0</v>
      </c>
      <c r="I14" s="591">
        <f>+'[8]เงินกันดำเนินงานครุภัณฑ์สิ่  65'!L34</f>
        <v>0</v>
      </c>
      <c r="J14" s="591">
        <f>+'[8]เงินกันดำเนินงานครุภัณฑ์สิ่  65'!M34</f>
        <v>0</v>
      </c>
    </row>
    <row r="15" spans="1:10" ht="21" hidden="1" customHeight="1" x14ac:dyDescent="0.6">
      <c r="A15" s="588"/>
      <c r="B15" s="588"/>
      <c r="C15" s="590"/>
      <c r="D15" s="588"/>
      <c r="E15" s="588"/>
      <c r="F15" s="588"/>
      <c r="G15" s="588"/>
      <c r="H15" s="588"/>
      <c r="I15" s="588"/>
      <c r="J15" s="588"/>
    </row>
    <row r="16" spans="1:10" ht="21" hidden="1" customHeight="1" x14ac:dyDescent="0.6">
      <c r="A16" s="588"/>
      <c r="B16" s="588"/>
      <c r="C16" s="590"/>
      <c r="D16" s="588"/>
      <c r="E16" s="588"/>
      <c r="F16" s="588"/>
      <c r="G16" s="588"/>
      <c r="H16" s="588"/>
      <c r="I16" s="588"/>
      <c r="J16" s="588"/>
    </row>
    <row r="17" spans="1:10" ht="21" hidden="1" customHeight="1" x14ac:dyDescent="0.6">
      <c r="A17" s="593"/>
      <c r="B17" s="594" t="str">
        <f>+'[8]เงินกันดำเนินงานครุภัณฑ์สิ่  65'!E35</f>
        <v>รวม</v>
      </c>
      <c r="C17" s="595" t="str">
        <f>+'[8]เงินกันดำเนินงานครุภัณฑ์สิ่  65'!F35</f>
        <v>2000414008</v>
      </c>
      <c r="D17" s="596">
        <f>+D8</f>
        <v>0</v>
      </c>
      <c r="E17" s="596">
        <f t="shared" ref="E17:J17" si="1">+E8</f>
        <v>0</v>
      </c>
      <c r="F17" s="596">
        <f t="shared" si="1"/>
        <v>0</v>
      </c>
      <c r="G17" s="596">
        <f t="shared" si="1"/>
        <v>0</v>
      </c>
      <c r="H17" s="596">
        <f t="shared" si="1"/>
        <v>0</v>
      </c>
      <c r="I17" s="596">
        <f t="shared" si="1"/>
        <v>0</v>
      </c>
      <c r="J17" s="596">
        <f t="shared" si="1"/>
        <v>0</v>
      </c>
    </row>
    <row r="18" spans="1:10" ht="21" hidden="1" customHeight="1" x14ac:dyDescent="0.6">
      <c r="A18" s="463" t="str">
        <f>+'[8]เงินกันดำเนินงานครุภัณฑ์สิ่  65'!A36</f>
        <v>ข</v>
      </c>
      <c r="B18" s="597" t="str">
        <f>+'[8]เงินกันดำเนินงานครุภัณฑ์สิ่  65'!E36</f>
        <v>แผนงานยุทธศาสตร์เพื่อสนับสนุนด้านการพัฒนาและเสริมสร้างศักยภาพทรัพยากรมนุษย์</v>
      </c>
      <c r="C18" s="571"/>
      <c r="D18" s="463"/>
      <c r="E18" s="463"/>
      <c r="F18" s="463"/>
      <c r="G18" s="463"/>
      <c r="H18" s="463"/>
      <c r="I18" s="463"/>
      <c r="J18" s="463"/>
    </row>
    <row r="19" spans="1:10" ht="21" hidden="1" customHeight="1" x14ac:dyDescent="0.25">
      <c r="A19" s="573">
        <f>+'[8]เงินกันดำเนินงานครุภัณฑ์สิ่  65'!A37</f>
        <v>2</v>
      </c>
      <c r="B19" s="574" t="str">
        <f>+'[8]เงินกันดำเนินงานครุภัณฑ์สิ่  65'!E37</f>
        <v xml:space="preserve">ผลผลิตและโครงการ ผู้จบการศึกษาภาคบังคับ  </v>
      </c>
      <c r="C19" s="598" t="str">
        <f>+'[8]เงินกันดำเนินงานครุภัณฑ์สิ่  65'!F37</f>
        <v>2000435045</v>
      </c>
      <c r="D19" s="575">
        <f>+D20</f>
        <v>0</v>
      </c>
      <c r="E19" s="575">
        <f t="shared" ref="E19:J21" si="2">+E20</f>
        <v>0</v>
      </c>
      <c r="F19" s="575">
        <f t="shared" si="2"/>
        <v>0</v>
      </c>
      <c r="G19" s="575">
        <f t="shared" si="2"/>
        <v>0</v>
      </c>
      <c r="H19" s="575">
        <f t="shared" si="2"/>
        <v>0</v>
      </c>
      <c r="I19" s="575">
        <f t="shared" si="2"/>
        <v>0</v>
      </c>
      <c r="J19" s="575">
        <f t="shared" si="2"/>
        <v>0</v>
      </c>
    </row>
    <row r="20" spans="1:10" ht="42" hidden="1" customHeight="1" x14ac:dyDescent="0.25">
      <c r="A20" s="576">
        <f>+'[8]เงินกันดำเนินงานครุภัณฑ์สิ่  65'!A38</f>
        <v>2.1</v>
      </c>
      <c r="B20" s="599" t="str">
        <f>+'[8]เงินกันดำเนินงานครุภัณฑ์สิ่  65'!E38</f>
        <v xml:space="preserve">กิจกรรมพัฒนาศักยภาพการจัดการเรียนการสอนภาษาจีน  </v>
      </c>
      <c r="C20" s="600" t="str">
        <f>+'[8]เงินกันดำเนินงานครุภัณฑ์สิ่  65'!F38</f>
        <v>200041300P2773</v>
      </c>
      <c r="D20" s="579">
        <f>+D21</f>
        <v>0</v>
      </c>
      <c r="E20" s="579">
        <f t="shared" si="2"/>
        <v>0</v>
      </c>
      <c r="F20" s="579">
        <f t="shared" si="2"/>
        <v>0</v>
      </c>
      <c r="G20" s="579">
        <f t="shared" si="2"/>
        <v>0</v>
      </c>
      <c r="H20" s="579">
        <f t="shared" si="2"/>
        <v>0</v>
      </c>
      <c r="I20" s="579">
        <f t="shared" si="2"/>
        <v>0</v>
      </c>
      <c r="J20" s="579">
        <f t="shared" si="2"/>
        <v>0</v>
      </c>
    </row>
    <row r="21" spans="1:10" ht="21" hidden="1" customHeight="1" x14ac:dyDescent="0.6">
      <c r="A21" s="580"/>
      <c r="B21" s="601" t="str">
        <f>+'[8]เงินกันดำเนินงานครุภัณฑ์สิ่  65'!E39</f>
        <v>งบดำเนินงาน</v>
      </c>
      <c r="C21" s="602" t="str">
        <f>+'[8]เงินกันดำเนินงานครุภัณฑ์สิ่  65'!F39</f>
        <v>6411200</v>
      </c>
      <c r="D21" s="583">
        <f>+D22</f>
        <v>0</v>
      </c>
      <c r="E21" s="583">
        <f t="shared" si="2"/>
        <v>0</v>
      </c>
      <c r="F21" s="583">
        <f t="shared" si="2"/>
        <v>0</v>
      </c>
      <c r="G21" s="583">
        <f t="shared" si="2"/>
        <v>0</v>
      </c>
      <c r="H21" s="583">
        <f t="shared" si="2"/>
        <v>0</v>
      </c>
      <c r="I21" s="583">
        <f t="shared" si="2"/>
        <v>0</v>
      </c>
      <c r="J21" s="583">
        <f t="shared" si="2"/>
        <v>0</v>
      </c>
    </row>
    <row r="22" spans="1:10" ht="21" hidden="1" customHeight="1" x14ac:dyDescent="0.6">
      <c r="A22" s="603" t="str">
        <f>+'[8]เงินกันดำเนินงานครุภัณฑ์สิ่  65'!A40</f>
        <v>2.1.1</v>
      </c>
      <c r="B22" s="604" t="str">
        <f>+'[8]เงินกันดำเนินงานครุภัณฑ์สิ่  65'!E40</f>
        <v>ค่าใช้จ่ายยกระดับคุณภาพการศึกษา ปรับปรุงซ่อมแซมอาคารเรียน</v>
      </c>
      <c r="C22" s="605"/>
      <c r="D22" s="606">
        <f>SUM(D23:D24)</f>
        <v>0</v>
      </c>
      <c r="E22" s="606">
        <f t="shared" ref="E22:J22" si="3">SUM(E23:E24)</f>
        <v>0</v>
      </c>
      <c r="F22" s="606">
        <f t="shared" si="3"/>
        <v>0</v>
      </c>
      <c r="G22" s="606">
        <f t="shared" si="3"/>
        <v>0</v>
      </c>
      <c r="H22" s="606">
        <f t="shared" si="3"/>
        <v>0</v>
      </c>
      <c r="I22" s="606">
        <f t="shared" si="3"/>
        <v>0</v>
      </c>
      <c r="J22" s="606">
        <f t="shared" si="3"/>
        <v>0</v>
      </c>
    </row>
    <row r="23" spans="1:10" ht="21" hidden="1" customHeight="1" x14ac:dyDescent="0.6">
      <c r="A23" s="607" t="str">
        <f>+'[8]เงินกันดำเนินงานครุภัณฑ์สิ่  65'!A41</f>
        <v>2.1.1.1</v>
      </c>
      <c r="B23" s="589" t="str">
        <f>+'[8]เงินกันดำเนินงานครุภัณฑ์สิ่  65'!E41</f>
        <v>ร.ร.ชุมชนบึงบา</v>
      </c>
      <c r="C23" s="590"/>
      <c r="D23" s="591">
        <f>+'[8]เงินกันดำเนินงานครุภัณฑ์สิ่  65'!G46</f>
        <v>0</v>
      </c>
      <c r="E23" s="591">
        <f>+'[8]เงินกันดำเนินงานครุภัณฑ์สิ่  65'!H46</f>
        <v>0</v>
      </c>
      <c r="F23" s="591">
        <f>+'[8]เงินกันดำเนินงานครุภัณฑ์สิ่  65'!I46</f>
        <v>0</v>
      </c>
      <c r="G23" s="591">
        <f>+'[8]เงินกันดำเนินงานครุภัณฑ์สิ่  65'!J46</f>
        <v>0</v>
      </c>
      <c r="H23" s="591">
        <f>+'[8]เงินกันดำเนินงานครุภัณฑ์สิ่  65'!K46</f>
        <v>0</v>
      </c>
      <c r="I23" s="591">
        <f>+'[8]เงินกันดำเนินงานครุภัณฑ์สิ่  65'!L46</f>
        <v>0</v>
      </c>
      <c r="J23" s="591">
        <f>+'[8]เงินกันดำเนินงานครุภัณฑ์สิ่  65'!M46</f>
        <v>0</v>
      </c>
    </row>
    <row r="24" spans="1:10" ht="15.75" hidden="1" customHeight="1" x14ac:dyDescent="0.6">
      <c r="A24" s="607"/>
      <c r="B24" s="588"/>
      <c r="C24" s="590"/>
      <c r="D24" s="591"/>
      <c r="E24" s="591"/>
      <c r="F24" s="591"/>
      <c r="G24" s="591"/>
      <c r="H24" s="591"/>
      <c r="I24" s="591"/>
      <c r="J24" s="591"/>
    </row>
    <row r="25" spans="1:10" ht="21" hidden="1" customHeight="1" x14ac:dyDescent="0.6">
      <c r="A25" s="607"/>
      <c r="B25" s="588"/>
      <c r="C25" s="590"/>
      <c r="D25" s="591"/>
      <c r="E25" s="591"/>
      <c r="F25" s="591"/>
      <c r="G25" s="591"/>
      <c r="H25" s="591"/>
      <c r="I25" s="591"/>
      <c r="J25" s="591"/>
    </row>
    <row r="26" spans="1:10" ht="21" hidden="1" customHeight="1" x14ac:dyDescent="0.6">
      <c r="A26" s="588"/>
      <c r="B26" s="608"/>
      <c r="C26" s="609"/>
      <c r="D26" s="592"/>
      <c r="E26" s="592"/>
      <c r="F26" s="592"/>
      <c r="G26" s="592"/>
      <c r="H26" s="592"/>
      <c r="I26" s="588"/>
      <c r="J26" s="588"/>
    </row>
    <row r="27" spans="1:10" ht="21" hidden="1" customHeight="1" x14ac:dyDescent="0.6">
      <c r="A27" s="593"/>
      <c r="B27" s="594" t="str">
        <f>+'[8]เงินกันดำเนินงานครุภัณฑ์สิ่  65'!E47</f>
        <v>รวม</v>
      </c>
      <c r="C27" s="610" t="str">
        <f t="shared" ref="C27:J27" si="4">+C19</f>
        <v>2000435045</v>
      </c>
      <c r="D27" s="611">
        <f t="shared" si="4"/>
        <v>0</v>
      </c>
      <c r="E27" s="611">
        <f t="shared" si="4"/>
        <v>0</v>
      </c>
      <c r="F27" s="611">
        <f t="shared" si="4"/>
        <v>0</v>
      </c>
      <c r="G27" s="611">
        <f t="shared" si="4"/>
        <v>0</v>
      </c>
      <c r="H27" s="611">
        <f t="shared" si="4"/>
        <v>0</v>
      </c>
      <c r="I27" s="611">
        <f t="shared" si="4"/>
        <v>0</v>
      </c>
      <c r="J27" s="611">
        <f t="shared" si="4"/>
        <v>0</v>
      </c>
    </row>
    <row r="28" spans="1:10" ht="15" hidden="1" customHeight="1" x14ac:dyDescent="0.6">
      <c r="A28" s="607"/>
      <c r="B28" s="612"/>
      <c r="C28" s="613"/>
      <c r="D28" s="614"/>
      <c r="E28" s="614"/>
      <c r="F28" s="614"/>
      <c r="G28" s="614"/>
      <c r="H28" s="614"/>
      <c r="I28" s="614"/>
      <c r="J28" s="614"/>
    </row>
    <row r="29" spans="1:10" ht="15" hidden="1" customHeight="1" x14ac:dyDescent="0.6">
      <c r="A29" s="607"/>
      <c r="B29" s="612"/>
      <c r="C29" s="613"/>
      <c r="D29" s="614"/>
      <c r="E29" s="614"/>
      <c r="F29" s="614"/>
      <c r="G29" s="614"/>
      <c r="H29" s="614"/>
      <c r="I29" s="614"/>
      <c r="J29" s="614"/>
    </row>
    <row r="30" spans="1:10" ht="15" hidden="1" customHeight="1" x14ac:dyDescent="0.6">
      <c r="A30" s="607"/>
      <c r="B30" s="612"/>
      <c r="C30" s="613"/>
      <c r="D30" s="614"/>
      <c r="E30" s="614"/>
      <c r="F30" s="614"/>
      <c r="G30" s="614"/>
      <c r="H30" s="614"/>
      <c r="I30" s="614"/>
      <c r="J30" s="614"/>
    </row>
    <row r="31" spans="1:10" ht="15" hidden="1" customHeight="1" x14ac:dyDescent="0.6">
      <c r="A31" s="607"/>
      <c r="B31" s="612"/>
      <c r="C31" s="613"/>
      <c r="D31" s="614"/>
      <c r="E31" s="614"/>
      <c r="F31" s="614"/>
      <c r="G31" s="614"/>
      <c r="H31" s="614"/>
      <c r="I31" s="614"/>
      <c r="J31" s="614"/>
    </row>
    <row r="32" spans="1:10" ht="15" hidden="1" customHeight="1" x14ac:dyDescent="0.6">
      <c r="A32" s="607"/>
      <c r="B32" s="612"/>
      <c r="C32" s="613"/>
      <c r="D32" s="614"/>
      <c r="E32" s="614"/>
      <c r="F32" s="614"/>
      <c r="G32" s="614"/>
      <c r="H32" s="614"/>
      <c r="I32" s="614"/>
      <c r="J32" s="614"/>
    </row>
    <row r="33" spans="1:10" ht="15" hidden="1" customHeight="1" x14ac:dyDescent="0.6">
      <c r="A33" s="607"/>
      <c r="B33" s="612"/>
      <c r="C33" s="613"/>
      <c r="D33" s="614"/>
      <c r="E33" s="614"/>
      <c r="F33" s="614"/>
      <c r="G33" s="614"/>
      <c r="H33" s="614"/>
      <c r="I33" s="614"/>
      <c r="J33" s="614"/>
    </row>
    <row r="34" spans="1:10" ht="21" x14ac:dyDescent="0.6">
      <c r="A34" s="463" t="str">
        <f>+'[8]เงินกันดำเนินงานครุภัณฑ์สิ่  65'!A48</f>
        <v>ค</v>
      </c>
      <c r="B34" s="615" t="str">
        <f>+'[8]เงินกันดำเนินงานครุภัณฑ์สิ่  65'!E48</f>
        <v>แผนงานพื้นฐานด้านการพัฒนาและเสริมสร้างศักยภาพคน</v>
      </c>
      <c r="C34" s="571"/>
      <c r="D34" s="616"/>
      <c r="E34" s="616"/>
      <c r="F34" s="616"/>
      <c r="G34" s="616"/>
      <c r="H34" s="616"/>
      <c r="I34" s="463"/>
      <c r="J34" s="463"/>
    </row>
    <row r="35" spans="1:10" ht="21" x14ac:dyDescent="0.6">
      <c r="A35" s="617">
        <v>1</v>
      </c>
      <c r="B35" s="618" t="str">
        <f>+'[8]เงินกันดำเนินงานครุภัณฑ์สิ่  65'!E60</f>
        <v>ผลผลิตผู้จบการศึกษาภาคบังคับ</v>
      </c>
      <c r="C35" s="619" t="str">
        <f>+'[8]เงินกันดำเนินงานครุภัณฑ์สิ่  65'!F60</f>
        <v>2000436002</v>
      </c>
      <c r="D35" s="620">
        <f>+D36+D58</f>
        <v>10785600</v>
      </c>
      <c r="E35" s="620">
        <f t="shared" ref="E35:J35" si="5">+E36+E58</f>
        <v>0</v>
      </c>
      <c r="F35" s="620">
        <f t="shared" si="5"/>
        <v>7704000</v>
      </c>
      <c r="G35" s="620">
        <f t="shared" si="5"/>
        <v>0</v>
      </c>
      <c r="H35" s="620">
        <f t="shared" si="5"/>
        <v>0</v>
      </c>
      <c r="I35" s="620">
        <f t="shared" si="5"/>
        <v>3081600</v>
      </c>
      <c r="J35" s="620">
        <f t="shared" si="5"/>
        <v>0</v>
      </c>
    </row>
    <row r="36" spans="1:10" ht="42" hidden="1" customHeight="1" x14ac:dyDescent="0.25">
      <c r="A36" s="576">
        <f>+'[8]เงินกันดำเนินงานครุภัณฑ์สิ่  65'!A61</f>
        <v>3.1</v>
      </c>
      <c r="B36" s="621" t="str">
        <f>+'[8]เงินกันดำเนินงานครุภัณฑ์สิ่  65'!E61</f>
        <v xml:space="preserve">กิจกรรมการจัดการศึกษาประถมศึกษาสำหรับโรงเรียนปกติ  </v>
      </c>
      <c r="C36" s="622" t="str">
        <f>+'[8]เงินกันดำเนินงานครุภัณฑ์สิ่  65'!F61</f>
        <v>200041300P2791</v>
      </c>
      <c r="D36" s="623">
        <f>+D37+D43</f>
        <v>0</v>
      </c>
      <c r="E36" s="623">
        <f t="shared" ref="E36:J36" si="6">+E37+E43</f>
        <v>0</v>
      </c>
      <c r="F36" s="623">
        <f t="shared" si="6"/>
        <v>0</v>
      </c>
      <c r="G36" s="623">
        <f t="shared" si="6"/>
        <v>0</v>
      </c>
      <c r="H36" s="623">
        <f t="shared" si="6"/>
        <v>0</v>
      </c>
      <c r="I36" s="623">
        <f t="shared" si="6"/>
        <v>0</v>
      </c>
      <c r="J36" s="623">
        <f t="shared" si="6"/>
        <v>0</v>
      </c>
    </row>
    <row r="37" spans="1:10" ht="21" hidden="1" customHeight="1" x14ac:dyDescent="0.6">
      <c r="A37" s="580"/>
      <c r="B37" s="601" t="str">
        <f>+'[8]เงินกันดำเนินงานครุภัณฑ์สิ่  65'!E62</f>
        <v>งบดำเนินงาน</v>
      </c>
      <c r="C37" s="624" t="str">
        <f>+'[8]เงินกันดำเนินงานครุภัณฑ์สิ่  65'!F62</f>
        <v>6411200</v>
      </c>
      <c r="D37" s="625">
        <f>+'[8]เงินกันดำเนินงานครุภัณฑ์สิ่  65'!G62</f>
        <v>0</v>
      </c>
      <c r="E37" s="625">
        <f>+'[8]เงินกันดำเนินงานครุภัณฑ์สิ่  65'!H62</f>
        <v>0</v>
      </c>
      <c r="F37" s="625">
        <f>+'[8]เงินกันดำเนินงานครุภัณฑ์สิ่  65'!I62</f>
        <v>0</v>
      </c>
      <c r="G37" s="625">
        <f>+'[8]เงินกันดำเนินงานครุภัณฑ์สิ่  65'!J62</f>
        <v>0</v>
      </c>
      <c r="H37" s="625">
        <f>+'[8]เงินกันดำเนินงานครุภัณฑ์สิ่  65'!K62</f>
        <v>0</v>
      </c>
      <c r="I37" s="625">
        <f>+'[8]เงินกันดำเนินงานครุภัณฑ์สิ่  65'!L62</f>
        <v>0</v>
      </c>
      <c r="J37" s="626">
        <f>+'[8]เงินกันดำเนินงานครุภัณฑ์สิ่  65'!M62</f>
        <v>0</v>
      </c>
    </row>
    <row r="38" spans="1:10" ht="21" hidden="1" customHeight="1" x14ac:dyDescent="0.6">
      <c r="A38" s="603" t="str">
        <f>+'[8]เงินกันดำเนินงานครุภัณฑ์สิ่  65'!A63</f>
        <v>3.1.1</v>
      </c>
      <c r="B38" s="604" t="str">
        <f>+'[8]เงินกันดำเนินงานครุภัณฑ์สิ่  65'!E63</f>
        <v>ปรับปรุงห้องซ่อมแซมห้องรองผอ.สพป.ปท.2</v>
      </c>
      <c r="C38" s="627"/>
      <c r="D38" s="628">
        <f>+'[8]เงินกันดำเนินงานครุภัณฑ์สิ่  65'!G63</f>
        <v>0</v>
      </c>
      <c r="E38" s="628">
        <f>+'[8]เงินกันดำเนินงานครุภัณฑ์สิ่  65'!H63</f>
        <v>0</v>
      </c>
      <c r="F38" s="628">
        <f>+'[8]เงินกันดำเนินงานครุภัณฑ์สิ่  65'!I63</f>
        <v>0</v>
      </c>
      <c r="G38" s="628">
        <f>+'[8]เงินกันดำเนินงานครุภัณฑ์สิ่  65'!J63</f>
        <v>0</v>
      </c>
      <c r="H38" s="628">
        <f>+'[8]เงินกันดำเนินงานครุภัณฑ์สิ่  65'!K63</f>
        <v>0</v>
      </c>
      <c r="I38" s="628">
        <f>+'[8]เงินกันดำเนินงานครุภัณฑ์สิ่  65'!L63</f>
        <v>0</v>
      </c>
      <c r="J38" s="628">
        <f>+'[8]เงินกันดำเนินงานครุภัณฑ์สิ่  65'!M63</f>
        <v>0</v>
      </c>
    </row>
    <row r="39" spans="1:10" ht="21" hidden="1" customHeight="1" x14ac:dyDescent="0.25">
      <c r="A39" s="629" t="str">
        <f>+'[8]เงินกันดำเนินงานครุภัณฑ์สิ่  65'!A64</f>
        <v>3.1.1.1</v>
      </c>
      <c r="B39" s="630" t="str">
        <f>+'[8]เงินกันดำเนินงานครุภัณฑ์สิ่  65'!E64</f>
        <v>สพป.ปท.2</v>
      </c>
      <c r="C39" s="631" t="str">
        <f>+'[8]เงินกันดำเนินงานครุภัณฑ์สิ่  65'!F64</f>
        <v>2000436002000000</v>
      </c>
      <c r="D39" s="632">
        <f>+'[8]เงินกันดำเนินงานครุภัณฑ์สิ่  65'!G69</f>
        <v>0</v>
      </c>
      <c r="E39" s="632"/>
      <c r="F39" s="632">
        <f>+'[8]เงินกันดำเนินงานครุภัณฑ์สิ่  65'!I69</f>
        <v>0</v>
      </c>
      <c r="G39" s="632">
        <f>+'[8]เงินกันดำเนินงานครุภัณฑ์สิ่  65'!J69</f>
        <v>0</v>
      </c>
      <c r="H39" s="632">
        <f>+'[8]เงินกันดำเนินงานครุภัณฑ์สิ่  65'!K69</f>
        <v>0</v>
      </c>
      <c r="I39" s="633"/>
      <c r="J39" s="632">
        <f>+'[8]เงินกันดำเนินงานครุภัณฑ์สิ่  65'!M69</f>
        <v>0</v>
      </c>
    </row>
    <row r="40" spans="1:10" ht="21" hidden="1" customHeight="1" x14ac:dyDescent="0.25">
      <c r="A40" s="629" t="str">
        <f>+'[8]เงินกันดำเนินงานครุภัณฑ์สิ่  65'!A70</f>
        <v>3.1.2</v>
      </c>
      <c r="B40" s="632" t="str">
        <f>+'[8]เงินกันดำเนินงานครุภัณฑ์สิ่  65'!E70</f>
        <v>ปรับปรุงซ่อมแซมอาคารเอนกประสงค์</v>
      </c>
      <c r="C40" s="634">
        <f>+'[8]เงินกันดำเนินงานครุภัณฑ์สิ่  65'!F70</f>
        <v>0</v>
      </c>
      <c r="D40" s="635"/>
      <c r="E40" s="635"/>
      <c r="F40" s="635"/>
      <c r="G40" s="635">
        <f>+'[8]เงินกันดำเนินงานครุภัณฑ์สิ่  65'!J70</f>
        <v>0</v>
      </c>
      <c r="H40" s="635"/>
      <c r="I40" s="635">
        <f>+'[8]เงินกันดำเนินงานครุภัณฑ์สิ่  65'!K70</f>
        <v>0</v>
      </c>
      <c r="J40" s="632">
        <f>+'[8]เงินกันดำเนินงานครุภัณฑ์สิ่  65'!M70</f>
        <v>0</v>
      </c>
    </row>
    <row r="41" spans="1:10" ht="21" hidden="1" customHeight="1" x14ac:dyDescent="0.25">
      <c r="A41" s="629" t="str">
        <f>+'[8]เงินกันดำเนินงานครุภัณฑ์สิ่  65'!A71</f>
        <v>3.1.2.1</v>
      </c>
      <c r="B41" s="630" t="str">
        <f>+'[8]เงินกันดำเนินงานครุภัณฑ์สิ่  65'!E71</f>
        <v>โรงเรียนวัดธรรมราษฎร์เจริญผล</v>
      </c>
      <c r="C41" s="631" t="str">
        <f>+'[8]เงินกันดำเนินงานครุภัณฑ์สิ่  65'!F71</f>
        <v>2000436002000000</v>
      </c>
      <c r="D41" s="632">
        <f>+'[8]เงินกันดำเนินงานครุภัณฑ์สิ่  65'!G76</f>
        <v>0</v>
      </c>
      <c r="E41" s="632"/>
      <c r="F41" s="632">
        <f>+'[8]เงินกันดำเนินงานครุภัณฑ์สิ่  65'!I76</f>
        <v>0</v>
      </c>
      <c r="G41" s="632">
        <f>+'[8]เงินกันดำเนินงานครุภัณฑ์สิ่  65'!J76</f>
        <v>0</v>
      </c>
      <c r="H41" s="632"/>
      <c r="I41" s="632">
        <f>+'[8]เงินกันดำเนินงานครุภัณฑ์สิ่  65'!K76</f>
        <v>0</v>
      </c>
      <c r="J41" s="632">
        <f>+'[8]เงินกันดำเนินงานครุภัณฑ์สิ่  65'!M76</f>
        <v>0</v>
      </c>
    </row>
    <row r="42" spans="1:10" ht="21" hidden="1" customHeight="1" x14ac:dyDescent="0.6">
      <c r="A42" s="607"/>
      <c r="B42" s="607"/>
      <c r="C42" s="636"/>
      <c r="D42" s="607"/>
      <c r="E42" s="607"/>
      <c r="F42" s="607"/>
      <c r="G42" s="607"/>
      <c r="H42" s="607"/>
      <c r="I42" s="607"/>
      <c r="J42" s="607"/>
    </row>
    <row r="43" spans="1:10" ht="21" hidden="1" customHeight="1" x14ac:dyDescent="0.6">
      <c r="A43" s="637">
        <f>+'[8]เงินกันดำเนินงานครุภัณฑ์สิ่  65'!A84</f>
        <v>0</v>
      </c>
      <c r="B43" s="638" t="str">
        <f>+'[8]เงินกันดำเนินงานครุภัณฑ์สิ่  65'!E84</f>
        <v>ค่าครุภัณฑ์</v>
      </c>
      <c r="C43" s="639">
        <f>+'[8]เงินกันดำเนินงานครุภัณฑ์สิ่  65'!F84</f>
        <v>0</v>
      </c>
      <c r="D43" s="637">
        <f>+'[8]เงินกันดำเนินงานครุภัณฑ์สิ่  65'!G84</f>
        <v>0</v>
      </c>
      <c r="E43" s="637">
        <f>+'[8]เงินกันดำเนินงานครุภัณฑ์สิ่  65'!H84</f>
        <v>0</v>
      </c>
      <c r="F43" s="637">
        <f>+'[8]เงินกันดำเนินงานครุภัณฑ์สิ่  65'!I84</f>
        <v>0</v>
      </c>
      <c r="G43" s="637">
        <f>+'[8]เงินกันดำเนินงานครุภัณฑ์สิ่  65'!J84</f>
        <v>0</v>
      </c>
      <c r="H43" s="637">
        <f>+'[8]เงินกันดำเนินงานครุภัณฑ์สิ่  65'!K84</f>
        <v>0</v>
      </c>
      <c r="I43" s="637">
        <f>+'[8]เงินกันดำเนินงานครุภัณฑ์สิ่  65'!L84</f>
        <v>0</v>
      </c>
      <c r="J43" s="640">
        <f>+'[8]เงินกันดำเนินงานครุภัณฑ์สิ่  65'!M84</f>
        <v>0</v>
      </c>
    </row>
    <row r="44" spans="1:10" ht="21" hidden="1" customHeight="1" x14ac:dyDescent="0.25">
      <c r="A44" s="641" t="str">
        <f>+'[8]เงินกันดำเนินงานครุภัณฑ์สิ่  65'!A85</f>
        <v>3.1.3</v>
      </c>
      <c r="B44" s="642" t="str">
        <f>+'[8]เงินกันดำเนินงานครุภัณฑ์สิ่  65'!E85</f>
        <v xml:space="preserve">เครื่องคอมพิวเตอร์สำหรับงานประมวลผล แบบที่ 2 </v>
      </c>
      <c r="C44" s="643">
        <f>+'[8]เงินกันดำเนินงานครุภัณฑ์สิ่  65'!F85</f>
        <v>0</v>
      </c>
      <c r="D44" s="644">
        <f>D45</f>
        <v>0</v>
      </c>
      <c r="E44" s="644">
        <f t="shared" ref="E44:J44" si="7">E45</f>
        <v>0</v>
      </c>
      <c r="F44" s="644">
        <f t="shared" si="7"/>
        <v>0</v>
      </c>
      <c r="G44" s="644">
        <f t="shared" si="7"/>
        <v>0</v>
      </c>
      <c r="H44" s="644">
        <f t="shared" si="7"/>
        <v>0</v>
      </c>
      <c r="I44" s="644">
        <f t="shared" si="7"/>
        <v>0</v>
      </c>
      <c r="J44" s="644">
        <f t="shared" si="7"/>
        <v>0</v>
      </c>
    </row>
    <row r="45" spans="1:10" ht="21" hidden="1" customHeight="1" x14ac:dyDescent="0.25">
      <c r="A45" s="629" t="str">
        <f>+'[8]เงินกันดำเนินงานครุภัณฑ์สิ่  65'!A86</f>
        <v>3.1.3.1</v>
      </c>
      <c r="B45" s="630" t="str">
        <f>+'[8]เงินกันดำเนินงานครุภัณฑ์สิ่  65'!E86</f>
        <v>สพป.ปท.2</v>
      </c>
      <c r="C45" s="631" t="str">
        <f>+'[8]เงินกันดำเนินงานครุภัณฑ์สิ่  65'!F86</f>
        <v>2000436002110ปท1</v>
      </c>
      <c r="D45" s="632">
        <f>+'[8]เงินกันดำเนินงานครุภัณฑ์สิ่  65'!G91</f>
        <v>0</v>
      </c>
      <c r="E45" s="632"/>
      <c r="F45" s="632">
        <f>+'[8]เงินกันดำเนินงานครุภัณฑ์สิ่  65'!I91</f>
        <v>0</v>
      </c>
      <c r="G45" s="632">
        <f>+'[8]เงินกันดำเนินงานครุภัณฑ์สิ่  65'!J91</f>
        <v>0</v>
      </c>
      <c r="H45" s="632">
        <f>+'[8]เงินกันดำเนินงานครุภัณฑ์สิ่  65'!K91</f>
        <v>0</v>
      </c>
      <c r="I45" s="633"/>
      <c r="J45" s="632">
        <f>+'[8]เงินกันดำเนินงานครุภัณฑ์สิ่  65'!M91</f>
        <v>0</v>
      </c>
    </row>
    <row r="46" spans="1:10" ht="42" hidden="1" customHeight="1" x14ac:dyDescent="0.25">
      <c r="A46" s="584" t="str">
        <f>+'[8]เงินกันดำเนินงานครุภัณฑ์สิ่  65'!A92</f>
        <v>3.1.4</v>
      </c>
      <c r="B46" s="642" t="str">
        <f>+'[8]เงินกันดำเนินงานครุภัณฑ์สิ่  65'!E92</f>
        <v xml:space="preserve">เครื่องคอมพิวเตอร์ All In One สำหรับงานประมวลผล </v>
      </c>
      <c r="C46" s="642">
        <f>+'[8]เงินกันดำเนินงานครุภัณฑ์สิ่  65'!F92</f>
        <v>0</v>
      </c>
      <c r="D46" s="644">
        <f>+'[8]เงินกันดำเนินงานครุภัณฑ์สิ่  65'!G92</f>
        <v>0</v>
      </c>
      <c r="E46" s="644">
        <f>+'[8]เงินกันดำเนินงานครุภัณฑ์สิ่  65'!H92</f>
        <v>0</v>
      </c>
      <c r="F46" s="644">
        <f>+'[8]เงินกันดำเนินงานครุภัณฑ์สิ่  65'!I92</f>
        <v>0</v>
      </c>
      <c r="G46" s="644">
        <f>+'[8]เงินกันดำเนินงานครุภัณฑ์สิ่  65'!J92</f>
        <v>0</v>
      </c>
      <c r="H46" s="644">
        <f>+'[8]เงินกันดำเนินงานครุภัณฑ์สิ่  65'!K92</f>
        <v>0</v>
      </c>
      <c r="I46" s="644">
        <f>+'[8]เงินกันดำเนินงานครุภัณฑ์สิ่  65'!L92</f>
        <v>0</v>
      </c>
      <c r="J46" s="644">
        <f>+'[8]เงินกันดำเนินงานครุภัณฑ์สิ่  65'!M92</f>
        <v>0</v>
      </c>
    </row>
    <row r="47" spans="1:10" ht="21" hidden="1" customHeight="1" x14ac:dyDescent="0.25">
      <c r="A47" s="629" t="str">
        <f>+'[8]เงินกันดำเนินงานครุภัณฑ์สิ่  65'!A93</f>
        <v>3.1.4.1</v>
      </c>
      <c r="B47" s="630" t="str">
        <f>+'[8]เงินกันดำเนินงานครุภัณฑ์สิ่  65'!E93</f>
        <v>สพป.ปท.2 จำนวน 12 เครื่อง</v>
      </c>
      <c r="C47" s="645" t="str">
        <f>+'[8]เงินกันดำเนินงานครุภัณฑ์สิ่  65'!F93</f>
        <v>2000436002110ปท2</v>
      </c>
      <c r="D47" s="635">
        <f>+'[8]เงินกันดำเนินงานครุภัณฑ์สิ่  65'!G98</f>
        <v>0</v>
      </c>
      <c r="E47" s="635">
        <f>+'[8]เงินกันดำเนินงานครุภัณฑ์สิ่  65'!H98</f>
        <v>0</v>
      </c>
      <c r="F47" s="635">
        <f>+'[8]เงินกันดำเนินงานครุภัณฑ์สิ่  65'!I98</f>
        <v>0</v>
      </c>
      <c r="G47" s="635">
        <f>+'[8]เงินกันดำเนินงานครุภัณฑ์สิ่  65'!J98</f>
        <v>0</v>
      </c>
      <c r="H47" s="635">
        <f>+'[8]เงินกันดำเนินงานครุภัณฑ์สิ่  65'!K98</f>
        <v>0</v>
      </c>
      <c r="I47" s="635">
        <f>+'[8]เงินกันดำเนินงานครุภัณฑ์สิ่  65'!L98</f>
        <v>0</v>
      </c>
      <c r="J47" s="632">
        <f>+'[8]เงินกันดำเนินงานครุภัณฑ์สิ่  65'!M98</f>
        <v>0</v>
      </c>
    </row>
    <row r="48" spans="1:10" ht="21" hidden="1" customHeight="1" x14ac:dyDescent="0.25">
      <c r="A48" s="584" t="str">
        <f>+'[8]เงินกันดำเนินงานครุภัณฑ์สิ่  65'!A99</f>
        <v>3.1.5</v>
      </c>
      <c r="B48" s="646" t="str">
        <f>+'[8]เงินกันดำเนินงานครุภัณฑ์สิ่  65'!E99</f>
        <v xml:space="preserve">เครื่องคอมพิวเตอร์โน้ตบุ๊ก สำหรับงานสำนักงาน </v>
      </c>
      <c r="C48" s="586"/>
      <c r="D48" s="641">
        <f>+D49</f>
        <v>0</v>
      </c>
      <c r="E48" s="641">
        <f t="shared" ref="E48:J48" si="8">+E49</f>
        <v>0</v>
      </c>
      <c r="F48" s="641">
        <f t="shared" si="8"/>
        <v>0</v>
      </c>
      <c r="G48" s="641">
        <f t="shared" si="8"/>
        <v>0</v>
      </c>
      <c r="H48" s="641">
        <f t="shared" si="8"/>
        <v>0</v>
      </c>
      <c r="I48" s="641">
        <f t="shared" si="8"/>
        <v>0</v>
      </c>
      <c r="J48" s="644">
        <f t="shared" si="8"/>
        <v>0</v>
      </c>
    </row>
    <row r="49" spans="1:10" ht="21" hidden="1" customHeight="1" x14ac:dyDescent="0.25">
      <c r="A49" s="629" t="str">
        <f>+'[8]เงินกันดำเนินงานครุภัณฑ์สิ่  65'!A100</f>
        <v>3.1.5.1</v>
      </c>
      <c r="B49" s="630" t="str">
        <f>+'[8]เงินกันดำเนินงานครุภัณฑ์สิ่  65'!E100</f>
        <v>สพป.ปท.2 จำนวน 8 เครื่อง</v>
      </c>
      <c r="C49" s="645" t="str">
        <f>+'[8]เงินกันดำเนินงานครุภัณฑ์สิ่  65'!F100</f>
        <v>2000436002110ปท3</v>
      </c>
      <c r="D49" s="647">
        <f>+'[8]เงินกันดำเนินงานครุภัณฑ์สิ่  65'!G105</f>
        <v>0</v>
      </c>
      <c r="E49" s="647">
        <f>+'[8]เงินกันดำเนินงานครุภัณฑ์สิ่  65'!H105</f>
        <v>0</v>
      </c>
      <c r="F49" s="647">
        <f>+'[8]เงินกันดำเนินงานครุภัณฑ์สิ่  65'!I105</f>
        <v>0</v>
      </c>
      <c r="G49" s="647">
        <f>+'[8]เงินกันดำเนินงานครุภัณฑ์สิ่  65'!J105</f>
        <v>0</v>
      </c>
      <c r="H49" s="647">
        <f>+'[8]เงินกันดำเนินงานครุภัณฑ์สิ่  65'!K105</f>
        <v>0</v>
      </c>
      <c r="I49" s="647">
        <f>+'[8]เงินกันดำเนินงานครุภัณฑ์สิ่  65'!L105</f>
        <v>0</v>
      </c>
      <c r="J49" s="647">
        <f>+'[8]เงินกันดำเนินงานครุภัณฑ์สิ่  65'!M105</f>
        <v>0</v>
      </c>
    </row>
    <row r="50" spans="1:10" ht="21" hidden="1" customHeight="1" x14ac:dyDescent="0.25">
      <c r="A50" s="584" t="str">
        <f>+'[8]เงินกันดำเนินงานครุภัณฑ์สิ่  65'!A106</f>
        <v>3.1.6</v>
      </c>
      <c r="B50" s="646" t="str">
        <f>+'[8]เงินกันดำเนินงานครุภัณฑ์สิ่  65'!E106</f>
        <v xml:space="preserve">เครื่องแท็ปเล็ต แบบ 2 </v>
      </c>
      <c r="C50" s="586"/>
      <c r="D50" s="641">
        <f>+'[8]เงินกันดำเนินงานครุภัณฑ์สิ่  65'!G106</f>
        <v>0</v>
      </c>
      <c r="E50" s="641">
        <f>+'[8]เงินกันดำเนินงานครุภัณฑ์สิ่  65'!H106</f>
        <v>0</v>
      </c>
      <c r="F50" s="641">
        <f>+'[8]เงินกันดำเนินงานครุภัณฑ์สิ่  65'!I106</f>
        <v>0</v>
      </c>
      <c r="G50" s="641">
        <f>+'[8]เงินกันดำเนินงานครุภัณฑ์สิ่  65'!J106</f>
        <v>0</v>
      </c>
      <c r="H50" s="641">
        <f>+'[8]เงินกันดำเนินงานครุภัณฑ์สิ่  65'!K106</f>
        <v>0</v>
      </c>
      <c r="I50" s="641">
        <f>+'[8]เงินกันดำเนินงานครุภัณฑ์สิ่  65'!L106</f>
        <v>0</v>
      </c>
      <c r="J50" s="644">
        <f>+'[8]เงินกันดำเนินงานครุภัณฑ์สิ่  65'!M106</f>
        <v>0</v>
      </c>
    </row>
    <row r="51" spans="1:10" ht="21" hidden="1" customHeight="1" x14ac:dyDescent="0.25">
      <c r="A51" s="629" t="str">
        <f>+'[8]เงินกันดำเนินงานครุภัณฑ์สิ่  65'!A107</f>
        <v>3.1.6.1</v>
      </c>
      <c r="B51" s="630" t="str">
        <f>+'[8]เงินกันดำเนินงานครุภัณฑ์สิ่  65'!E107</f>
        <v>สพป.ปท.2 จำนวน 2 เครื่อง</v>
      </c>
      <c r="C51" s="645" t="str">
        <f>+'[8]เงินกันดำเนินงานครุภัณฑ์สิ่  65'!F107</f>
        <v>2000436002110ปท4</v>
      </c>
      <c r="D51" s="635">
        <f>+'[8]เงินกันดำเนินงานครุภัณฑ์สิ่  65'!G112</f>
        <v>0</v>
      </c>
      <c r="E51" s="635">
        <f>+'[8]เงินกันดำเนินงานครุภัณฑ์สิ่  65'!H112</f>
        <v>0</v>
      </c>
      <c r="F51" s="635">
        <f>+'[8]เงินกันดำเนินงานครุภัณฑ์สิ่  65'!I112</f>
        <v>0</v>
      </c>
      <c r="G51" s="635">
        <f>+'[8]เงินกันดำเนินงานครุภัณฑ์สิ่  65'!J112</f>
        <v>0</v>
      </c>
      <c r="H51" s="635">
        <f>+'[8]เงินกันดำเนินงานครุภัณฑ์สิ่  65'!K112</f>
        <v>0</v>
      </c>
      <c r="I51" s="635">
        <f>+'[8]เงินกันดำเนินงานครุภัณฑ์สิ่  65'!L112</f>
        <v>0</v>
      </c>
      <c r="J51" s="632">
        <f>+'[8]เงินกันดำเนินงานครุภัณฑ์สิ่  65'!M112</f>
        <v>0</v>
      </c>
    </row>
    <row r="52" spans="1:10" ht="42" hidden="1" customHeight="1" x14ac:dyDescent="0.25">
      <c r="A52" s="584" t="str">
        <f>+'[8]เงินกันดำเนินงานครุภัณฑ์สิ่  65'!A113</f>
        <v>3.1.7</v>
      </c>
      <c r="B52" s="585" t="str">
        <f>+'[8]เงินกันดำเนินงานครุภัณฑ์สิ่  65'!E113</f>
        <v xml:space="preserve">เครื่องพิมพ์ Multifunction แบบฉีดหมึกพร้อมติดตั้งถังหมึกพิมพ์ (Ink Tank Printer)      </v>
      </c>
      <c r="C52" s="586"/>
      <c r="D52" s="641">
        <f>+'[8]เงินกันดำเนินงานครุภัณฑ์สิ่  65'!G113</f>
        <v>0</v>
      </c>
      <c r="E52" s="641">
        <f>+'[8]เงินกันดำเนินงานครุภัณฑ์สิ่  65'!H113</f>
        <v>0</v>
      </c>
      <c r="F52" s="641">
        <f>+'[8]เงินกันดำเนินงานครุภัณฑ์สิ่  65'!I113</f>
        <v>0</v>
      </c>
      <c r="G52" s="641">
        <f>+'[8]เงินกันดำเนินงานครุภัณฑ์สิ่  65'!J113</f>
        <v>0</v>
      </c>
      <c r="H52" s="641">
        <f>+'[8]เงินกันดำเนินงานครุภัณฑ์สิ่  65'!K113</f>
        <v>0</v>
      </c>
      <c r="I52" s="641">
        <f>+'[8]เงินกันดำเนินงานครุภัณฑ์สิ่  65'!L113</f>
        <v>0</v>
      </c>
      <c r="J52" s="644">
        <f>+'[8]เงินกันดำเนินงานครุภัณฑ์สิ่  65'!M113</f>
        <v>0</v>
      </c>
    </row>
    <row r="53" spans="1:10" ht="21" hidden="1" customHeight="1" x14ac:dyDescent="0.25">
      <c r="A53" s="629" t="str">
        <f>+'[8]เงินกันดำเนินงานครุภัณฑ์สิ่  65'!A114</f>
        <v>3.1.7.1</v>
      </c>
      <c r="B53" s="630" t="str">
        <f>+'[8]เงินกันดำเนินงานครุภัณฑ์สิ่  65'!E114</f>
        <v>สพป.ปท.2 จำนวน 3 เครื่อง</v>
      </c>
      <c r="C53" s="645" t="str">
        <f>+'[8]เงินกันดำเนินงานครุภัณฑ์สิ่  65'!F114</f>
        <v>2000436002110DBW</v>
      </c>
      <c r="D53" s="635">
        <f>+'[8]เงินกันดำเนินงานครุภัณฑ์สิ่  65'!G119</f>
        <v>0</v>
      </c>
      <c r="E53" s="635">
        <f>+'[8]เงินกันดำเนินงานครุภัณฑ์สิ่  65'!H119</f>
        <v>0</v>
      </c>
      <c r="F53" s="635">
        <f>+'[8]เงินกันดำเนินงานครุภัณฑ์สิ่  65'!I119</f>
        <v>0</v>
      </c>
      <c r="G53" s="635">
        <f>+'[8]เงินกันดำเนินงานครุภัณฑ์สิ่  65'!J119</f>
        <v>0</v>
      </c>
      <c r="H53" s="635">
        <f>+'[8]เงินกันดำเนินงานครุภัณฑ์สิ่  65'!K119</f>
        <v>0</v>
      </c>
      <c r="I53" s="635">
        <f>+'[8]เงินกันดำเนินงานครุภัณฑ์สิ่  65'!L119</f>
        <v>0</v>
      </c>
      <c r="J53" s="632">
        <f>+'[8]เงินกันดำเนินงานครุภัณฑ์สิ่  65'!M119</f>
        <v>0</v>
      </c>
    </row>
    <row r="54" spans="1:10" ht="42" hidden="1" customHeight="1" x14ac:dyDescent="0.25">
      <c r="A54" s="576">
        <f>+'[8]เงินกันดำเนินงานครุภัณฑ์สิ่  65'!A120</f>
        <v>3.2</v>
      </c>
      <c r="B54" s="648" t="str">
        <f>+'[8]เงินกันดำเนินงานครุภัณฑ์สิ่  65'!E120</f>
        <v xml:space="preserve">กิจกรรมการจัดการศึกษามัธยมศึกษาตอนต้นสำหรับโรงเรียนปกติ  </v>
      </c>
      <c r="C54" s="649" t="str">
        <f>+'[8]เงินกันดำเนินงานครุภัณฑ์สิ่  65'!F120</f>
        <v>200041300P2792</v>
      </c>
      <c r="D54" s="650">
        <f>+'[8]เงินกันดำเนินงานครุภัณฑ์สิ่  65'!G120</f>
        <v>0</v>
      </c>
      <c r="E54" s="650">
        <f>+'[8]เงินกันดำเนินงานครุภัณฑ์สิ่  65'!H120</f>
        <v>0</v>
      </c>
      <c r="F54" s="650">
        <f>+'[8]เงินกันดำเนินงานครุภัณฑ์สิ่  65'!I120</f>
        <v>0</v>
      </c>
      <c r="G54" s="650">
        <f>+'[8]เงินกันดำเนินงานครุภัณฑ์สิ่  65'!J120</f>
        <v>0</v>
      </c>
      <c r="H54" s="650">
        <f>+'[8]เงินกันดำเนินงานครุภัณฑ์สิ่  65'!K120</f>
        <v>0</v>
      </c>
      <c r="I54" s="650">
        <f>+'[8]เงินกันดำเนินงานครุภัณฑ์สิ่  65'!L120</f>
        <v>0</v>
      </c>
      <c r="J54" s="651">
        <f>+'[8]เงินกันดำเนินงานครุภัณฑ์สิ่  65'!M120</f>
        <v>0</v>
      </c>
    </row>
    <row r="55" spans="1:10" ht="21" hidden="1" customHeight="1" x14ac:dyDescent="0.25">
      <c r="A55" s="652">
        <f>+'[8]เงินกันดำเนินงานครุภัณฑ์สิ่  65'!A121</f>
        <v>0</v>
      </c>
      <c r="B55" s="653" t="str">
        <f>+'[8]เงินกันดำเนินงานครุภัณฑ์สิ่  65'!E121</f>
        <v>งบดำเนินงาน</v>
      </c>
      <c r="C55" s="654" t="str">
        <f>+'[8]เงินกันดำเนินงานครุภัณฑ์สิ่  65'!F121</f>
        <v>6411200</v>
      </c>
      <c r="D55" s="655">
        <f>+'[8]เงินกันดำเนินงานครุภัณฑ์สิ่  65'!G121</f>
        <v>0</v>
      </c>
      <c r="E55" s="655">
        <f>+'[8]เงินกันดำเนินงานครุภัณฑ์สิ่  65'!H121</f>
        <v>0</v>
      </c>
      <c r="F55" s="655">
        <f>+'[8]เงินกันดำเนินงานครุภัณฑ์สิ่  65'!I121</f>
        <v>0</v>
      </c>
      <c r="G55" s="655">
        <f>+'[8]เงินกันดำเนินงานครุภัณฑ์สิ่  65'!J121</f>
        <v>0</v>
      </c>
      <c r="H55" s="655">
        <f>+'[8]เงินกันดำเนินงานครุภัณฑ์สิ่  65'!K121</f>
        <v>0</v>
      </c>
      <c r="I55" s="655">
        <f>+'[8]เงินกันดำเนินงานครุภัณฑ์สิ่  65'!L121</f>
        <v>0</v>
      </c>
      <c r="J55" s="652">
        <f>+'[8]เงินกันดำเนินงานครุภัณฑ์สิ่  65'!M121</f>
        <v>0</v>
      </c>
    </row>
    <row r="56" spans="1:10" ht="42" hidden="1" customHeight="1" x14ac:dyDescent="0.6">
      <c r="A56" s="603" t="str">
        <f>+'[8]เงินกันดำเนินงานครุภัณฑ์สิ่  65'!A122</f>
        <v>3.2.1</v>
      </c>
      <c r="B56" s="656" t="str">
        <f>+'[8]เงินกันดำเนินงานครุภัณฑ์สิ่  65'!E122</f>
        <v>ปรับปรุงซ่อมแซมผนังอาคาร ท่อลำเลียงน้ำและซ่อมพื้นดาดฟ้ารั่วซึม</v>
      </c>
      <c r="C56" s="657"/>
      <c r="D56" s="658">
        <f>+'[8]เงินกันดำเนินงานครุภัณฑ์สิ่  65'!G122</f>
        <v>0</v>
      </c>
      <c r="E56" s="658">
        <f>+'[8]เงินกันดำเนินงานครุภัณฑ์สิ่  65'!H122</f>
        <v>0</v>
      </c>
      <c r="F56" s="658">
        <f>+'[8]เงินกันดำเนินงานครุภัณฑ์สิ่  65'!I122</f>
        <v>0</v>
      </c>
      <c r="G56" s="658">
        <f>+'[8]เงินกันดำเนินงานครุภัณฑ์สิ่  65'!J122</f>
        <v>0</v>
      </c>
      <c r="H56" s="658">
        <f>+'[8]เงินกันดำเนินงานครุภัณฑ์สิ่  65'!K122</f>
        <v>0</v>
      </c>
      <c r="I56" s="658">
        <f>+'[8]เงินกันดำเนินงานครุภัณฑ์สิ่  65'!L122</f>
        <v>0</v>
      </c>
      <c r="J56" s="628">
        <f>+'[8]เงินกันดำเนินงานครุภัณฑ์สิ่  65'!M122</f>
        <v>0</v>
      </c>
    </row>
    <row r="57" spans="1:10" ht="21" hidden="1" customHeight="1" x14ac:dyDescent="0.6">
      <c r="A57" s="607" t="str">
        <f>+'[8]เงินกันดำเนินงานครุภัณฑ์สิ่  65'!A123</f>
        <v>3.2.1.1</v>
      </c>
      <c r="B57" s="659" t="str">
        <f>+'[8]เงินกันดำเนินงานครุภัณฑ์สิ่  65'!E123</f>
        <v>สพป.ปท.2</v>
      </c>
      <c r="C57" s="660" t="str">
        <f>+'[8]เงินกันดำเนินงานครุภัณฑ์สิ่  65'!F123</f>
        <v>2000436002000000</v>
      </c>
      <c r="D57" s="661">
        <f>+'[8]เงินกันดำเนินงานครุภัณฑ์สิ่  65'!G128</f>
        <v>0</v>
      </c>
      <c r="E57" s="661">
        <f>+'[8]เงินกันดำเนินงานครุภัณฑ์สิ่  65'!H128</f>
        <v>0</v>
      </c>
      <c r="F57" s="661">
        <f>+'[8]เงินกันดำเนินงานครุภัณฑ์สิ่  65'!I128</f>
        <v>0</v>
      </c>
      <c r="G57" s="661">
        <f>+'[8]เงินกันดำเนินงานครุภัณฑ์สิ่  65'!J128</f>
        <v>0</v>
      </c>
      <c r="H57" s="661">
        <f>+'[8]เงินกันดำเนินงานครุภัณฑ์สิ่  65'!K128</f>
        <v>0</v>
      </c>
      <c r="I57" s="661">
        <f>+'[8]เงินกันดำเนินงานครุภัณฑ์สิ่  65'!L128</f>
        <v>0</v>
      </c>
      <c r="J57" s="614">
        <f>+'[8]เงินกันดำเนินงานครุภัณฑ์สิ่  65'!M128</f>
        <v>0</v>
      </c>
    </row>
    <row r="58" spans="1:10" ht="42" x14ac:dyDescent="0.25">
      <c r="A58" s="576">
        <v>1.1000000000000001</v>
      </c>
      <c r="B58" s="648" t="str">
        <f>+'[8]เงินกันดำเนินงานครุภัณฑ์สิ่  65'!E129</f>
        <v xml:space="preserve">กิจกรรมก่อสร้างปรับปรุง ซ่อมแซมอาคารเรียนและสิ่งก่อสร้างประกอบ </v>
      </c>
      <c r="C58" s="662" t="str">
        <f>+'[8]เงินกันดำเนินงานครุภัณฑ์สิ่  65'!F129</f>
        <v>200041300P2790</v>
      </c>
      <c r="D58" s="651">
        <f>+D59</f>
        <v>10785600</v>
      </c>
      <c r="E58" s="651">
        <f t="shared" ref="E58:J58" si="9">+E59</f>
        <v>0</v>
      </c>
      <c r="F58" s="651">
        <f t="shared" si="9"/>
        <v>7704000</v>
      </c>
      <c r="G58" s="651">
        <f t="shared" si="9"/>
        <v>0</v>
      </c>
      <c r="H58" s="651">
        <f t="shared" si="9"/>
        <v>0</v>
      </c>
      <c r="I58" s="651">
        <f t="shared" si="9"/>
        <v>3081600</v>
      </c>
      <c r="J58" s="651">
        <f t="shared" si="9"/>
        <v>0</v>
      </c>
    </row>
    <row r="59" spans="1:10" ht="21" x14ac:dyDescent="0.6">
      <c r="A59" s="640">
        <f>+'[8]เงินกันดำเนินงานครุภัณฑ์สิ่  65'!A130</f>
        <v>0</v>
      </c>
      <c r="B59" s="640" t="str">
        <f>+'[8]เงินกันดำเนินงานครุภัณฑ์สิ่  65'!E130</f>
        <v xml:space="preserve">งบลงทุน ค่าที่ดินและสิ่งก่อสร้าง </v>
      </c>
      <c r="C59" s="663" t="str">
        <f>+'[8]เงินกันดำเนินงานครุภัณฑ์สิ่  65'!F130</f>
        <v xml:space="preserve"> 6511320</v>
      </c>
      <c r="D59" s="640">
        <f>+D60+D63+D65+D67+D69</f>
        <v>10785600</v>
      </c>
      <c r="E59" s="640">
        <f t="shared" ref="E59:J59" si="10">+E60+E63+E65+E67+E69</f>
        <v>0</v>
      </c>
      <c r="F59" s="640">
        <f t="shared" si="10"/>
        <v>7704000</v>
      </c>
      <c r="G59" s="640">
        <f t="shared" si="10"/>
        <v>0</v>
      </c>
      <c r="H59" s="640">
        <f t="shared" si="10"/>
        <v>0</v>
      </c>
      <c r="I59" s="640">
        <f t="shared" si="10"/>
        <v>3081600</v>
      </c>
      <c r="J59" s="640">
        <f t="shared" si="10"/>
        <v>0</v>
      </c>
    </row>
    <row r="60" spans="1:10" ht="21" hidden="1" customHeight="1" x14ac:dyDescent="0.6">
      <c r="A60" s="603" t="str">
        <f>+'[8]เงินกันดำเนินงานครุภัณฑ์สิ่  65'!A131</f>
        <v>3.3.1</v>
      </c>
      <c r="B60" s="628" t="str">
        <f>+'[8]เงินกันดำเนินงานครุภัณฑ์สิ่  65'!E131</f>
        <v>อาคารเรียนแบบพิเศษ</v>
      </c>
      <c r="C60" s="664">
        <f>+'[8]เงินกันดำเนินงานครุภัณฑ์สิ่  65'!F131</f>
        <v>0</v>
      </c>
      <c r="D60" s="628">
        <f>+'[8]เงินกันดำเนินงานครุภัณฑ์สิ่  65'!G131</f>
        <v>0</v>
      </c>
      <c r="E60" s="628">
        <f>+'[8]เงินกันดำเนินงานครุภัณฑ์สิ่  65'!H131</f>
        <v>0</v>
      </c>
      <c r="F60" s="628">
        <f>+'[8]เงินกันดำเนินงานครุภัณฑ์สิ่  65'!I131</f>
        <v>0</v>
      </c>
      <c r="G60" s="628">
        <f>+'[8]เงินกันดำเนินงานครุภัณฑ์สิ่  65'!J131</f>
        <v>0</v>
      </c>
      <c r="H60" s="628">
        <f>+'[8]เงินกันดำเนินงานครุภัณฑ์สิ่  65'!K131</f>
        <v>0</v>
      </c>
      <c r="I60" s="628">
        <f>+'[8]เงินกันดำเนินงานครุภัณฑ์สิ่  65'!L131</f>
        <v>0</v>
      </c>
      <c r="J60" s="628">
        <f>+J61</f>
        <v>0</v>
      </c>
    </row>
    <row r="61" spans="1:10" s="65" customFormat="1" ht="21" hidden="1" customHeight="1" x14ac:dyDescent="0.6">
      <c r="A61" s="614">
        <f>+'[8]เงินกันดำเนินงานครุภัณฑ์สิ่  65'!A132</f>
        <v>0</v>
      </c>
      <c r="B61" s="614" t="str">
        <f>+'[8]เงินกันดำเนินงานครุภัณฑ์สิ่  65'!E132</f>
        <v>ร.ร.ธัญญสิทธิศิลป์</v>
      </c>
      <c r="C61" s="665" t="str">
        <f>+'[8]เงินกันดำเนินงานครุภัณฑ์สิ่  65'!F132</f>
        <v>20004360002003220054</v>
      </c>
      <c r="D61" s="614">
        <f>+'[8]เงินกันดำเนินงานครุภัณฑ์สิ่  65'!G161</f>
        <v>0</v>
      </c>
      <c r="E61" s="614">
        <f>+'[8]เงินกันดำเนินงานครุภัณฑ์สิ่  65'!H161</f>
        <v>0</v>
      </c>
      <c r="F61" s="614">
        <f>+'[8]เงินกันดำเนินงานครุภัณฑ์สิ่  65'!I161</f>
        <v>0</v>
      </c>
      <c r="G61" s="614">
        <f>+'[8]เงินกันดำเนินงานครุภัณฑ์สิ่  65'!J161</f>
        <v>0</v>
      </c>
      <c r="H61" s="614">
        <f>+'[8]เงินกันดำเนินงานครุภัณฑ์สิ่  65'!K161</f>
        <v>0</v>
      </c>
      <c r="I61" s="614">
        <f>+'[8]เงินกันดำเนินงานครุภัณฑ์สิ่  65'!L161</f>
        <v>0</v>
      </c>
      <c r="J61" s="614">
        <f>+'[8]เงินกันดำเนินงานครุภัณฑ์สิ่  65'!M161</f>
        <v>0</v>
      </c>
    </row>
    <row r="62" spans="1:10" s="65" customFormat="1" ht="9" hidden="1" customHeight="1" x14ac:dyDescent="0.6">
      <c r="A62" s="666"/>
      <c r="B62" s="666"/>
      <c r="C62" s="667">
        <f>+'[8]เงินกันดำเนินงานครุภัณฑ์สิ่  65'!F133</f>
        <v>0</v>
      </c>
      <c r="D62" s="666"/>
      <c r="E62" s="666"/>
      <c r="F62" s="666"/>
      <c r="G62" s="666"/>
      <c r="H62" s="666"/>
      <c r="I62" s="666"/>
      <c r="J62" s="666"/>
    </row>
    <row r="63" spans="1:10" ht="21" x14ac:dyDescent="0.6">
      <c r="A63" s="603" t="s">
        <v>44</v>
      </c>
      <c r="B63" s="668" t="str">
        <f>+'[8]เงินกันดำเนินงานครุภัณฑ์สิ่  65'!E162</f>
        <v>อาคารเรียน318ล./55-ขเขตแผ่นดินไหว</v>
      </c>
      <c r="C63" s="664">
        <f>+'[8]เงินกันดำเนินงานครุภัณฑ์สิ่  65'!F162</f>
        <v>0</v>
      </c>
      <c r="D63" s="628">
        <f>+'[8]เงินกันดำเนินงานครุภัณฑ์สิ่  65'!G162</f>
        <v>10785600</v>
      </c>
      <c r="E63" s="628">
        <f>+'[8]เงินกันดำเนินงานครุภัณฑ์สิ่  65'!H162</f>
        <v>0</v>
      </c>
      <c r="F63" s="628">
        <f>+'[8]เงินกันดำเนินงานครุภัณฑ์สิ่  65'!I162</f>
        <v>7704000</v>
      </c>
      <c r="G63" s="628">
        <f>+'[8]เงินกันดำเนินงานครุภัณฑ์สิ่  65'!J162</f>
        <v>0</v>
      </c>
      <c r="H63" s="628">
        <f>+'[8]เงินกันดำเนินงานครุภัณฑ์สิ่  65'!K162</f>
        <v>0</v>
      </c>
      <c r="I63" s="628">
        <f>+'[8]เงินกันดำเนินงานครุภัณฑ์สิ่  65'!L162</f>
        <v>3081600</v>
      </c>
      <c r="J63" s="628">
        <f>+J64</f>
        <v>0</v>
      </c>
    </row>
    <row r="64" spans="1:10" ht="42" x14ac:dyDescent="0.25">
      <c r="A64" s="632">
        <f>+'[8]เงินกันดำเนินงานครุภัณฑ์สิ่  65'!A163</f>
        <v>0</v>
      </c>
      <c r="B64" s="630" t="str">
        <f>+'[8]เงินกันดำเนินงานครุภัณฑ์สิ่  65'!E163</f>
        <v>ร.ร.ชุมชนเลิศพินิจพิทยาคม</v>
      </c>
      <c r="C64" s="645" t="str">
        <f>+'[8]เงินกันดำเนินงานครุภัณฑ์สิ่  65'!F163</f>
        <v>20004 36000200 3220054</v>
      </c>
      <c r="D64" s="635">
        <f>+'[8]เงินกันดำเนินงานครุภัณฑ์สิ่  65'!G195</f>
        <v>10785600</v>
      </c>
      <c r="E64" s="635">
        <f>+'[8]เงินกันดำเนินงานครุภัณฑ์สิ่  65'!H195</f>
        <v>0</v>
      </c>
      <c r="F64" s="635">
        <f>+'[8]เงินกันดำเนินงานครุภัณฑ์สิ่  65'!I195</f>
        <v>7704000</v>
      </c>
      <c r="G64" s="635">
        <f>+'[8]เงินกันดำเนินงานครุภัณฑ์สิ่  65'!J195</f>
        <v>0</v>
      </c>
      <c r="H64" s="635">
        <f>+'[8]เงินกันดำเนินงานครุภัณฑ์สิ่  65'!K195</f>
        <v>0</v>
      </c>
      <c r="I64" s="635">
        <f>+'[8]เงินกันดำเนินงานครุภัณฑ์สิ่  65'!L195</f>
        <v>3081600</v>
      </c>
      <c r="J64" s="632">
        <f>+'[8]เงินกันดำเนินงานครุภัณฑ์สิ่  65'!M195</f>
        <v>0</v>
      </c>
    </row>
    <row r="65" spans="1:10" ht="21" hidden="1" customHeight="1" x14ac:dyDescent="0.6">
      <c r="A65" s="603" t="str">
        <f>+'[8]เงินกันดำเนินงานครุภัณฑ์สิ่  65'!A196</f>
        <v>3.3.3</v>
      </c>
      <c r="B65" s="668">
        <f>+'[8]เงินกันดำเนินงานครุภัณฑ์สิ่  65'!E196</f>
        <v>0</v>
      </c>
      <c r="C65" s="656"/>
      <c r="D65" s="658">
        <f>+'[8]เงินกันดำเนินงานครุภัณฑ์สิ่  65'!G196</f>
        <v>0</v>
      </c>
      <c r="E65" s="658">
        <f>+'[8]เงินกันดำเนินงานครุภัณฑ์สิ่  65'!H196</f>
        <v>0</v>
      </c>
      <c r="F65" s="658">
        <f>+'[8]เงินกันดำเนินงานครุภัณฑ์สิ่  65'!I196</f>
        <v>0</v>
      </c>
      <c r="G65" s="658">
        <f>+'[8]เงินกันดำเนินงานครุภัณฑ์สิ่  65'!J196</f>
        <v>0</v>
      </c>
      <c r="H65" s="658">
        <f>+'[8]เงินกันดำเนินงานครุภัณฑ์สิ่  65'!K196</f>
        <v>0</v>
      </c>
      <c r="I65" s="658">
        <f>+'[8]เงินกันดำเนินงานครุภัณฑ์สิ่  65'!L196</f>
        <v>0</v>
      </c>
      <c r="J65" s="628">
        <f>+J66</f>
        <v>0</v>
      </c>
    </row>
    <row r="66" spans="1:10" ht="42" hidden="1" customHeight="1" x14ac:dyDescent="0.25">
      <c r="A66" s="632">
        <f>+'[8]เงินกันดำเนินงานครุภัณฑ์สิ่  65'!A197</f>
        <v>0</v>
      </c>
      <c r="B66" s="630" t="str">
        <f>+'[8]เงินกันดำเนินงานครุภัณฑ์สิ่  65'!E177</f>
        <v>งวด 10 ครบ 15 ธ.ค64/ 1,926,000</v>
      </c>
      <c r="C66" s="645" t="str">
        <f>+'[8]เงินกันดำเนินงานครุภัณฑ์สิ่  65'!F197</f>
        <v>20004360002003210AE8</v>
      </c>
      <c r="D66" s="635">
        <f>+'[8]เงินกันดำเนินงานครุภัณฑ์สิ่  65'!G220</f>
        <v>0</v>
      </c>
      <c r="E66" s="635">
        <f>+'[8]เงินกันดำเนินงานครุภัณฑ์สิ่  65'!H220</f>
        <v>0</v>
      </c>
      <c r="F66" s="635">
        <f>+'[8]เงินกันดำเนินงานครุภัณฑ์สิ่  65'!I220</f>
        <v>0</v>
      </c>
      <c r="G66" s="635">
        <f>+'[8]เงินกันดำเนินงานครุภัณฑ์สิ่  65'!J220</f>
        <v>0</v>
      </c>
      <c r="H66" s="635">
        <f>+'[8]เงินกันดำเนินงานครุภัณฑ์สิ่  65'!K220</f>
        <v>0</v>
      </c>
      <c r="I66" s="635">
        <f>+'[8]เงินกันดำเนินงานครุภัณฑ์สิ่  65'!L220</f>
        <v>0</v>
      </c>
      <c r="J66" s="632">
        <f>+'[8]เงินกันดำเนินงานครุภัณฑ์สิ่  65'!M220</f>
        <v>0</v>
      </c>
    </row>
    <row r="67" spans="1:10" ht="21" hidden="1" customHeight="1" x14ac:dyDescent="0.25">
      <c r="A67" s="584" t="str">
        <f>+'[8]เงินกันดำเนินงานครุภัณฑ์สิ่  65'!A221</f>
        <v>3.3.4</v>
      </c>
      <c r="B67" s="646" t="str">
        <f>+'[8]เงินกันดำเนินงานครุภัณฑ์สิ่  65'!E221</f>
        <v>โรงอาหารขนาดเล็ก260ที่นั่ง</v>
      </c>
      <c r="C67" s="642">
        <f>+'[8]เงินกันดำเนินงานครุภัณฑ์สิ่  65'!F221</f>
        <v>0</v>
      </c>
      <c r="D67" s="644">
        <f>SUM(D68)</f>
        <v>0</v>
      </c>
      <c r="E67" s="644">
        <f t="shared" ref="E67:J67" si="11">SUM(E68)</f>
        <v>0</v>
      </c>
      <c r="F67" s="644">
        <f t="shared" si="11"/>
        <v>0</v>
      </c>
      <c r="G67" s="644">
        <f t="shared" si="11"/>
        <v>0</v>
      </c>
      <c r="H67" s="644">
        <f t="shared" si="11"/>
        <v>0</v>
      </c>
      <c r="I67" s="644">
        <f t="shared" si="11"/>
        <v>0</v>
      </c>
      <c r="J67" s="644">
        <f t="shared" si="11"/>
        <v>0</v>
      </c>
    </row>
    <row r="68" spans="1:10" ht="42" hidden="1" customHeight="1" x14ac:dyDescent="0.25">
      <c r="A68" s="632">
        <f>+'[8]เงินกันดำเนินงานครุภัณฑ์สิ่  65'!A222</f>
        <v>0</v>
      </c>
      <c r="B68" s="630" t="str">
        <f>+'[8]เงินกันดำเนินงานครุภัณฑ์สิ่  65'!E222</f>
        <v>ร.ร.วัดพิรุณศาสตร์</v>
      </c>
      <c r="C68" s="645" t="str">
        <f>+'[8]เงินกันดำเนินงานครุภัณฑ์สิ่  65'!F222</f>
        <v>20004360002003210G66</v>
      </c>
      <c r="D68" s="635">
        <f>+'[8]เงินกันดำเนินงานครุภัณฑ์สิ่  65'!G239</f>
        <v>0</v>
      </c>
      <c r="E68" s="635">
        <f>+'[8]เงินกันดำเนินงานครุภัณฑ์สิ่  65'!H239</f>
        <v>0</v>
      </c>
      <c r="F68" s="635">
        <f>+'[8]เงินกันดำเนินงานครุภัณฑ์สิ่  65'!I239</f>
        <v>0</v>
      </c>
      <c r="G68" s="635">
        <f>+'[8]เงินกันดำเนินงานครุภัณฑ์สิ่  65'!J239</f>
        <v>0</v>
      </c>
      <c r="H68" s="635">
        <f>+'[8]เงินกันดำเนินงานครุภัณฑ์สิ่  65'!K239</f>
        <v>0</v>
      </c>
      <c r="I68" s="635">
        <f>+'[8]เงินกันดำเนินงานครุภัณฑ์สิ่  65'!L239</f>
        <v>0</v>
      </c>
      <c r="J68" s="632">
        <f>+'[8]เงินกันดำเนินงานครุภัณฑ์สิ่  65'!M239</f>
        <v>0</v>
      </c>
    </row>
    <row r="69" spans="1:10" ht="21" hidden="1" customHeight="1" x14ac:dyDescent="0.25">
      <c r="A69" s="584" t="str">
        <f>+'[8]เงินกันดำเนินงานครุภัณฑ์สิ่  65'!A240</f>
        <v>3.3.5</v>
      </c>
      <c r="B69" s="644" t="str">
        <f>+'[8]เงินกันดำเนินงานครุภัณฑ์สิ่  65'!E240</f>
        <v>สปช.301/26(ปี2539)</v>
      </c>
      <c r="C69" s="642">
        <f>+'[8]เงินกันดำเนินงานครุภัณฑ์สิ่  65'!F240</f>
        <v>0</v>
      </c>
      <c r="D69" s="644">
        <f>+'[8]เงินกันดำเนินงานครุภัณฑ์สิ่  65'!G240</f>
        <v>0</v>
      </c>
      <c r="E69" s="644">
        <f>+'[8]เงินกันดำเนินงานครุภัณฑ์สิ่  65'!H240</f>
        <v>0</v>
      </c>
      <c r="F69" s="644">
        <f>+'[8]เงินกันดำเนินงานครุภัณฑ์สิ่  65'!I240</f>
        <v>0</v>
      </c>
      <c r="G69" s="644">
        <f>+'[8]เงินกันดำเนินงานครุภัณฑ์สิ่  65'!J240</f>
        <v>0</v>
      </c>
      <c r="H69" s="644">
        <f>+'[8]เงินกันดำเนินงานครุภัณฑ์สิ่  65'!K240</f>
        <v>0</v>
      </c>
      <c r="I69" s="644">
        <f>+'[8]เงินกันดำเนินงานครุภัณฑ์สิ่  65'!L240</f>
        <v>0</v>
      </c>
      <c r="J69" s="644">
        <f>+J70</f>
        <v>0</v>
      </c>
    </row>
    <row r="70" spans="1:10" ht="42" hidden="1" customHeight="1" x14ac:dyDescent="0.25">
      <c r="A70" s="669">
        <f>+'[8]เงินกันดำเนินงานครุภัณฑ์สิ่  65'!A241</f>
        <v>0</v>
      </c>
      <c r="B70" s="670" t="str">
        <f>+'[8]เงินกันดำเนินงานครุภัณฑ์สิ่  65'!E241</f>
        <v>ร.ร.วัดธรรมราษฏร์เจริญผล</v>
      </c>
      <c r="C70" s="671" t="str">
        <f>+'[8]เงินกันดำเนินงานครุภัณฑ์สิ่  65'!F241</f>
        <v>20004360002003210G67</v>
      </c>
      <c r="D70" s="672">
        <f>+'[8]เงินกันดำเนินงานครุภัณฑ์สิ่  65'!G245</f>
        <v>0</v>
      </c>
      <c r="E70" s="672">
        <f>+'[8]เงินกันดำเนินงานครุภัณฑ์สิ่  65'!H245</f>
        <v>0</v>
      </c>
      <c r="F70" s="672">
        <f>+'[8]เงินกันดำเนินงานครุภัณฑ์สิ่  65'!I245</f>
        <v>0</v>
      </c>
      <c r="G70" s="672">
        <f>+'[8]เงินกันดำเนินงานครุภัณฑ์สิ่  65'!J245</f>
        <v>0</v>
      </c>
      <c r="H70" s="672">
        <f>+'[8]เงินกันดำเนินงานครุภัณฑ์สิ่  65'!K245</f>
        <v>0</v>
      </c>
      <c r="I70" s="672">
        <f>+'[8]เงินกันดำเนินงานครุภัณฑ์สิ่  65'!L245</f>
        <v>0</v>
      </c>
      <c r="J70" s="669">
        <f>+'[8]เงินกันดำเนินงานครุภัณฑ์สิ่  65'!M245</f>
        <v>0</v>
      </c>
    </row>
    <row r="71" spans="1:10" ht="21" hidden="1" customHeight="1" x14ac:dyDescent="0.6">
      <c r="A71" s="673"/>
      <c r="B71" s="674"/>
      <c r="C71" s="675"/>
      <c r="D71" s="676"/>
      <c r="E71" s="676"/>
      <c r="F71" s="676"/>
      <c r="G71" s="676"/>
      <c r="H71" s="676"/>
      <c r="I71" s="676"/>
      <c r="J71" s="673"/>
    </row>
    <row r="72" spans="1:10" ht="21" hidden="1" customHeight="1" x14ac:dyDescent="0.6">
      <c r="A72" s="673"/>
      <c r="B72" s="674"/>
      <c r="C72" s="675"/>
      <c r="D72" s="676"/>
      <c r="E72" s="676"/>
      <c r="F72" s="676"/>
      <c r="G72" s="676"/>
      <c r="H72" s="676"/>
      <c r="I72" s="676"/>
      <c r="J72" s="673"/>
    </row>
    <row r="73" spans="1:10" ht="21" x14ac:dyDescent="0.6">
      <c r="A73" s="593" t="str">
        <f>+'[8]เงินกันดำเนินงานครุภัณฑ์สิ่  65'!D246</f>
        <v>***</v>
      </c>
      <c r="B73" s="677" t="str">
        <f>+'[8]เงินกันดำเนินงานครุภัณฑ์สิ่  65'!E246</f>
        <v>รวมทั้งสิ้น</v>
      </c>
      <c r="C73" s="678">
        <f>+'[8]เงินกันดำเนินงานครุภัณฑ์สิ่  65'!F246</f>
        <v>2000436002</v>
      </c>
      <c r="D73" s="677">
        <f>+'[8]เงินกันดำเนินงานครุภัณฑ์สิ่  65'!G246</f>
        <v>10785600</v>
      </c>
      <c r="E73" s="677">
        <f>+'[8]เงินกันดำเนินงานครุภัณฑ์สิ่  65'!H246</f>
        <v>0</v>
      </c>
      <c r="F73" s="677">
        <f>+'[8]เงินกันดำเนินงานครุภัณฑ์สิ่  65'!I246</f>
        <v>7704000</v>
      </c>
      <c r="G73" s="677">
        <f>+'[8]เงินกันดำเนินงานครุภัณฑ์สิ่  65'!J246</f>
        <v>0</v>
      </c>
      <c r="H73" s="677">
        <f>+'[8]เงินกันดำเนินงานครุภัณฑ์สิ่  65'!K246</f>
        <v>0</v>
      </c>
      <c r="I73" s="677">
        <f>+'[8]เงินกันดำเนินงานครุภัณฑ์สิ่  65'!L246</f>
        <v>3081600</v>
      </c>
      <c r="J73" s="677">
        <f>+J58+J54+J36</f>
        <v>0</v>
      </c>
    </row>
    <row r="74" spans="1:10" ht="21" hidden="1" customHeight="1" x14ac:dyDescent="0.6">
      <c r="A74" s="679">
        <f>+'[8]เงินกันดำเนินงานครุภัณฑ์สิ่  65'!A247</f>
        <v>4</v>
      </c>
      <c r="B74" s="680" t="str">
        <f>+'[8]เงินกันดำเนินงานครุภัณฑ์สิ่  65'!E247</f>
        <v>ผลผลิตผู้จบการศึกษามัธยมศึกษาตอนปลาย</v>
      </c>
      <c r="C74" s="681" t="str">
        <f>+'[8]เงินกันดำเนินงานครุภัณฑ์สิ่  65'!F247</f>
        <v>2000436003</v>
      </c>
      <c r="D74" s="682">
        <f>+'[8]เงินกันดำเนินงานครุภัณฑ์สิ่  65'!G247</f>
        <v>0</v>
      </c>
      <c r="E74" s="682">
        <f>+'[8]เงินกันดำเนินงานครุภัณฑ์สิ่  65'!H247</f>
        <v>0</v>
      </c>
      <c r="F74" s="682">
        <f>+'[8]เงินกันดำเนินงานครุภัณฑ์สิ่  65'!I247</f>
        <v>0</v>
      </c>
      <c r="G74" s="682">
        <f>+'[8]เงินกันดำเนินงานครุภัณฑ์สิ่  65'!J247</f>
        <v>0</v>
      </c>
      <c r="H74" s="682">
        <f>+'[8]เงินกันดำเนินงานครุภัณฑ์สิ่  65'!K247</f>
        <v>0</v>
      </c>
      <c r="I74" s="682">
        <f>+'[8]เงินกันดำเนินงานครุภัณฑ์สิ่  65'!L247</f>
        <v>0</v>
      </c>
      <c r="J74" s="682">
        <f>+'[8]เงินกันดำเนินงานครุภัณฑ์สิ่  65'!M247</f>
        <v>0</v>
      </c>
    </row>
    <row r="75" spans="1:10" ht="33.6" hidden="1" customHeight="1" x14ac:dyDescent="0.25">
      <c r="A75" s="576">
        <f>+'[8]เงินกันดำเนินงานครุภัณฑ์สิ่  65'!A248</f>
        <v>4.0999999999999996</v>
      </c>
      <c r="B75" s="648" t="str">
        <f>+'[8]เงินกันดำเนินงานครุภัณฑ์สิ่  65'!E248</f>
        <v>กิจกรรมการจัดการศึกษามัธยมศึกษาตอนปลายสำหรับโรงเรียนปกติ</v>
      </c>
      <c r="C75" s="649" t="str">
        <f>+'[8]เงินกันดำเนินงานครุภัณฑ์สิ่  65'!F248</f>
        <v>200041300P2797</v>
      </c>
      <c r="D75" s="651">
        <f>+'[8]เงินกันดำเนินงานครุภัณฑ์สิ่  65'!G248</f>
        <v>0</v>
      </c>
      <c r="E75" s="651">
        <f>+'[8]เงินกันดำเนินงานครุภัณฑ์สิ่  65'!H248</f>
        <v>0</v>
      </c>
      <c r="F75" s="651">
        <f>+'[8]เงินกันดำเนินงานครุภัณฑ์สิ่  65'!I248</f>
        <v>0</v>
      </c>
      <c r="G75" s="651">
        <f>+'[8]เงินกันดำเนินงานครุภัณฑ์สิ่  65'!J248</f>
        <v>0</v>
      </c>
      <c r="H75" s="651">
        <f>+'[8]เงินกันดำเนินงานครุภัณฑ์สิ่  65'!K248</f>
        <v>0</v>
      </c>
      <c r="I75" s="651">
        <f>+'[8]เงินกันดำเนินงานครุภัณฑ์สิ่  65'!L248</f>
        <v>0</v>
      </c>
      <c r="J75" s="651">
        <f>+'[8]เงินกันดำเนินงานครุภัณฑ์สิ่  65'!M248</f>
        <v>0</v>
      </c>
    </row>
    <row r="76" spans="1:10" ht="21" hidden="1" customHeight="1" x14ac:dyDescent="0.6">
      <c r="A76" s="640">
        <f>+'[8]เงินกันดำเนินงานครุภัณฑ์สิ่  65'!A249</f>
        <v>0</v>
      </c>
      <c r="B76" s="601" t="str">
        <f>+'[8]เงินกันดำเนินงานครุภัณฑ์สิ่  65'!E249</f>
        <v xml:space="preserve">งบดำเนินงาน  </v>
      </c>
      <c r="C76" s="683" t="str">
        <f>+'[8]เงินกันดำเนินงานครุภัณฑ์สิ่  65'!F249</f>
        <v>6411200</v>
      </c>
      <c r="D76" s="637">
        <f>+'[8]เงินกันดำเนินงานครุภัณฑ์สิ่  65'!G249</f>
        <v>0</v>
      </c>
      <c r="E76" s="637">
        <f>+'[8]เงินกันดำเนินงานครุภัณฑ์สิ่  65'!H249</f>
        <v>0</v>
      </c>
      <c r="F76" s="637">
        <f>+'[8]เงินกันดำเนินงานครุภัณฑ์สิ่  65'!I249</f>
        <v>0</v>
      </c>
      <c r="G76" s="637">
        <f>+'[8]เงินกันดำเนินงานครุภัณฑ์สิ่  65'!J249</f>
        <v>0</v>
      </c>
      <c r="H76" s="637">
        <f>+'[8]เงินกันดำเนินงานครุภัณฑ์สิ่  65'!K249</f>
        <v>0</v>
      </c>
      <c r="I76" s="637">
        <f>+'[8]เงินกันดำเนินงานครุภัณฑ์สิ่  65'!L249</f>
        <v>0</v>
      </c>
      <c r="J76" s="640">
        <f>+'[8]เงินกันดำเนินงานครุภัณฑ์สิ่  65'!M249</f>
        <v>0</v>
      </c>
    </row>
    <row r="77" spans="1:10" ht="21" hidden="1" customHeight="1" x14ac:dyDescent="0.6">
      <c r="A77" s="684" t="str">
        <f>+'[8]เงินกันดำเนินงานครุภัณฑ์สิ่  65'!A250</f>
        <v>4.1.1</v>
      </c>
      <c r="B77" s="668" t="str">
        <f>+'[8]เงินกันดำเนินงานครุภัณฑ์สิ่  65'!E250</f>
        <v>ค่าสื่อ วัสดุ อุปกรณ์ประกอบการเรียนการสอนให้กับนักเรียน</v>
      </c>
      <c r="C77" s="664" t="s">
        <v>46</v>
      </c>
      <c r="D77" s="658">
        <f>+'[8]เงินกันดำเนินงานครุภัณฑ์สิ่  65'!G250</f>
        <v>0</v>
      </c>
      <c r="E77" s="658">
        <f>+'[8]เงินกันดำเนินงานครุภัณฑ์สิ่  65'!H250</f>
        <v>0</v>
      </c>
      <c r="F77" s="658">
        <f>+'[8]เงินกันดำเนินงานครุภัณฑ์สิ่  65'!I250</f>
        <v>0</v>
      </c>
      <c r="G77" s="658">
        <f>+'[8]เงินกันดำเนินงานครุภัณฑ์สิ่  65'!J250</f>
        <v>0</v>
      </c>
      <c r="H77" s="658">
        <f>+'[8]เงินกันดำเนินงานครุภัณฑ์สิ่  65'!K250</f>
        <v>0</v>
      </c>
      <c r="I77" s="658">
        <f>+'[8]เงินกันดำเนินงานครุภัณฑ์สิ่  65'!L250</f>
        <v>0</v>
      </c>
      <c r="J77" s="628">
        <f>+'[8]เงินกันดำเนินงานครุภัณฑ์สิ่  65'!M250</f>
        <v>0</v>
      </c>
    </row>
    <row r="78" spans="1:10" ht="21" hidden="1" customHeight="1" x14ac:dyDescent="0.6">
      <c r="A78" s="607" t="str">
        <f>+'[8]เงินกันดำเนินงานครุภัณฑ์สิ่  65'!A251</f>
        <v>4.1.1.1</v>
      </c>
      <c r="B78" s="659" t="str">
        <f>+'[8]เงินกันดำเนินงานครุภัณฑ์สิ่  65'!E251</f>
        <v>ร.ร.คลองสิบสาม "ผิวศรีราษฎร์บำรุง"</v>
      </c>
      <c r="C78" s="665">
        <f>+'[8]เงินกันดำเนินงานครุภัณฑ์สิ่  65'!F251</f>
        <v>0</v>
      </c>
      <c r="D78" s="614">
        <f>+'[8]เงินกันดำเนินงานครุภัณฑ์สิ่  65'!G258</f>
        <v>0</v>
      </c>
      <c r="E78" s="614">
        <f>+'[8]เงินกันดำเนินงานครุภัณฑ์สิ่  65'!H258</f>
        <v>0</v>
      </c>
      <c r="F78" s="614">
        <f>+'[8]เงินกันดำเนินงานครุภัณฑ์สิ่  65'!I258</f>
        <v>0</v>
      </c>
      <c r="G78" s="614">
        <f>+'[8]เงินกันดำเนินงานครุภัณฑ์สิ่  65'!J258</f>
        <v>0</v>
      </c>
      <c r="H78" s="614">
        <f>+'[8]เงินกันดำเนินงานครุภัณฑ์สิ่  65'!K258</f>
        <v>0</v>
      </c>
      <c r="I78" s="614">
        <f>+'[8]เงินกันดำเนินงานครุภัณฑ์สิ่  65'!L258</f>
        <v>0</v>
      </c>
      <c r="J78" s="614">
        <f>+'[8]เงินกันดำเนินงานครุภัณฑ์สิ่  65'!M258</f>
        <v>0</v>
      </c>
    </row>
    <row r="79" spans="1:10" ht="21" hidden="1" customHeight="1" x14ac:dyDescent="0.6">
      <c r="A79" s="607" t="str">
        <f>+'[8]เงินกันดำเนินงานครุภัณฑ์สิ่  65'!A259</f>
        <v>4.1.1.2</v>
      </c>
      <c r="B79" s="659" t="str">
        <f>+'[8]เงินกันดำเนินงานครุภัณฑ์สิ่  65'!E259</f>
        <v>ร.ร.วัดราษฎร์บำรุง</v>
      </c>
      <c r="C79" s="665">
        <f>+'[8]เงินกันดำเนินงานครุภัณฑ์สิ่  65'!F251</f>
        <v>0</v>
      </c>
      <c r="D79" s="661">
        <f>+'[8]เงินกันดำเนินงานครุภัณฑ์สิ่  65'!G266</f>
        <v>0</v>
      </c>
      <c r="E79" s="661">
        <f>+'[8]เงินกันดำเนินงานครุภัณฑ์สิ่  65'!H266</f>
        <v>0</v>
      </c>
      <c r="F79" s="661">
        <f>+'[8]เงินกันดำเนินงานครุภัณฑ์สิ่  65'!I266</f>
        <v>0</v>
      </c>
      <c r="G79" s="661">
        <f>+'[8]เงินกันดำเนินงานครุภัณฑ์สิ่  65'!J266</f>
        <v>0</v>
      </c>
      <c r="H79" s="661">
        <f>+'[8]เงินกันดำเนินงานครุภัณฑ์สิ่  65'!K266</f>
        <v>0</v>
      </c>
      <c r="I79" s="661">
        <f>+'[8]เงินกันดำเนินงานครุภัณฑ์สิ่  65'!L266</f>
        <v>0</v>
      </c>
      <c r="J79" s="614">
        <f>+'[8]เงินกันดำเนินงานครุภัณฑ์สิ่  65'!M266</f>
        <v>0</v>
      </c>
    </row>
    <row r="80" spans="1:10" ht="21" hidden="1" customHeight="1" x14ac:dyDescent="0.6">
      <c r="A80" s="607" t="str">
        <f>+'[8]เงินกันดำเนินงานครุภัณฑ์สิ่  65'!A267</f>
        <v>4.1.1.3</v>
      </c>
      <c r="B80" s="659" t="str">
        <f>+'[8]เงินกันดำเนินงานครุภัณฑ์สิ่  65'!E267</f>
        <v>ร.ร.วัดกลางคลองสี่</v>
      </c>
      <c r="C80" s="665">
        <f>+'[8]เงินกันดำเนินงานครุภัณฑ์สิ่  65'!F267</f>
        <v>0</v>
      </c>
      <c r="D80" s="661">
        <f>+'[8]เงินกันดำเนินงานครุภัณฑ์สิ่  65'!G274</f>
        <v>0</v>
      </c>
      <c r="E80" s="661">
        <f>+'[8]เงินกันดำเนินงานครุภัณฑ์สิ่  65'!H274</f>
        <v>0</v>
      </c>
      <c r="F80" s="661">
        <f>+'[8]เงินกันดำเนินงานครุภัณฑ์สิ่  65'!I274</f>
        <v>0</v>
      </c>
      <c r="G80" s="661">
        <f>+'[8]เงินกันดำเนินงานครุภัณฑ์สิ่  65'!J274</f>
        <v>0</v>
      </c>
      <c r="H80" s="661">
        <f>+'[8]เงินกันดำเนินงานครุภัณฑ์สิ่  65'!K274</f>
        <v>0</v>
      </c>
      <c r="I80" s="661">
        <f>+'[8]เงินกันดำเนินงานครุภัณฑ์สิ่  65'!L274</f>
        <v>0</v>
      </c>
      <c r="J80" s="614">
        <f>+'[8]เงินกันดำเนินงานครุภัณฑ์สิ่  65'!M274</f>
        <v>0</v>
      </c>
    </row>
    <row r="81" spans="1:10" ht="21" hidden="1" customHeight="1" x14ac:dyDescent="0.6">
      <c r="A81" s="593" t="str">
        <f>+'[8]เงินกันดำเนินงานครุภัณฑ์สิ่  65'!D275</f>
        <v>***</v>
      </c>
      <c r="B81" s="685" t="str">
        <f>+'[8]เงินกันดำเนินงานครุภัณฑ์สิ่  65'!E275</f>
        <v>รวม</v>
      </c>
      <c r="C81" s="686" t="str">
        <f>+'[8]เงินกันดำเนินงานครุภัณฑ์สิ่  65'!F275</f>
        <v>2000436003</v>
      </c>
      <c r="D81" s="611">
        <f>+'[8]เงินกันดำเนินงานครุภัณฑ์สิ่  65'!G275</f>
        <v>0</v>
      </c>
      <c r="E81" s="611">
        <f>+'[8]เงินกันดำเนินงานครุภัณฑ์สิ่  65'!H275</f>
        <v>0</v>
      </c>
      <c r="F81" s="611">
        <f>+'[8]เงินกันดำเนินงานครุภัณฑ์สิ่  65'!I275</f>
        <v>0</v>
      </c>
      <c r="G81" s="611">
        <f>+'[8]เงินกันดำเนินงานครุภัณฑ์สิ่  65'!J275</f>
        <v>0</v>
      </c>
      <c r="H81" s="611">
        <f>+'[8]เงินกันดำเนินงานครุภัณฑ์สิ่  65'!K275</f>
        <v>0</v>
      </c>
      <c r="I81" s="611">
        <f>+'[8]เงินกันดำเนินงานครุภัณฑ์สิ่  65'!L275</f>
        <v>0</v>
      </c>
      <c r="J81" s="611">
        <f>+'[8]เงินกันดำเนินงานครุภัณฑ์สิ่  65'!M275</f>
        <v>0</v>
      </c>
    </row>
    <row r="82" spans="1:10" ht="33.6" hidden="1" customHeight="1" x14ac:dyDescent="0.25">
      <c r="A82" s="573">
        <f>+'[8]เงินกันดำเนินงานครุภัณฑ์สิ่  65'!A276</f>
        <v>5</v>
      </c>
      <c r="B82" s="687" t="str">
        <f>+'[8]เงินกันดำเนินงานครุภัณฑ์สิ่  65'!E276</f>
        <v xml:space="preserve">ผลผลิตเด็กพิการได้รับการศึกษาขั้นพื้นฐานและการพัฒนาสมรรถภาพ </v>
      </c>
      <c r="C82" s="688" t="str">
        <f>+'[8]เงินกันดำเนินงานครุภัณฑ์สิ่  65'!F276</f>
        <v>2000436004000000</v>
      </c>
      <c r="D82" s="689">
        <f>+'[8]เงินกันดำเนินงานครุภัณฑ์สิ่  65'!G276</f>
        <v>0</v>
      </c>
      <c r="E82" s="689">
        <f>+'[8]เงินกันดำเนินงานครุภัณฑ์สิ่  65'!H276</f>
        <v>0</v>
      </c>
      <c r="F82" s="689">
        <f>+'[8]เงินกันดำเนินงานครุภัณฑ์สิ่  65'!I276</f>
        <v>0</v>
      </c>
      <c r="G82" s="689">
        <f>+'[8]เงินกันดำเนินงานครุภัณฑ์สิ่  65'!J276</f>
        <v>0</v>
      </c>
      <c r="H82" s="689">
        <f>+'[8]เงินกันดำเนินงานครุภัณฑ์สิ่  65'!K276</f>
        <v>0</v>
      </c>
      <c r="I82" s="689">
        <f>+'[8]เงินกันดำเนินงานครุภัณฑ์สิ่  65'!L276</f>
        <v>0</v>
      </c>
      <c r="J82" s="689">
        <f>+'[8]เงินกันดำเนินงานครุภัณฑ์สิ่  65'!M276</f>
        <v>0</v>
      </c>
    </row>
    <row r="83" spans="1:10" ht="16.95" hidden="1" customHeight="1" x14ac:dyDescent="0.25">
      <c r="A83" s="576">
        <f>+'[8]เงินกันดำเนินงานครุภัณฑ์สิ่  65'!A277</f>
        <v>5.0999999999999996</v>
      </c>
      <c r="B83" s="648" t="str">
        <f>+'[8]เงินกันดำเนินงานครุภัณฑ์สิ่  65'!E277</f>
        <v>กิจกรรมคืนครูให้นักเรียนสำหรับนักเรียนพิการ</v>
      </c>
      <c r="C83" s="649" t="str">
        <f>+'[8]เงินกันดำเนินงานครุภัณฑ์สิ่  65'!F277</f>
        <v>200041300P2803</v>
      </c>
      <c r="D83" s="651">
        <f>+'[8]เงินกันดำเนินงานครุภัณฑ์สิ่  65'!G277</f>
        <v>0</v>
      </c>
      <c r="E83" s="651">
        <f>+'[8]เงินกันดำเนินงานครุภัณฑ์สิ่  65'!H277</f>
        <v>0</v>
      </c>
      <c r="F83" s="651">
        <f>+'[8]เงินกันดำเนินงานครุภัณฑ์สิ่  65'!I277</f>
        <v>0</v>
      </c>
      <c r="G83" s="651">
        <f>+'[8]เงินกันดำเนินงานครุภัณฑ์สิ่  65'!J277</f>
        <v>0</v>
      </c>
      <c r="H83" s="651">
        <f>+'[8]เงินกันดำเนินงานครุภัณฑ์สิ่  65'!K277</f>
        <v>0</v>
      </c>
      <c r="I83" s="651">
        <f>+'[8]เงินกันดำเนินงานครุภัณฑ์สิ่  65'!L277</f>
        <v>0</v>
      </c>
      <c r="J83" s="651">
        <f>+'[8]เงินกันดำเนินงานครุภัณฑ์สิ่  65'!M277</f>
        <v>0</v>
      </c>
    </row>
    <row r="84" spans="1:10" ht="21" hidden="1" customHeight="1" x14ac:dyDescent="0.6">
      <c r="A84" s="640">
        <f>+'[8]เงินกันดำเนินงานครุภัณฑ์สิ่  65'!A278</f>
        <v>0</v>
      </c>
      <c r="B84" s="601" t="str">
        <f>+'[8]เงินกันดำเนินงานครุภัณฑ์สิ่  65'!E278</f>
        <v xml:space="preserve">งบดำเนินงาน  </v>
      </c>
      <c r="C84" s="683" t="str">
        <f>+'[8]เงินกันดำเนินงานครุภัณฑ์สิ่  65'!F278</f>
        <v>6411200</v>
      </c>
      <c r="D84" s="640">
        <f>+'[8]เงินกันดำเนินงานครุภัณฑ์สิ่  65'!G278</f>
        <v>0</v>
      </c>
      <c r="E84" s="640">
        <f>+'[8]เงินกันดำเนินงานครุภัณฑ์สิ่  65'!H278</f>
        <v>0</v>
      </c>
      <c r="F84" s="640">
        <f>+'[8]เงินกันดำเนินงานครุภัณฑ์สิ่  65'!I278</f>
        <v>0</v>
      </c>
      <c r="G84" s="640">
        <f>+'[8]เงินกันดำเนินงานครุภัณฑ์สิ่  65'!J278</f>
        <v>0</v>
      </c>
      <c r="H84" s="640">
        <f>+'[8]เงินกันดำเนินงานครุภัณฑ์สิ่  65'!K278</f>
        <v>0</v>
      </c>
      <c r="I84" s="640">
        <f>+'[8]เงินกันดำเนินงานครุภัณฑ์สิ่  65'!L278</f>
        <v>0</v>
      </c>
      <c r="J84" s="640">
        <f>+'[8]เงินกันดำเนินงานครุภัณฑ์สิ่  65'!M278</f>
        <v>0</v>
      </c>
    </row>
    <row r="85" spans="1:10" ht="21" hidden="1" customHeight="1" x14ac:dyDescent="0.6">
      <c r="A85" s="603" t="str">
        <f>+'[8]เงินกันดำเนินงานครุภัณฑ์สิ่  65'!A279</f>
        <v>5.1.1</v>
      </c>
      <c r="B85" s="668" t="str">
        <f>+'[8]เงินกันดำเนินงานครุภัณฑ์สิ่  65'!E279</f>
        <v>ค่าสื่อ วัสดุ อุปกรณ์ประกอบการเรียนการสอนให้กับนักเรียน</v>
      </c>
      <c r="C85" s="664">
        <f>+'[8]เงินกันดำเนินงานครุภัณฑ์สิ่  65'!F279</f>
        <v>0</v>
      </c>
      <c r="D85" s="628">
        <f>+'[8]เงินกันดำเนินงานครุภัณฑ์สิ่  65'!G279</f>
        <v>0</v>
      </c>
      <c r="E85" s="628">
        <f>+'[8]เงินกันดำเนินงานครุภัณฑ์สิ่  65'!H279</f>
        <v>0</v>
      </c>
      <c r="F85" s="628">
        <f>+'[8]เงินกันดำเนินงานครุภัณฑ์สิ่  65'!I279</f>
        <v>0</v>
      </c>
      <c r="G85" s="628">
        <f>+'[8]เงินกันดำเนินงานครุภัณฑ์สิ่  65'!J279</f>
        <v>0</v>
      </c>
      <c r="H85" s="628">
        <f>+'[8]เงินกันดำเนินงานครุภัณฑ์สิ่  65'!K279</f>
        <v>0</v>
      </c>
      <c r="I85" s="628">
        <f>+'[8]เงินกันดำเนินงานครุภัณฑ์สิ่  65'!L279</f>
        <v>0</v>
      </c>
      <c r="J85" s="628">
        <f>+'[8]เงินกันดำเนินงานครุภัณฑ์สิ่  65'!M279</f>
        <v>0</v>
      </c>
    </row>
    <row r="86" spans="1:10" ht="21" hidden="1" customHeight="1" x14ac:dyDescent="0.6">
      <c r="A86" s="607" t="str">
        <f>+'[8]เงินกันดำเนินงานครุภัณฑ์สิ่  65'!A280</f>
        <v>5.1.1.1</v>
      </c>
      <c r="B86" s="659" t="str">
        <f>+'[8]เงินกันดำเนินงานครุภัณฑ์สิ่  65'!E280</f>
        <v>ร.ร.สหราษฎร์บำรุง</v>
      </c>
      <c r="C86" s="665">
        <f>+'[8]เงินกันดำเนินงานครุภัณฑ์สิ่  65'!F280</f>
        <v>0</v>
      </c>
      <c r="D86" s="690">
        <f>+'[8]เงินกันดำเนินงานครุภัณฑ์สิ่  65'!G283</f>
        <v>0</v>
      </c>
      <c r="E86" s="690">
        <f>+'[8]เงินกันดำเนินงานครุภัณฑ์สิ่  65'!H283</f>
        <v>0</v>
      </c>
      <c r="F86" s="690">
        <f>+'[8]เงินกันดำเนินงานครุภัณฑ์สิ่  65'!I283</f>
        <v>0</v>
      </c>
      <c r="G86" s="690">
        <f>+'[8]เงินกันดำเนินงานครุภัณฑ์สิ่  65'!J283</f>
        <v>0</v>
      </c>
      <c r="H86" s="690">
        <f>+'[8]เงินกันดำเนินงานครุภัณฑ์สิ่  65'!K283</f>
        <v>0</v>
      </c>
      <c r="I86" s="690">
        <f>+'[8]เงินกันดำเนินงานครุภัณฑ์สิ่  65'!L283</f>
        <v>0</v>
      </c>
      <c r="J86" s="690">
        <f>+'[8]เงินกันดำเนินงานครุภัณฑ์สิ่  65'!M283</f>
        <v>0</v>
      </c>
    </row>
    <row r="87" spans="1:10" ht="21" hidden="1" customHeight="1" x14ac:dyDescent="0.6">
      <c r="A87" s="607" t="str">
        <f>+'[8]เงินกันดำเนินงานครุภัณฑ์สิ่  65'!A284</f>
        <v>5.1.1.2</v>
      </c>
      <c r="B87" s="659" t="str">
        <f>+'[8]เงินกันดำเนินงานครุภัณฑ์สิ่  65'!E284</f>
        <v>ร.ร.วัดลาดสนุ่น</v>
      </c>
      <c r="C87" s="665">
        <f>+'[8]เงินกันดำเนินงานครุภัณฑ์สิ่  65'!F284</f>
        <v>0</v>
      </c>
      <c r="D87" s="690">
        <f>+'[8]เงินกันดำเนินงานครุภัณฑ์สิ่  65'!G287</f>
        <v>0</v>
      </c>
      <c r="E87" s="690">
        <f>+'[8]เงินกันดำเนินงานครุภัณฑ์สิ่  65'!H287</f>
        <v>0</v>
      </c>
      <c r="F87" s="690">
        <f>+'[8]เงินกันดำเนินงานครุภัณฑ์สิ่  65'!I287</f>
        <v>0</v>
      </c>
      <c r="G87" s="690">
        <f>+'[8]เงินกันดำเนินงานครุภัณฑ์สิ่  65'!J287</f>
        <v>0</v>
      </c>
      <c r="H87" s="690">
        <f>+'[8]เงินกันดำเนินงานครุภัณฑ์สิ่  65'!K287</f>
        <v>0</v>
      </c>
      <c r="I87" s="690">
        <f>+'[8]เงินกันดำเนินงานครุภัณฑ์สิ่  65'!L287</f>
        <v>0</v>
      </c>
      <c r="J87" s="690">
        <f>+'[8]เงินกันดำเนินงานครุภัณฑ์สิ่  65'!M287</f>
        <v>0</v>
      </c>
    </row>
    <row r="88" spans="1:10" ht="21" hidden="1" customHeight="1" x14ac:dyDescent="0.6">
      <c r="A88" s="607" t="str">
        <f>+'[8]เงินกันดำเนินงานครุภัณฑ์สิ่  65'!A288</f>
        <v>5.1.1.3</v>
      </c>
      <c r="B88" s="659" t="str">
        <f>+'[8]เงินกันดำเนินงานครุภัณฑ์สิ่  65'!E288</f>
        <v>ร.ร.วัดดอนใหญ่</v>
      </c>
      <c r="C88" s="665">
        <f>+'[8]เงินกันดำเนินงานครุภัณฑ์สิ่  65'!F288</f>
        <v>0</v>
      </c>
      <c r="D88" s="614">
        <f>+'[8]เงินกันดำเนินงานครุภัณฑ์สิ่  65'!G293</f>
        <v>0</v>
      </c>
      <c r="E88" s="614">
        <f>+'[8]เงินกันดำเนินงานครุภัณฑ์สิ่  65'!H293</f>
        <v>0</v>
      </c>
      <c r="F88" s="614">
        <f>+'[8]เงินกันดำเนินงานครุภัณฑ์สิ่  65'!I293</f>
        <v>0</v>
      </c>
      <c r="G88" s="614">
        <f>+'[8]เงินกันดำเนินงานครุภัณฑ์สิ่  65'!J293</f>
        <v>0</v>
      </c>
      <c r="H88" s="614">
        <f>+'[8]เงินกันดำเนินงานครุภัณฑ์สิ่  65'!K293</f>
        <v>0</v>
      </c>
      <c r="I88" s="614">
        <f>+'[8]เงินกันดำเนินงานครุภัณฑ์สิ่  65'!L293</f>
        <v>0</v>
      </c>
      <c r="J88" s="614">
        <f>+'[8]เงินกันดำเนินงานครุภัณฑ์สิ่  65'!M293</f>
        <v>0</v>
      </c>
    </row>
    <row r="89" spans="1:10" ht="21" hidden="1" customHeight="1" x14ac:dyDescent="0.6">
      <c r="A89" s="593" t="str">
        <f>+'[8]เงินกันดำเนินงานครุภัณฑ์สิ่  65'!D294</f>
        <v>***</v>
      </c>
      <c r="B89" s="691" t="str">
        <f>+'[8]เงินกันดำเนินงานครุภัณฑ์สิ่  65'!E294</f>
        <v>รวม</v>
      </c>
      <c r="C89" s="692" t="str">
        <f>+'[8]เงินกันดำเนินงานครุภัณฑ์สิ่  65'!F294</f>
        <v>2000436004</v>
      </c>
      <c r="D89" s="677">
        <f>+'[8]เงินกันดำเนินงานครุภัณฑ์สิ่  65'!G294</f>
        <v>0</v>
      </c>
      <c r="E89" s="677">
        <f>+'[8]เงินกันดำเนินงานครุภัณฑ์สิ่  65'!H294</f>
        <v>0</v>
      </c>
      <c r="F89" s="677">
        <f>+'[8]เงินกันดำเนินงานครุภัณฑ์สิ่  65'!I294</f>
        <v>0</v>
      </c>
      <c r="G89" s="677">
        <f>+'[8]เงินกันดำเนินงานครุภัณฑ์สิ่  65'!J294</f>
        <v>0</v>
      </c>
      <c r="H89" s="677">
        <f>+'[8]เงินกันดำเนินงานครุภัณฑ์สิ่  65'!K294</f>
        <v>0</v>
      </c>
      <c r="I89" s="677">
        <f>+'[8]เงินกันดำเนินงานครุภัณฑ์สิ่  65'!L294</f>
        <v>0</v>
      </c>
      <c r="J89" s="677">
        <f>+'[8]เงินกันดำเนินงานครุภัณฑ์สิ่  65'!M294</f>
        <v>0</v>
      </c>
    </row>
    <row r="90" spans="1:10" ht="21" x14ac:dyDescent="0.6">
      <c r="A90" s="693" t="str">
        <f>+'[8]เงินกันดำเนินงานครุภัณฑ์สิ่  65'!A295</f>
        <v>ง</v>
      </c>
      <c r="B90" s="694" t="str">
        <f>+'[8]เงินกันดำเนินงานครุภัณฑ์สิ่  65'!E295</f>
        <v>แผนงานยุทธศาสตร์เพื่อสนับสนุนด้านการพัฒนาและเสริมสร้างศักยภาพทรัพยากรมนุษย์</v>
      </c>
      <c r="C90" s="695"/>
      <c r="D90" s="694"/>
      <c r="E90" s="694"/>
      <c r="F90" s="694"/>
      <c r="G90" s="694"/>
      <c r="H90" s="694"/>
      <c r="I90" s="694"/>
      <c r="J90" s="694"/>
    </row>
    <row r="91" spans="1:10" s="65" customFormat="1" ht="30.6" customHeight="1" x14ac:dyDescent="0.6">
      <c r="A91" s="617">
        <f>+'[8]เงินกันดำเนินงานครุภัณฑ์สิ่  65'!A296</f>
        <v>1</v>
      </c>
      <c r="B91" s="696" t="str">
        <f>+'[8]เงินกันดำเนินงานครุภัณฑ์สิ่  65'!E296</f>
        <v xml:space="preserve">โครงการโรงเรียนคุณภาพประจำตำบล  </v>
      </c>
      <c r="C91" s="697" t="str">
        <f>+'[8]เงินกันดำเนินงานครุภัณฑ์สิ่  65'!F296</f>
        <v>20004 3500B6</v>
      </c>
      <c r="D91" s="620">
        <f>+'[8]เงินกันดำเนินงานครุภัณฑ์สิ่  65'!G296</f>
        <v>8768650</v>
      </c>
      <c r="E91" s="620">
        <f>+'[8]เงินกันดำเนินงานครุภัณฑ์สิ่  65'!H296</f>
        <v>0</v>
      </c>
      <c r="F91" s="620">
        <f>+'[8]เงินกันดำเนินงานครุภัณฑ์สิ่  65'!I296</f>
        <v>4464040</v>
      </c>
      <c r="G91" s="620">
        <f>+'[8]เงินกันดำเนินงานครุภัณฑ์สิ่  65'!J296</f>
        <v>0</v>
      </c>
      <c r="H91" s="620">
        <f>+'[8]เงินกันดำเนินงานครุภัณฑ์สิ่  65'!K296</f>
        <v>0</v>
      </c>
      <c r="I91" s="620">
        <f>+'[8]เงินกันดำเนินงานครุภัณฑ์สิ่  65'!L296</f>
        <v>4304610</v>
      </c>
      <c r="J91" s="620">
        <f>+'[8]เงินกันดำเนินงานครุภัณฑ์สิ่  65'!M296</f>
        <v>0</v>
      </c>
    </row>
    <row r="92" spans="1:10" ht="21" x14ac:dyDescent="0.25">
      <c r="A92" s="576">
        <f>+'[8]เงินกันดำเนินงานครุภัณฑ์สิ่  65'!A297</f>
        <v>1.1000000000000001</v>
      </c>
      <c r="B92" s="698" t="str">
        <f>+'[8]เงินกันดำเนินงานครุภัณฑ์สิ่  65'!E297</f>
        <v>กิจกรรมโรงเรียนคุณภาพประจำตำบล</v>
      </c>
      <c r="C92" s="649" t="str">
        <f>+'[8]เงินกันดำเนินงานครุภัณฑ์สิ่  65'!F297</f>
        <v>20004 65 00077 00000</v>
      </c>
      <c r="D92" s="651">
        <f>+'[8]เงินกันดำเนินงานครุภัณฑ์สิ่  65'!G297</f>
        <v>8768650</v>
      </c>
      <c r="E92" s="651">
        <f>+'[8]เงินกันดำเนินงานครุภัณฑ์สิ่  65'!H297</f>
        <v>0</v>
      </c>
      <c r="F92" s="651">
        <f>+'[8]เงินกันดำเนินงานครุภัณฑ์สิ่  65'!I297</f>
        <v>4464040</v>
      </c>
      <c r="G92" s="651">
        <f>+'[8]เงินกันดำเนินงานครุภัณฑ์สิ่  65'!J297</f>
        <v>0</v>
      </c>
      <c r="H92" s="651">
        <f>+'[8]เงินกันดำเนินงานครุภัณฑ์สิ่  65'!K297</f>
        <v>0</v>
      </c>
      <c r="I92" s="651">
        <f>+'[8]เงินกันดำเนินงานครุภัณฑ์สิ่  65'!L297</f>
        <v>4304610</v>
      </c>
      <c r="J92" s="651">
        <f>+'[8]เงินกันดำเนินงานครุภัณฑ์สิ่  65'!M297</f>
        <v>0</v>
      </c>
    </row>
    <row r="93" spans="1:10" ht="15.75" hidden="1" customHeight="1" x14ac:dyDescent="0.6">
      <c r="A93" s="607"/>
      <c r="B93" s="659"/>
      <c r="C93" s="636"/>
      <c r="D93" s="690"/>
      <c r="E93" s="690"/>
      <c r="F93" s="607"/>
      <c r="G93" s="607"/>
      <c r="H93" s="607"/>
      <c r="I93" s="690"/>
      <c r="J93" s="614"/>
    </row>
    <row r="94" spans="1:10" ht="21" x14ac:dyDescent="0.6">
      <c r="A94" s="640">
        <f>+'[8]เงินกันดำเนินงานครุภัณฑ์สิ่  65'!A298</f>
        <v>0</v>
      </c>
      <c r="B94" s="601" t="str">
        <f>+'[8]เงินกันดำเนินงานครุภัณฑ์สิ่  65'!E298</f>
        <v xml:space="preserve">งบลงทุน ค่าที่ดินและสิ่งก่อสร้าง  </v>
      </c>
      <c r="C94" s="683" t="str">
        <f>+'[8]เงินกันดำเนินงานครุภัณฑ์สิ่  65'!F298</f>
        <v>6511320</v>
      </c>
      <c r="D94" s="640">
        <f>+'[8]เงินกันดำเนินงานครุภัณฑ์สิ่  65'!G298</f>
        <v>8768650</v>
      </c>
      <c r="E94" s="640">
        <f>+'[8]เงินกันดำเนินงานครุภัณฑ์สิ่  65'!H298</f>
        <v>0</v>
      </c>
      <c r="F94" s="640">
        <f>+'[8]เงินกันดำเนินงานครุภัณฑ์สิ่  65'!I298</f>
        <v>4464040</v>
      </c>
      <c r="G94" s="640">
        <f>+'[8]เงินกันดำเนินงานครุภัณฑ์สิ่  65'!J298</f>
        <v>0</v>
      </c>
      <c r="H94" s="640">
        <f>+'[8]เงินกันดำเนินงานครุภัณฑ์สิ่  65'!K298</f>
        <v>0</v>
      </c>
      <c r="I94" s="640">
        <f>+'[8]เงินกันดำเนินงานครุภัณฑ์สิ่  65'!L298</f>
        <v>4304610</v>
      </c>
      <c r="J94" s="640">
        <f>+'[8]เงินกันดำเนินงานครุภัณฑ์สิ่  65'!M298</f>
        <v>0</v>
      </c>
    </row>
    <row r="95" spans="1:10" ht="21" x14ac:dyDescent="0.6">
      <c r="A95" s="603" t="str">
        <f>+'[8]เงินกันดำเนินงานครุภัณฑ์สิ่  65'!A299</f>
        <v>1.1.1</v>
      </c>
      <c r="B95" s="699" t="str">
        <f>+'[8]เงินกันดำเนินงานครุภัณฑ์สิ่  65'!E299</f>
        <v>อาคารเรียน216ล./57-ขเขตแผ่นดินไหว</v>
      </c>
      <c r="C95" s="700">
        <f>+'[8]เงินกันดำเนินงานครุภัณฑ์สิ่  65'!F299</f>
        <v>0</v>
      </c>
      <c r="D95" s="658">
        <f>+'[8]เงินกันดำเนินงานครุภัณฑ์สิ่  65'!G299</f>
        <v>8768650</v>
      </c>
      <c r="E95" s="658">
        <f>+'[8]เงินกันดำเนินงานครุภัณฑ์สิ่  65'!H299</f>
        <v>0</v>
      </c>
      <c r="F95" s="658">
        <f>+'[8]เงินกันดำเนินงานครุภัณฑ์สิ่  65'!I299</f>
        <v>4464040</v>
      </c>
      <c r="G95" s="658">
        <f>+'[8]เงินกันดำเนินงานครุภัณฑ์สิ่  65'!J299</f>
        <v>0</v>
      </c>
      <c r="H95" s="658">
        <f>+'[8]เงินกันดำเนินงานครุภัณฑ์สิ่  65'!K299</f>
        <v>0</v>
      </c>
      <c r="I95" s="658">
        <f>+'[8]เงินกันดำเนินงานครุภัณฑ์สิ่  65'!L299</f>
        <v>4304610</v>
      </c>
      <c r="J95" s="628">
        <f>+'[8]เงินกันดำเนินงานครุภัณฑ์สิ่  65'!M299</f>
        <v>0</v>
      </c>
    </row>
    <row r="96" spans="1:10" ht="42" x14ac:dyDescent="0.6">
      <c r="A96" s="592">
        <f>+'[8]เงินกันดำเนินงานครุภัณฑ์สิ่  65'!A300</f>
        <v>0</v>
      </c>
      <c r="B96" s="701" t="str">
        <f>+'[8]เงินกันดำเนินงานครุภัณฑ์สิ่  65'!E300</f>
        <v>ร.ร.ชุมชนประชานิกรอำนวยเวทย์</v>
      </c>
      <c r="C96" s="701" t="str">
        <f>+'[8]เงินกันดำเนินงานครุภัณฑ์สิ่  65'!F300</f>
        <v>20004 3200B600 3220045</v>
      </c>
      <c r="D96" s="591">
        <f>+'[8]เงินกันดำเนินงานครุภัณฑ์สิ่  65'!G325</f>
        <v>8768650</v>
      </c>
      <c r="E96" s="591">
        <f>+'[8]เงินกันดำเนินงานครุภัณฑ์สิ่  65'!H325</f>
        <v>0</v>
      </c>
      <c r="F96" s="591">
        <f>+'[8]เงินกันดำเนินงานครุภัณฑ์สิ่  65'!I325</f>
        <v>4464040</v>
      </c>
      <c r="G96" s="591">
        <f>+'[8]เงินกันดำเนินงานครุภัณฑ์สิ่  65'!J195</f>
        <v>0</v>
      </c>
      <c r="H96" s="591">
        <f>+'[8]เงินกันดำเนินงานครุภัณฑ์สิ่  65'!K325</f>
        <v>0</v>
      </c>
      <c r="I96" s="591">
        <f>+'[8]เงินกันดำเนินงานครุภัณฑ์สิ่  65'!L325</f>
        <v>4304610</v>
      </c>
      <c r="J96" s="591">
        <f>+D96-E96-F96-G96-H96-I96</f>
        <v>0</v>
      </c>
    </row>
    <row r="97" spans="1:10" ht="15.75" hidden="1" customHeight="1" x14ac:dyDescent="0.6">
      <c r="A97" s="592"/>
      <c r="B97" s="701"/>
      <c r="C97" s="701"/>
      <c r="D97" s="702"/>
      <c r="E97" s="702"/>
      <c r="F97" s="702"/>
      <c r="G97" s="702"/>
      <c r="H97" s="702"/>
      <c r="I97" s="702"/>
      <c r="J97" s="591"/>
    </row>
    <row r="98" spans="1:10" ht="15" hidden="1" customHeight="1" x14ac:dyDescent="0.6">
      <c r="A98" s="592"/>
      <c r="B98" s="701"/>
      <c r="C98" s="701"/>
      <c r="D98" s="702"/>
      <c r="E98" s="702"/>
      <c r="F98" s="702"/>
      <c r="G98" s="702"/>
      <c r="H98" s="702"/>
      <c r="I98" s="702"/>
      <c r="J98" s="591"/>
    </row>
    <row r="99" spans="1:10" ht="15" hidden="1" customHeight="1" x14ac:dyDescent="0.6">
      <c r="A99" s="592"/>
      <c r="B99" s="701"/>
      <c r="C99" s="701"/>
      <c r="D99" s="702"/>
      <c r="E99" s="702"/>
      <c r="F99" s="702"/>
      <c r="G99" s="702"/>
      <c r="H99" s="702"/>
      <c r="I99" s="702"/>
      <c r="J99" s="591"/>
    </row>
    <row r="100" spans="1:10" ht="15" hidden="1" customHeight="1" x14ac:dyDescent="0.6">
      <c r="A100" s="592"/>
      <c r="B100" s="701"/>
      <c r="C100" s="701"/>
      <c r="D100" s="702"/>
      <c r="E100" s="702"/>
      <c r="F100" s="702"/>
      <c r="G100" s="702"/>
      <c r="H100" s="702"/>
      <c r="I100" s="702"/>
      <c r="J100" s="591"/>
    </row>
    <row r="101" spans="1:10" ht="15" hidden="1" customHeight="1" x14ac:dyDescent="0.6">
      <c r="A101" s="592"/>
      <c r="B101" s="701"/>
      <c r="C101" s="701"/>
      <c r="D101" s="702"/>
      <c r="E101" s="702"/>
      <c r="F101" s="702"/>
      <c r="G101" s="702"/>
      <c r="H101" s="702"/>
      <c r="I101" s="702"/>
      <c r="J101" s="591"/>
    </row>
    <row r="102" spans="1:10" ht="15" hidden="1" customHeight="1" x14ac:dyDescent="0.6">
      <c r="A102" s="592"/>
      <c r="B102" s="701"/>
      <c r="C102" s="701"/>
      <c r="D102" s="702"/>
      <c r="E102" s="702"/>
      <c r="F102" s="702"/>
      <c r="G102" s="702"/>
      <c r="H102" s="702"/>
      <c r="I102" s="702"/>
      <c r="J102" s="591"/>
    </row>
    <row r="103" spans="1:10" ht="15" hidden="1" customHeight="1" x14ac:dyDescent="0.6">
      <c r="A103" s="592"/>
      <c r="B103" s="701"/>
      <c r="C103" s="701"/>
      <c r="D103" s="702"/>
      <c r="E103" s="702"/>
      <c r="F103" s="702"/>
      <c r="G103" s="702"/>
      <c r="H103" s="702"/>
      <c r="I103" s="702"/>
      <c r="J103" s="591"/>
    </row>
    <row r="104" spans="1:10" ht="15" hidden="1" customHeight="1" x14ac:dyDescent="0.6">
      <c r="A104" s="592"/>
      <c r="B104" s="701"/>
      <c r="C104" s="701"/>
      <c r="D104" s="702"/>
      <c r="E104" s="702"/>
      <c r="F104" s="702"/>
      <c r="G104" s="702"/>
      <c r="H104" s="702"/>
      <c r="I104" s="702"/>
      <c r="J104" s="591"/>
    </row>
    <row r="105" spans="1:10" ht="15" hidden="1" customHeight="1" x14ac:dyDescent="0.6">
      <c r="A105" s="592"/>
      <c r="B105" s="701"/>
      <c r="C105" s="701"/>
      <c r="D105" s="702"/>
      <c r="E105" s="702"/>
      <c r="F105" s="702"/>
      <c r="G105" s="702"/>
      <c r="H105" s="702"/>
      <c r="I105" s="702"/>
      <c r="J105" s="591"/>
    </row>
    <row r="106" spans="1:10" ht="15.75" hidden="1" customHeight="1" x14ac:dyDescent="0.6">
      <c r="A106" s="603"/>
      <c r="B106" s="699"/>
      <c r="C106" s="700">
        <f>+'[8]เงินกันดำเนินงานครุภัณฑ์สิ่  65'!F326</f>
        <v>0</v>
      </c>
      <c r="D106" s="658">
        <f>+'[8]เงินกันดำเนินงานครุภัณฑ์สิ่  65'!G326</f>
        <v>0</v>
      </c>
      <c r="E106" s="658">
        <f>+'[8]เงินกันดำเนินงานครุภัณฑ์สิ่  65'!H326</f>
        <v>0</v>
      </c>
      <c r="F106" s="658">
        <f>+'[8]เงินกันดำเนินงานครุภัณฑ์สิ่  65'!I326</f>
        <v>0</v>
      </c>
      <c r="G106" s="658">
        <f>+'[8]เงินกันดำเนินงานครุภัณฑ์สิ่  65'!J326</f>
        <v>0</v>
      </c>
      <c r="H106" s="658">
        <f>+'[8]เงินกันดำเนินงานครุภัณฑ์สิ่  65'!K326</f>
        <v>0</v>
      </c>
      <c r="I106" s="658">
        <f>+'[8]เงินกันดำเนินงานครุภัณฑ์สิ่  65'!L326</f>
        <v>0</v>
      </c>
      <c r="J106" s="628">
        <f>+'[8]เงินกันดำเนินงานครุภัณฑ์สิ่  65'!M326</f>
        <v>0</v>
      </c>
    </row>
    <row r="107" spans="1:10" ht="15.75" hidden="1" customHeight="1" x14ac:dyDescent="0.6">
      <c r="A107" s="614">
        <f>+'[8]เงินกันดำเนินงานครุภัณฑ์สิ่  65'!A327</f>
        <v>0</v>
      </c>
      <c r="B107" s="703">
        <f>+'[8]เงินกันดำเนินงานครุภัณฑ์สิ่  65'!E327</f>
        <v>0</v>
      </c>
      <c r="C107" s="704">
        <f>+'[8]เงินกันดำเนินงานครุภัณฑ์สิ่  65'!F327</f>
        <v>0</v>
      </c>
      <c r="D107" s="690">
        <f>+'[8]เงินกันดำเนินงานครุภัณฑ์สิ่  65'!G345</f>
        <v>0</v>
      </c>
      <c r="E107" s="690">
        <f>+'[8]เงินกันดำเนินงานครุภัณฑ์สิ่  65'!H345</f>
        <v>0</v>
      </c>
      <c r="F107" s="690">
        <f>+'[8]เงินกันดำเนินงานครุภัณฑ์สิ่  65'!I345</f>
        <v>0</v>
      </c>
      <c r="G107" s="690">
        <f>+'[8]เงินกันดำเนินงานครุภัณฑ์สิ่  65'!J345</f>
        <v>0</v>
      </c>
      <c r="H107" s="690">
        <f>+'[8]เงินกันดำเนินงานครุภัณฑ์สิ่  65'!K345</f>
        <v>0</v>
      </c>
      <c r="I107" s="690">
        <f>+'[8]เงินกันดำเนินงานครุภัณฑ์สิ่  65'!L345</f>
        <v>0</v>
      </c>
      <c r="J107" s="690">
        <f>+'[8]เงินกันดำเนินงานครุภัณฑ์สิ่  65'!M345</f>
        <v>0</v>
      </c>
    </row>
    <row r="108" spans="1:10" ht="15.75" customHeight="1" x14ac:dyDescent="0.6">
      <c r="A108" s="593" t="str">
        <f>+'[8]เงินกันดำเนินงานครุภัณฑ์สิ่  65'!D346</f>
        <v>***</v>
      </c>
      <c r="B108" s="705" t="str">
        <f>+'[8]เงินกันดำเนินงานครุภัณฑ์สิ่  65'!E346</f>
        <v>รวม</v>
      </c>
      <c r="C108" s="706" t="str">
        <f>+'[8]เงินกันดำเนินงานครุภัณฑ์สิ่  65'!F346</f>
        <v>20004350B64</v>
      </c>
      <c r="D108" s="707">
        <f>+'[8]เงินกันดำเนินงานครุภัณฑ์สิ่  65'!G346</f>
        <v>8768650</v>
      </c>
      <c r="E108" s="707">
        <f>+'[8]เงินกันดำเนินงานครุภัณฑ์สิ่  65'!H346</f>
        <v>0</v>
      </c>
      <c r="F108" s="707">
        <f>+'[8]เงินกันดำเนินงานครุภัณฑ์สิ่  65'!I346</f>
        <v>4464040</v>
      </c>
      <c r="G108" s="707">
        <f>+'[8]เงินกันดำเนินงานครุภัณฑ์สิ่  65'!J346</f>
        <v>0</v>
      </c>
      <c r="H108" s="707">
        <f>+'[8]เงินกันดำเนินงานครุภัณฑ์สิ่  65'!K346</f>
        <v>0</v>
      </c>
      <c r="I108" s="707">
        <f>+'[8]เงินกันดำเนินงานครุภัณฑ์สิ่  65'!L346</f>
        <v>4304610</v>
      </c>
      <c r="J108" s="611">
        <f>+'[8]เงินกันดำเนินงานครุภัณฑ์สิ่  65'!M346</f>
        <v>0</v>
      </c>
    </row>
    <row r="109" spans="1:10" ht="21" hidden="1" customHeight="1" x14ac:dyDescent="0.6">
      <c r="A109" s="708"/>
      <c r="B109" s="709" t="str">
        <f>+'[8]เงินกันดำเนินงานครุภัณฑ์สิ่  65'!E347</f>
        <v>งบดำเนินงาน</v>
      </c>
      <c r="C109" s="710"/>
      <c r="D109" s="711">
        <f>+'[8]เงินกันดำเนินงานครุภัณฑ์สิ่  65'!G347</f>
        <v>0</v>
      </c>
      <c r="E109" s="711">
        <f>+'[8]เงินกันดำเนินงานครุภัณฑ์สิ่  65'!H347</f>
        <v>0</v>
      </c>
      <c r="F109" s="711">
        <f>+'[8]เงินกันดำเนินงานครุภัณฑ์สิ่  65'!I347</f>
        <v>0</v>
      </c>
      <c r="G109" s="711">
        <f>+'[8]เงินกันดำเนินงานครุภัณฑ์สิ่  65'!J347</f>
        <v>0</v>
      </c>
      <c r="H109" s="711">
        <f>+'[8]เงินกันดำเนินงานครุภัณฑ์สิ่  65'!K347</f>
        <v>0</v>
      </c>
      <c r="I109" s="711">
        <f>+'[8]เงินกันดำเนินงานครุภัณฑ์สิ่  65'!L347</f>
        <v>0</v>
      </c>
      <c r="J109" s="711">
        <f>+'[8]เงินกันดำเนินงานครุภัณฑ์สิ่  65'!M347</f>
        <v>0</v>
      </c>
    </row>
    <row r="110" spans="1:10" ht="21" hidden="1" customHeight="1" x14ac:dyDescent="0.6">
      <c r="A110" s="708"/>
      <c r="B110" s="709" t="str">
        <f>+'[8]เงินกันดำเนินงานครุภัณฑ์สิ่  65'!E348</f>
        <v>งบลงทุน</v>
      </c>
      <c r="C110" s="710"/>
      <c r="D110" s="711">
        <f>+D94+D59+D43</f>
        <v>19554250</v>
      </c>
      <c r="E110" s="711">
        <f t="shared" ref="E110:J110" si="12">+E94+E59+E43</f>
        <v>0</v>
      </c>
      <c r="F110" s="711">
        <f t="shared" si="12"/>
        <v>12168040</v>
      </c>
      <c r="G110" s="711">
        <f t="shared" si="12"/>
        <v>0</v>
      </c>
      <c r="H110" s="711">
        <f t="shared" si="12"/>
        <v>0</v>
      </c>
      <c r="I110" s="711">
        <f t="shared" si="12"/>
        <v>7386210</v>
      </c>
      <c r="J110" s="711">
        <f t="shared" si="12"/>
        <v>0</v>
      </c>
    </row>
    <row r="111" spans="1:10" ht="21" x14ac:dyDescent="0.6">
      <c r="A111" s="708"/>
      <c r="B111" s="709" t="str">
        <f>+'[8]เงินกันดำเนินงานครุภัณฑ์สิ่  65'!E349</f>
        <v>รวมเงินกันทั้งสิ้น</v>
      </c>
      <c r="C111" s="710"/>
      <c r="D111" s="711">
        <f>SUM(D109:D110)</f>
        <v>19554250</v>
      </c>
      <c r="E111" s="711">
        <f t="shared" ref="E111:J111" si="13">SUM(E109:E110)</f>
        <v>0</v>
      </c>
      <c r="F111" s="711">
        <f t="shared" si="13"/>
        <v>12168040</v>
      </c>
      <c r="G111" s="711">
        <f t="shared" si="13"/>
        <v>0</v>
      </c>
      <c r="H111" s="711">
        <f t="shared" si="13"/>
        <v>0</v>
      </c>
      <c r="I111" s="711">
        <f t="shared" si="13"/>
        <v>7386210</v>
      </c>
      <c r="J111" s="711">
        <f t="shared" si="13"/>
        <v>0</v>
      </c>
    </row>
    <row r="112" spans="1:10" ht="21" x14ac:dyDescent="0.6">
      <c r="A112" s="708"/>
      <c r="B112" s="729" t="s">
        <v>145</v>
      </c>
      <c r="C112" s="710"/>
      <c r="D112" s="711">
        <v>19554250</v>
      </c>
      <c r="E112" s="1061">
        <f>SUM(E111+F111)</f>
        <v>12168040</v>
      </c>
      <c r="F112" s="1062"/>
      <c r="G112" s="711"/>
      <c r="H112" s="1061">
        <f>+H111+I111</f>
        <v>7386210</v>
      </c>
      <c r="I112" s="1062"/>
      <c r="J112" s="711"/>
    </row>
    <row r="113" spans="1:10" ht="21" x14ac:dyDescent="0.6">
      <c r="A113" s="708"/>
      <c r="B113" s="709" t="str">
        <f>+'[8]เงินกันดำเนินงานครุภัณฑ์สิ่  65'!E351</f>
        <v>คิดเป็นร้อยละ</v>
      </c>
      <c r="C113" s="710"/>
      <c r="D113" s="711">
        <f>SUM(E113:J113)</f>
        <v>100</v>
      </c>
      <c r="E113" s="1061">
        <f>(E111+F111)*100/D111</f>
        <v>62.227086183310533</v>
      </c>
      <c r="F113" s="1062"/>
      <c r="G113" s="711">
        <f>+'[8]เงินกันดำเนินงานครุภัณฑ์สิ่  65'!J351</f>
        <v>0</v>
      </c>
      <c r="H113" s="1061">
        <f>(H111+I111)*100/D111</f>
        <v>37.772913816689467</v>
      </c>
      <c r="I113" s="1062"/>
      <c r="J113" s="711">
        <f>+'[8]เงินกันดำเนินงานครุภัณฑ์สิ่  65'!M351</f>
        <v>0</v>
      </c>
    </row>
    <row r="114" spans="1:10" ht="21" x14ac:dyDescent="0.6">
      <c r="A114" s="712"/>
      <c r="B114" s="713"/>
      <c r="C114" s="714"/>
      <c r="D114" s="884"/>
      <c r="E114" s="915"/>
      <c r="F114" s="1063"/>
      <c r="G114" s="1063"/>
      <c r="H114" s="915"/>
      <c r="I114" s="915"/>
      <c r="J114" s="915"/>
    </row>
    <row r="115" spans="1:10" ht="21" hidden="1" customHeight="1" x14ac:dyDescent="0.6">
      <c r="A115" s="20"/>
      <c r="B115" s="20"/>
      <c r="C115" s="714"/>
      <c r="D115" s="715"/>
      <c r="E115" s="715"/>
      <c r="F115" s="715"/>
      <c r="G115" s="715"/>
      <c r="H115" s="715"/>
      <c r="I115" s="715"/>
      <c r="J115" s="715"/>
    </row>
    <row r="116" spans="1:10" ht="21" hidden="1" customHeight="1" x14ac:dyDescent="0.6">
      <c r="A116" s="20"/>
      <c r="B116" s="716"/>
      <c r="C116" s="714"/>
      <c r="D116" s="715"/>
      <c r="E116" s="715"/>
      <c r="F116" s="715"/>
      <c r="G116" s="715"/>
      <c r="H116" s="715"/>
      <c r="I116" s="715"/>
      <c r="J116" s="715"/>
    </row>
    <row r="117" spans="1:10" ht="21" hidden="1" customHeight="1" x14ac:dyDescent="0.6">
      <c r="A117" s="20"/>
      <c r="B117" s="20"/>
      <c r="C117" s="717"/>
      <c r="D117" s="20"/>
      <c r="E117" s="1057" t="s">
        <v>121</v>
      </c>
      <c r="F117" s="1057"/>
      <c r="G117" s="1057"/>
      <c r="H117" s="1057"/>
      <c r="I117" s="1057"/>
      <c r="J117" s="1057"/>
    </row>
    <row r="118" spans="1:10" ht="21" hidden="1" customHeight="1" x14ac:dyDescent="0.6">
      <c r="A118" s="20"/>
      <c r="B118" s="3"/>
      <c r="C118" s="717"/>
      <c r="D118" s="20"/>
      <c r="E118" s="12"/>
      <c r="F118" s="12"/>
      <c r="G118" s="12"/>
      <c r="H118" s="12"/>
      <c r="I118" s="12"/>
      <c r="J118" s="12"/>
    </row>
    <row r="119" spans="1:10" ht="21" hidden="1" customHeight="1" x14ac:dyDescent="0.6">
      <c r="A119" s="20"/>
      <c r="B119" s="3" t="s">
        <v>146</v>
      </c>
      <c r="C119" s="717"/>
      <c r="D119" s="20"/>
      <c r="E119" s="12"/>
      <c r="F119" s="12"/>
      <c r="G119" s="12"/>
      <c r="H119" s="12"/>
      <c r="I119" s="12"/>
      <c r="J119" s="12"/>
    </row>
    <row r="120" spans="1:10" ht="21" hidden="1" customHeight="1" x14ac:dyDescent="0.6">
      <c r="A120" s="20"/>
      <c r="B120" s="718" t="s">
        <v>95</v>
      </c>
      <c r="C120" s="719"/>
      <c r="D120" s="6"/>
      <c r="E120" s="6"/>
      <c r="F120" s="20"/>
      <c r="G120" s="3"/>
      <c r="H120" s="3"/>
      <c r="I120" s="3"/>
      <c r="J120" s="20"/>
    </row>
    <row r="121" spans="1:10" ht="21" hidden="1" customHeight="1" x14ac:dyDescent="0.6">
      <c r="A121" s="20"/>
      <c r="B121" s="12" t="s">
        <v>109</v>
      </c>
      <c r="C121" s="720"/>
      <c r="D121" s="20"/>
      <c r="E121" s="20"/>
      <c r="F121" s="721" t="s">
        <v>22</v>
      </c>
      <c r="G121" s="20"/>
      <c r="H121" s="20"/>
      <c r="I121" s="20"/>
      <c r="J121" s="20"/>
    </row>
    <row r="122" spans="1:10" ht="21" hidden="1" customHeight="1" x14ac:dyDescent="0.6">
      <c r="A122" s="20"/>
      <c r="B122" s="12"/>
      <c r="C122" s="720"/>
      <c r="D122" s="20"/>
      <c r="E122" s="1059" t="s">
        <v>149</v>
      </c>
      <c r="F122" s="1059"/>
      <c r="G122" s="1059"/>
      <c r="H122" s="1059"/>
      <c r="I122" s="1059"/>
      <c r="J122" s="1059"/>
    </row>
    <row r="123" spans="1:10" ht="21" hidden="1" customHeight="1" x14ac:dyDescent="0.6">
      <c r="A123" s="20"/>
      <c r="B123" s="12"/>
      <c r="C123" s="720"/>
      <c r="D123" s="20"/>
      <c r="E123" s="1057" t="s">
        <v>50</v>
      </c>
      <c r="F123" s="1057"/>
      <c r="G123" s="1057"/>
      <c r="H123" s="1057"/>
      <c r="I123" s="1057"/>
      <c r="J123" s="1057"/>
    </row>
    <row r="124" spans="1:10" ht="21" hidden="1" customHeight="1" x14ac:dyDescent="0.6">
      <c r="A124" s="20"/>
      <c r="B124" s="12"/>
      <c r="C124" s="720"/>
      <c r="D124" s="20"/>
      <c r="E124" s="20"/>
      <c r="F124" s="1057"/>
      <c r="G124" s="1057"/>
      <c r="H124" s="1057"/>
      <c r="I124" s="1057"/>
      <c r="J124" s="1057"/>
    </row>
    <row r="125" spans="1:10" ht="21" x14ac:dyDescent="0.6">
      <c r="A125" s="20"/>
      <c r="B125" s="12"/>
      <c r="C125" s="720"/>
      <c r="D125" s="20"/>
      <c r="E125" s="20"/>
      <c r="F125" s="721"/>
      <c r="G125" s="20"/>
      <c r="H125" s="20"/>
      <c r="I125" s="20"/>
      <c r="J125" s="20"/>
    </row>
    <row r="126" spans="1:10" ht="21" x14ac:dyDescent="0.6">
      <c r="A126" s="3"/>
      <c r="B126" s="722"/>
      <c r="C126" s="723"/>
      <c r="D126" s="722"/>
      <c r="E126" s="722"/>
      <c r="F126" s="3"/>
      <c r="G126" s="3"/>
      <c r="H126" s="3"/>
      <c r="I126" s="722"/>
      <c r="J126" s="722"/>
    </row>
    <row r="127" spans="1:10" ht="21" x14ac:dyDescent="0.6">
      <c r="A127" s="13"/>
      <c r="B127" s="15"/>
      <c r="C127" s="724"/>
      <c r="D127" s="13"/>
      <c r="E127" s="16"/>
      <c r="F127" s="7"/>
      <c r="G127" s="566"/>
      <c r="H127" s="566"/>
      <c r="I127" s="566"/>
      <c r="J127" s="3"/>
    </row>
    <row r="128" spans="1:10" ht="21" x14ac:dyDescent="0.6">
      <c r="A128" s="391" t="s">
        <v>66</v>
      </c>
      <c r="B128" s="18"/>
      <c r="C128" s="725"/>
      <c r="D128" s="726"/>
      <c r="E128" s="3"/>
      <c r="F128" s="3"/>
      <c r="G128" s="3"/>
      <c r="H128" s="3"/>
      <c r="I128" s="3"/>
      <c r="J128" s="3"/>
    </row>
    <row r="129" spans="1:10" ht="21" x14ac:dyDescent="0.6">
      <c r="A129" s="391" t="s">
        <v>24</v>
      </c>
      <c r="B129" s="18"/>
      <c r="C129" s="725"/>
      <c r="D129" s="726"/>
      <c r="E129" s="348" t="s">
        <v>150</v>
      </c>
      <c r="F129" s="3"/>
      <c r="G129" s="3"/>
      <c r="H129" s="1" t="s">
        <v>151</v>
      </c>
      <c r="I129" s="3"/>
      <c r="J129" s="3"/>
    </row>
    <row r="130" spans="1:10" ht="21" x14ac:dyDescent="0.6">
      <c r="A130" s="391" t="s">
        <v>147</v>
      </c>
      <c r="B130" s="18"/>
      <c r="C130" s="727"/>
      <c r="D130" s="728" t="s">
        <v>104</v>
      </c>
      <c r="E130" s="728"/>
      <c r="F130" s="1060" t="s">
        <v>148</v>
      </c>
      <c r="G130" s="1060"/>
      <c r="H130" s="1060"/>
      <c r="I130" s="1060"/>
      <c r="J130" s="1060"/>
    </row>
    <row r="131" spans="1:10" ht="21" x14ac:dyDescent="0.6">
      <c r="A131" s="20"/>
      <c r="B131" s="20"/>
      <c r="C131" s="720"/>
      <c r="D131" s="1057" t="s">
        <v>50</v>
      </c>
      <c r="E131" s="1057"/>
      <c r="F131" s="1057"/>
      <c r="G131" s="1057"/>
      <c r="H131" s="1057"/>
      <c r="I131" s="1057"/>
      <c r="J131" s="1057"/>
    </row>
    <row r="132" spans="1:10" ht="21" x14ac:dyDescent="0.6">
      <c r="A132" s="20"/>
      <c r="B132" s="20"/>
      <c r="C132" s="720"/>
      <c r="D132" s="12"/>
      <c r="E132" s="12"/>
      <c r="F132" s="12"/>
      <c r="G132" s="12"/>
      <c r="H132" s="12"/>
      <c r="I132" s="12"/>
      <c r="J132" s="12"/>
    </row>
    <row r="133" spans="1:10" ht="21" x14ac:dyDescent="0.6">
      <c r="A133" s="20"/>
      <c r="B133" s="20"/>
      <c r="C133" s="720"/>
      <c r="D133" s="12"/>
      <c r="E133" s="12"/>
      <c r="F133" s="12"/>
      <c r="G133" s="12"/>
      <c r="H133" s="12"/>
      <c r="I133" s="12"/>
      <c r="J133" s="12"/>
    </row>
    <row r="134" spans="1:10" ht="21" x14ac:dyDescent="0.6">
      <c r="A134" s="20"/>
      <c r="B134" s="20"/>
      <c r="C134" s="720"/>
      <c r="D134" s="12"/>
      <c r="E134" s="12"/>
      <c r="F134" s="12"/>
      <c r="G134" s="12"/>
      <c r="H134" s="12"/>
      <c r="I134" s="12"/>
      <c r="J134" s="12"/>
    </row>
    <row r="135" spans="1:10" ht="21" x14ac:dyDescent="0.6">
      <c r="A135" s="20"/>
      <c r="B135" s="20"/>
      <c r="C135" s="720"/>
      <c r="D135" s="250" t="e">
        <f>+#REF!</f>
        <v>#REF!</v>
      </c>
      <c r="E135" s="250"/>
      <c r="F135" s="250"/>
      <c r="G135" s="250"/>
      <c r="H135" s="250"/>
      <c r="I135" s="250"/>
      <c r="J135" s="250"/>
    </row>
    <row r="136" spans="1:10" ht="21" x14ac:dyDescent="0.6">
      <c r="A136" s="20"/>
      <c r="B136" s="20"/>
      <c r="C136" s="720"/>
      <c r="D136" s="1058"/>
      <c r="E136" s="1058"/>
      <c r="F136" s="1058"/>
      <c r="G136" s="1058"/>
      <c r="H136" s="1058"/>
      <c r="I136" s="1058"/>
      <c r="J136" s="1058"/>
    </row>
    <row r="137" spans="1:10" ht="21" x14ac:dyDescent="0.6">
      <c r="A137" s="20"/>
      <c r="B137" s="20"/>
      <c r="C137" s="720"/>
      <c r="D137" s="12"/>
      <c r="E137" s="12"/>
      <c r="F137" s="12"/>
      <c r="G137" s="12"/>
      <c r="H137" s="12"/>
      <c r="I137" s="12"/>
      <c r="J137" s="12"/>
    </row>
    <row r="138" spans="1:10" ht="18.600000000000001" x14ac:dyDescent="0.55000000000000004">
      <c r="A138" s="884"/>
      <c r="B138" s="884"/>
      <c r="C138" s="885"/>
      <c r="D138" s="886"/>
      <c r="E138" s="1056" t="s">
        <v>185</v>
      </c>
      <c r="F138" s="1056"/>
      <c r="G138" s="1056"/>
      <c r="H138" s="1056"/>
      <c r="I138" s="1056"/>
      <c r="J138" s="887"/>
    </row>
    <row r="139" spans="1:10" ht="18.600000000000001" x14ac:dyDescent="0.55000000000000004">
      <c r="A139" s="884"/>
      <c r="B139" s="884"/>
      <c r="C139" s="885"/>
      <c r="D139" s="887"/>
      <c r="E139" s="1056" t="s">
        <v>105</v>
      </c>
      <c r="F139" s="1056"/>
      <c r="G139" s="1056"/>
      <c r="H139" s="1056"/>
      <c r="I139" s="1056"/>
      <c r="J139" s="887"/>
    </row>
    <row r="140" spans="1:10" ht="18.600000000000001" x14ac:dyDescent="0.55000000000000004">
      <c r="A140" s="884"/>
      <c r="B140" s="884"/>
      <c r="C140" s="885"/>
      <c r="D140" s="887"/>
      <c r="E140" s="1056" t="s">
        <v>50</v>
      </c>
      <c r="F140" s="1056"/>
      <c r="G140" s="1056"/>
      <c r="H140" s="1056"/>
      <c r="I140" s="1056"/>
      <c r="J140" s="887"/>
    </row>
  </sheetData>
  <sheetProtection algorithmName="SHA-512" hashValue="KeVeIczVVPukVZ+RfGXwU2M/4QLSRnJtPhVYJ77kmrpdFiaBaMxxVDPYzlNgNnkD0gC+3OsSSoB96q76j1Hxrg==" saltValue="raMawlRRHFybEvjFKjxJQQ==" spinCount="100000" sheet="1" insertColumns="0" insertRows="0" deleteColumns="0" deleteRows="0" sort="0"/>
  <mergeCells count="25">
    <mergeCell ref="A1:J1"/>
    <mergeCell ref="A2:J2"/>
    <mergeCell ref="A3:J3"/>
    <mergeCell ref="H4:I4"/>
    <mergeCell ref="J4:J5"/>
    <mergeCell ref="A4:A5"/>
    <mergeCell ref="B4:B5"/>
    <mergeCell ref="D4:D5"/>
    <mergeCell ref="E4:F4"/>
    <mergeCell ref="G4:G5"/>
    <mergeCell ref="E113:F113"/>
    <mergeCell ref="H113:I113"/>
    <mergeCell ref="E112:F112"/>
    <mergeCell ref="H112:I112"/>
    <mergeCell ref="F114:G114"/>
    <mergeCell ref="E117:J117"/>
    <mergeCell ref="E122:J122"/>
    <mergeCell ref="E123:J123"/>
    <mergeCell ref="F124:J124"/>
    <mergeCell ref="F130:J130"/>
    <mergeCell ref="E138:I138"/>
    <mergeCell ref="E139:I139"/>
    <mergeCell ref="E140:I140"/>
    <mergeCell ref="D131:J131"/>
    <mergeCell ref="D136:J136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201"/>
  <sheetViews>
    <sheetView zoomScale="86" zoomScaleNormal="86" workbookViewId="0">
      <selection sqref="A1:K185"/>
    </sheetView>
  </sheetViews>
  <sheetFormatPr defaultRowHeight="21" x14ac:dyDescent="0.6"/>
  <cols>
    <col min="1" max="1" width="6.3984375" style="3" customWidth="1"/>
    <col min="2" max="2" width="39.09765625" style="3" customWidth="1"/>
    <col min="3" max="3" width="13.69921875" style="63" customWidth="1"/>
    <col min="4" max="4" width="12.19921875" style="63" customWidth="1"/>
    <col min="5" max="5" width="13" style="63" customWidth="1"/>
    <col min="6" max="6" width="8.8984375" style="63" customWidth="1"/>
    <col min="7" max="7" width="12.69921875" style="4" customWidth="1"/>
    <col min="8" max="8" width="11.19921875" style="4" hidden="1" customWidth="1"/>
    <col min="9" max="9" width="17.5" style="2" hidden="1" customWidth="1"/>
    <col min="10" max="10" width="12.8984375" style="3" customWidth="1"/>
    <col min="11" max="11" width="9.69921875" style="64" customWidth="1"/>
  </cols>
  <sheetData>
    <row r="1" spans="1:11" x14ac:dyDescent="0.6">
      <c r="A1" s="1078" t="s">
        <v>152</v>
      </c>
      <c r="B1" s="1078"/>
      <c r="C1" s="1078"/>
      <c r="D1" s="1078"/>
      <c r="E1" s="1078"/>
      <c r="F1" s="1078"/>
      <c r="G1" s="1078"/>
      <c r="H1" s="1078"/>
      <c r="I1" s="1078"/>
      <c r="K1" s="3"/>
    </row>
    <row r="2" spans="1:11" x14ac:dyDescent="0.6">
      <c r="A2" s="1078" t="s">
        <v>0</v>
      </c>
      <c r="B2" s="1078"/>
      <c r="C2" s="1078"/>
      <c r="D2" s="1078"/>
      <c r="E2" s="1078"/>
      <c r="F2" s="1078"/>
      <c r="G2" s="1078"/>
      <c r="H2" s="1078"/>
      <c r="I2" s="1078"/>
      <c r="K2" s="3"/>
    </row>
    <row r="3" spans="1:11" x14ac:dyDescent="0.6">
      <c r="A3" s="22"/>
      <c r="B3" s="1079" t="str">
        <f>+[7]งบประจำและงบกลยุทธ์!A4</f>
        <v xml:space="preserve">                ประจำเดือนพฤษภาคม 2566</v>
      </c>
      <c r="C3" s="1079"/>
      <c r="D3" s="1079"/>
      <c r="E3" s="1079"/>
      <c r="F3" s="1079"/>
      <c r="G3" s="251"/>
      <c r="H3" s="251"/>
      <c r="I3" s="251"/>
      <c r="J3" s="22" t="s">
        <v>1</v>
      </c>
      <c r="K3" s="22"/>
    </row>
    <row r="4" spans="1:11" ht="18.75" customHeight="1" x14ac:dyDescent="0.25">
      <c r="A4" s="1080" t="s">
        <v>27</v>
      </c>
      <c r="B4" s="1080" t="s">
        <v>28</v>
      </c>
      <c r="C4" s="1082" t="s">
        <v>42</v>
      </c>
      <c r="D4" s="1084" t="s">
        <v>26</v>
      </c>
      <c r="E4" s="1084" t="s">
        <v>4</v>
      </c>
      <c r="F4" s="1084" t="s">
        <v>43</v>
      </c>
      <c r="G4" s="1084" t="s">
        <v>29</v>
      </c>
      <c r="H4" s="564" t="s">
        <v>6</v>
      </c>
      <c r="I4" s="1080" t="s">
        <v>56</v>
      </c>
      <c r="J4" s="1075" t="s">
        <v>6</v>
      </c>
      <c r="K4" s="1077" t="s">
        <v>57</v>
      </c>
    </row>
    <row r="5" spans="1:11" x14ac:dyDescent="0.25">
      <c r="A5" s="1081"/>
      <c r="B5" s="1081"/>
      <c r="C5" s="1083"/>
      <c r="D5" s="1085"/>
      <c r="E5" s="1085"/>
      <c r="F5" s="1085"/>
      <c r="G5" s="1085"/>
      <c r="H5" s="565"/>
      <c r="I5" s="1081"/>
      <c r="J5" s="1076"/>
      <c r="K5" s="1077"/>
    </row>
    <row r="6" spans="1:11" x14ac:dyDescent="0.25">
      <c r="A6" s="252" t="str">
        <f>[7]ระบบการควบคุมฯ!A34</f>
        <v>ข</v>
      </c>
      <c r="B6" s="23" t="str">
        <f>[7]ระบบการควบคุมฯ!B34</f>
        <v xml:space="preserve">แผนงานยุทธศาสตร์พัฒนาคุณภาพการศึกษาและการเรียนรู้ </v>
      </c>
      <c r="C6" s="253"/>
      <c r="D6" s="253">
        <f>+D9+D15</f>
        <v>7789900</v>
      </c>
      <c r="E6" s="253">
        <f t="shared" ref="E6:J6" si="0">+E9+E15</f>
        <v>1285650</v>
      </c>
      <c r="F6" s="253">
        <f t="shared" si="0"/>
        <v>0</v>
      </c>
      <c r="G6" s="253">
        <f t="shared" si="0"/>
        <v>6241245</v>
      </c>
      <c r="H6" s="253">
        <f t="shared" si="0"/>
        <v>0</v>
      </c>
      <c r="I6" s="253">
        <f t="shared" si="0"/>
        <v>0</v>
      </c>
      <c r="J6" s="253">
        <f t="shared" si="0"/>
        <v>263005</v>
      </c>
      <c r="K6" s="24"/>
    </row>
    <row r="7" spans="1:11" x14ac:dyDescent="0.6">
      <c r="A7" s="28"/>
      <c r="B7" s="730" t="s">
        <v>153</v>
      </c>
      <c r="C7" s="443"/>
      <c r="D7" s="267">
        <f>+D17+D69</f>
        <v>941400</v>
      </c>
      <c r="E7" s="267">
        <f t="shared" ref="E7:J7" si="1">+E17+E69</f>
        <v>399450</v>
      </c>
      <c r="F7" s="267">
        <f t="shared" si="1"/>
        <v>0</v>
      </c>
      <c r="G7" s="267">
        <f t="shared" si="1"/>
        <v>279000</v>
      </c>
      <c r="H7" s="267">
        <f t="shared" si="1"/>
        <v>0</v>
      </c>
      <c r="I7" s="267">
        <f t="shared" si="1"/>
        <v>0</v>
      </c>
      <c r="J7" s="267">
        <f t="shared" si="1"/>
        <v>262950</v>
      </c>
      <c r="K7" s="267">
        <f t="shared" ref="K7" si="2">+K17</f>
        <v>0</v>
      </c>
    </row>
    <row r="8" spans="1:11" x14ac:dyDescent="0.6">
      <c r="A8" s="28"/>
      <c r="B8" s="731" t="s">
        <v>154</v>
      </c>
      <c r="C8" s="443"/>
      <c r="D8" s="267">
        <f>+D39+D64</f>
        <v>6848500</v>
      </c>
      <c r="E8" s="267">
        <f t="shared" ref="E8:J8" si="3">+E39+E64</f>
        <v>886200</v>
      </c>
      <c r="F8" s="267">
        <f t="shared" si="3"/>
        <v>0</v>
      </c>
      <c r="G8" s="267">
        <f t="shared" si="3"/>
        <v>5962245</v>
      </c>
      <c r="H8" s="267">
        <f t="shared" si="3"/>
        <v>0</v>
      </c>
      <c r="I8" s="267">
        <f t="shared" si="3"/>
        <v>0</v>
      </c>
      <c r="J8" s="267">
        <f t="shared" si="3"/>
        <v>55</v>
      </c>
      <c r="K8" s="36"/>
    </row>
    <row r="9" spans="1:11" ht="21" hidden="1" customHeight="1" x14ac:dyDescent="0.6">
      <c r="A9" s="254">
        <f>[7]ระบบการควบคุมฯ!A87</f>
        <v>3</v>
      </c>
      <c r="B9" s="255" t="str">
        <f>[7]ระบบการควบคุมฯ!B87</f>
        <v>โครงการขับเคลื่อนการพัฒนาการศึกษาที่ยั่งยืน</v>
      </c>
      <c r="C9" s="434" t="str">
        <f>[7]ระบบการควบคุมฯ!C87</f>
        <v xml:space="preserve">20004 31006100 </v>
      </c>
      <c r="D9" s="256">
        <f>D10</f>
        <v>0</v>
      </c>
      <c r="E9" s="256">
        <f t="shared" ref="E9:J11" si="4">E10</f>
        <v>0</v>
      </c>
      <c r="F9" s="256">
        <f t="shared" si="4"/>
        <v>0</v>
      </c>
      <c r="G9" s="256">
        <f t="shared" si="4"/>
        <v>0</v>
      </c>
      <c r="H9" s="256">
        <f t="shared" si="4"/>
        <v>0</v>
      </c>
      <c r="I9" s="256">
        <f t="shared" si="4"/>
        <v>0</v>
      </c>
      <c r="J9" s="256">
        <f t="shared" si="4"/>
        <v>0</v>
      </c>
      <c r="K9" s="257"/>
    </row>
    <row r="10" spans="1:11" ht="42" hidden="1" customHeight="1" x14ac:dyDescent="0.6">
      <c r="A10" s="484">
        <f>[7]ระบบการควบคุมฯ!A94</f>
        <v>3.2</v>
      </c>
      <c r="B10" s="485" t="str">
        <f>[7]ระบบการควบคุมฯ!B94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10" s="486" t="str">
        <f>[7]ระบบการควบคุมฯ!C94</f>
        <v>20004 66 00085 00000</v>
      </c>
      <c r="D10" s="487">
        <f>D11</f>
        <v>0</v>
      </c>
      <c r="E10" s="487">
        <f t="shared" si="4"/>
        <v>0</v>
      </c>
      <c r="F10" s="487">
        <f t="shared" si="4"/>
        <v>0</v>
      </c>
      <c r="G10" s="487">
        <f t="shared" si="4"/>
        <v>0</v>
      </c>
      <c r="H10" s="487">
        <f t="shared" si="4"/>
        <v>0</v>
      </c>
      <c r="I10" s="487">
        <f t="shared" si="4"/>
        <v>0</v>
      </c>
      <c r="J10" s="487">
        <f t="shared" si="4"/>
        <v>0</v>
      </c>
      <c r="K10" s="488"/>
    </row>
    <row r="11" spans="1:11" ht="21" hidden="1" customHeight="1" x14ac:dyDescent="0.6">
      <c r="A11" s="26"/>
      <c r="B11" s="27" t="str">
        <f>[7]ระบบการควบคุมฯ!B97</f>
        <v>งบลงทุน   6611320</v>
      </c>
      <c r="C11" s="435"/>
      <c r="D11" s="258">
        <f>D12</f>
        <v>0</v>
      </c>
      <c r="E11" s="258">
        <f t="shared" si="4"/>
        <v>0</v>
      </c>
      <c r="F11" s="258">
        <f t="shared" si="4"/>
        <v>0</v>
      </c>
      <c r="G11" s="258">
        <f t="shared" si="4"/>
        <v>0</v>
      </c>
      <c r="H11" s="258">
        <f t="shared" si="4"/>
        <v>0</v>
      </c>
      <c r="I11" s="258">
        <f t="shared" si="4"/>
        <v>0</v>
      </c>
      <c r="J11" s="258">
        <f t="shared" si="4"/>
        <v>0</v>
      </c>
      <c r="K11" s="28"/>
    </row>
    <row r="12" spans="1:11" ht="21" hidden="1" customHeight="1" x14ac:dyDescent="0.25">
      <c r="A12" s="29" t="str">
        <f>[7]ระบบการควบคุมฯ!A98</f>
        <v>3.1.2.1</v>
      </c>
      <c r="B12" s="30" t="str">
        <f>[7]ระบบการควบคุมฯ!B98</f>
        <v>ปรับปรุงซ่อมแซมอาคารเรียนอาคารประกอบและสิ่งก่อสร้างอื่น</v>
      </c>
      <c r="C12" s="436">
        <f>[7]ระบบการควบคุมฯ!C98</f>
        <v>0</v>
      </c>
      <c r="D12" s="259">
        <f>SUM(D13:D14)</f>
        <v>0</v>
      </c>
      <c r="E12" s="259">
        <f t="shared" ref="E12:J12" si="5">SUM(E13:E14)</f>
        <v>0</v>
      </c>
      <c r="F12" s="259">
        <f t="shared" si="5"/>
        <v>0</v>
      </c>
      <c r="G12" s="259">
        <f t="shared" si="5"/>
        <v>0</v>
      </c>
      <c r="H12" s="259">
        <f t="shared" si="5"/>
        <v>0</v>
      </c>
      <c r="I12" s="259">
        <f t="shared" si="5"/>
        <v>0</v>
      </c>
      <c r="J12" s="259">
        <f t="shared" si="5"/>
        <v>0</v>
      </c>
      <c r="K12" s="31"/>
    </row>
    <row r="13" spans="1:11" ht="21" hidden="1" customHeight="1" x14ac:dyDescent="0.6">
      <c r="A13" s="206" t="str">
        <f>[7]ระบบการควบคุมฯ!A99</f>
        <v>3.1.2.1.1</v>
      </c>
      <c r="B13" s="206" t="str">
        <f>[7]ระบบการควบคุมฯ!B99</f>
        <v>กลางคลองสิบ</v>
      </c>
      <c r="C13" s="206" t="str">
        <f>[7]ระบบการควบคุมฯ!C99</f>
        <v>20004 310061 410170</v>
      </c>
      <c r="D13" s="260">
        <f>[7]ระบบการควบคุมฯ!F99</f>
        <v>0</v>
      </c>
      <c r="E13" s="260">
        <f>[7]ระบบการควบคุมฯ!H99</f>
        <v>0</v>
      </c>
      <c r="F13" s="260">
        <f>[7]ระบบการควบคุมฯ!J99</f>
        <v>0</v>
      </c>
      <c r="G13" s="261">
        <f>[7]ระบบการควบคุมฯ!L99</f>
        <v>0</v>
      </c>
      <c r="H13" s="262"/>
      <c r="I13" s="207" t="s">
        <v>58</v>
      </c>
      <c r="J13" s="208">
        <f>D13-E13-F13-G13</f>
        <v>0</v>
      </c>
      <c r="K13" s="207"/>
    </row>
    <row r="14" spans="1:11" ht="21" hidden="1" customHeight="1" x14ac:dyDescent="0.6">
      <c r="A14" s="218" t="str">
        <f>[7]ระบบการควบคุมฯ!A100</f>
        <v>3.1.2.1.2</v>
      </c>
      <c r="B14" s="218" t="str">
        <f>[7]ระบบการควบคุมฯ!B100</f>
        <v>วัดศรีสโมสร</v>
      </c>
      <c r="C14" s="218" t="str">
        <f>[7]ระบบการควบคุมฯ!C100</f>
        <v>20005 310061 410170</v>
      </c>
      <c r="D14" s="263">
        <f>[7]ระบบการควบคุมฯ!F100</f>
        <v>0</v>
      </c>
      <c r="E14" s="263">
        <f>[7]ระบบการควบคุมฯ!H100</f>
        <v>0</v>
      </c>
      <c r="F14" s="263">
        <f>[7]ระบบการควบคุมฯ!J100</f>
        <v>0</v>
      </c>
      <c r="G14" s="264">
        <f>[7]ระบบการควบคุมฯ!L100</f>
        <v>0</v>
      </c>
      <c r="H14" s="265"/>
      <c r="I14" s="219" t="s">
        <v>59</v>
      </c>
      <c r="J14" s="220">
        <f>D14-E14-F14-G14</f>
        <v>0</v>
      </c>
      <c r="K14" s="219"/>
    </row>
    <row r="15" spans="1:11" x14ac:dyDescent="0.6">
      <c r="A15" s="437">
        <v>1</v>
      </c>
      <c r="B15" s="438" t="str">
        <f>[7]ระบบการควบคุมฯ!B202</f>
        <v>โครงการโรงเรียนคุณภาพประจำตำบล</v>
      </c>
      <c r="C15" s="439" t="str">
        <f>+[7]ระบบการควบคุมฯ!C202</f>
        <v>20004 31011600</v>
      </c>
      <c r="D15" s="440">
        <f t="shared" ref="D15:J15" si="6">+D16+D38+D63+D68</f>
        <v>7789900</v>
      </c>
      <c r="E15" s="440">
        <f t="shared" si="6"/>
        <v>1285650</v>
      </c>
      <c r="F15" s="440">
        <f t="shared" si="6"/>
        <v>0</v>
      </c>
      <c r="G15" s="440">
        <f t="shared" si="6"/>
        <v>6241245</v>
      </c>
      <c r="H15" s="440">
        <f t="shared" si="6"/>
        <v>0</v>
      </c>
      <c r="I15" s="440">
        <f t="shared" si="6"/>
        <v>0</v>
      </c>
      <c r="J15" s="440">
        <f t="shared" si="6"/>
        <v>263005</v>
      </c>
      <c r="K15" s="441"/>
    </row>
    <row r="16" spans="1:11" ht="42" customHeight="1" x14ac:dyDescent="0.25">
      <c r="A16" s="33">
        <v>1.1000000000000001</v>
      </c>
      <c r="B16" s="209" t="str">
        <f>[7]ระบบการควบคุมฯ!B207</f>
        <v>กิจกรรมโรงเรียนคุณภาพประจำตำบล(1 ตำบล 1 โรงเรียนคุณภาพ)</v>
      </c>
      <c r="C16" s="442" t="str">
        <f>+[7]ระบบการควบคุมฯ!C207</f>
        <v>20004 66 00036 00000</v>
      </c>
      <c r="D16" s="266">
        <f>+D17</f>
        <v>761400</v>
      </c>
      <c r="E16" s="266">
        <f t="shared" ref="E16:J16" si="7">+E17</f>
        <v>303570</v>
      </c>
      <c r="F16" s="266">
        <f t="shared" si="7"/>
        <v>0</v>
      </c>
      <c r="G16" s="266">
        <f t="shared" si="7"/>
        <v>279000</v>
      </c>
      <c r="H16" s="266">
        <f t="shared" si="7"/>
        <v>0</v>
      </c>
      <c r="I16" s="266">
        <f t="shared" si="7"/>
        <v>0</v>
      </c>
      <c r="J16" s="266">
        <f t="shared" si="7"/>
        <v>178830</v>
      </c>
      <c r="K16" s="34"/>
    </row>
    <row r="17" spans="1:11" x14ac:dyDescent="0.6">
      <c r="A17" s="28"/>
      <c r="B17" s="35" t="str">
        <f>[7]ระบบการควบคุมฯ!B212</f>
        <v>งบลงทุน ค่าครุภัณฑ์   6611310</v>
      </c>
      <c r="C17" s="443"/>
      <c r="D17" s="267">
        <f>+D18+D23</f>
        <v>761400</v>
      </c>
      <c r="E17" s="267">
        <f t="shared" ref="E17:J17" si="8">+E18+E23</f>
        <v>303570</v>
      </c>
      <c r="F17" s="267">
        <f t="shared" si="8"/>
        <v>0</v>
      </c>
      <c r="G17" s="267">
        <f t="shared" si="8"/>
        <v>279000</v>
      </c>
      <c r="H17" s="267">
        <f t="shared" si="8"/>
        <v>0</v>
      </c>
      <c r="I17" s="267">
        <f t="shared" si="8"/>
        <v>0</v>
      </c>
      <c r="J17" s="267">
        <f t="shared" si="8"/>
        <v>178830</v>
      </c>
      <c r="K17" s="36"/>
    </row>
    <row r="18" spans="1:11" ht="21" hidden="1" customHeight="1" x14ac:dyDescent="0.6">
      <c r="A18" s="37"/>
      <c r="B18" s="38" t="str">
        <f>[7]ระบบการควบคุมฯ!B213</f>
        <v>ครุภัณฑ์โฆษณาและเผยแพร่ 120604</v>
      </c>
      <c r="C18" s="444"/>
      <c r="D18" s="268">
        <f>+D19+D21</f>
        <v>0</v>
      </c>
      <c r="E18" s="268">
        <f t="shared" ref="E18:J18" si="9">+E19+E21</f>
        <v>0</v>
      </c>
      <c r="F18" s="268">
        <f t="shared" si="9"/>
        <v>0</v>
      </c>
      <c r="G18" s="268">
        <f t="shared" si="9"/>
        <v>0</v>
      </c>
      <c r="H18" s="268">
        <f t="shared" si="9"/>
        <v>0</v>
      </c>
      <c r="I18" s="268">
        <f t="shared" si="9"/>
        <v>0</v>
      </c>
      <c r="J18" s="268">
        <f t="shared" si="9"/>
        <v>0</v>
      </c>
      <c r="K18" s="269">
        <f>+[7]ระบบการควบคุมฯ!P499</f>
        <v>0</v>
      </c>
    </row>
    <row r="19" spans="1:11" ht="63" hidden="1" customHeight="1" x14ac:dyDescent="0.25">
      <c r="A19" s="221" t="s">
        <v>35</v>
      </c>
      <c r="B19" s="222" t="str">
        <f>[7]ระบบการควบคุมฯ!B214</f>
        <v xml:space="preserve">เครื่องฉายภาพ3มิติ </v>
      </c>
      <c r="C19" s="445" t="str">
        <f>[7]ระบบการควบคุมฯ!C214</f>
        <v>ศธ 04002/ว5206 ลว.9/12/2021 โอนครั้งที่ 89</v>
      </c>
      <c r="D19" s="270">
        <f>SUM(D20)</f>
        <v>0</v>
      </c>
      <c r="E19" s="270">
        <f t="shared" ref="E19:J19" si="10">SUM(E20)</f>
        <v>0</v>
      </c>
      <c r="F19" s="270">
        <f t="shared" si="10"/>
        <v>0</v>
      </c>
      <c r="G19" s="270">
        <f t="shared" si="10"/>
        <v>0</v>
      </c>
      <c r="H19" s="270">
        <f t="shared" si="10"/>
        <v>0</v>
      </c>
      <c r="I19" s="270">
        <f t="shared" si="10"/>
        <v>0</v>
      </c>
      <c r="J19" s="270">
        <f t="shared" si="10"/>
        <v>0</v>
      </c>
      <c r="K19" s="223"/>
    </row>
    <row r="20" spans="1:11" ht="42" hidden="1" customHeight="1" x14ac:dyDescent="0.6">
      <c r="A20" s="271" t="s">
        <v>53</v>
      </c>
      <c r="B20" s="272" t="str">
        <f>[7]ระบบการควบคุมฯ!B215</f>
        <v>โรงเรียนธัญญสิทธิศิลป์ 30 เครื่อง</v>
      </c>
      <c r="C20" s="446" t="str">
        <f>[7]ระบบการควบคุมฯ!C215</f>
        <v>20004 3100610 3110xxx</v>
      </c>
      <c r="D20" s="273">
        <f>[7]ระบบการควบคุมฯ!F215</f>
        <v>0</v>
      </c>
      <c r="E20" s="273">
        <f>[7]ระบบการควบคุมฯ!H215</f>
        <v>0</v>
      </c>
      <c r="F20" s="273">
        <f>[7]ระบบการควบคุมฯ!J215</f>
        <v>0</v>
      </c>
      <c r="G20" s="274">
        <f>[7]ระบบการควบคุมฯ!L215</f>
        <v>0</v>
      </c>
      <c r="H20" s="275"/>
      <c r="I20" s="276" t="s">
        <v>60</v>
      </c>
      <c r="J20" s="277">
        <f>D20-E20-F20-G20</f>
        <v>0</v>
      </c>
      <c r="K20" s="278"/>
    </row>
    <row r="21" spans="1:11" ht="42" hidden="1" customHeight="1" x14ac:dyDescent="0.25">
      <c r="A21" s="29" t="s">
        <v>36</v>
      </c>
      <c r="B21" s="279" t="str">
        <f>+[7]ระบบการควบคุมฯ!B216</f>
        <v>เครื่องมัลติมิเดียโปรเจคเตอร์ระดับXGAขนาด5000ANSILumens</v>
      </c>
      <c r="C21" s="259" t="str">
        <f>+[7]ระบบการควบคุมฯ!C216</f>
        <v>ศธ 04002/ว5206 ลว.9/12/2021 โอนครั้งที่ 89</v>
      </c>
      <c r="D21" s="259">
        <f>SUM(D22)</f>
        <v>0</v>
      </c>
      <c r="E21" s="259">
        <f t="shared" ref="E21:J21" si="11">SUM(E22)</f>
        <v>0</v>
      </c>
      <c r="F21" s="259">
        <f t="shared" si="11"/>
        <v>0</v>
      </c>
      <c r="G21" s="259">
        <f t="shared" si="11"/>
        <v>0</v>
      </c>
      <c r="H21" s="259">
        <f t="shared" si="11"/>
        <v>0</v>
      </c>
      <c r="I21" s="259">
        <f t="shared" si="11"/>
        <v>0</v>
      </c>
      <c r="J21" s="259">
        <f t="shared" si="11"/>
        <v>0</v>
      </c>
      <c r="K21" s="39"/>
    </row>
    <row r="22" spans="1:11" ht="21" hidden="1" customHeight="1" x14ac:dyDescent="0.6">
      <c r="A22" s="48" t="s">
        <v>61</v>
      </c>
      <c r="B22" s="447" t="str">
        <f>+[7]ระบบการควบคุมฯ!B217</f>
        <v xml:space="preserve"> โรงเรียนชุมชนบึงบา</v>
      </c>
      <c r="C22" s="448" t="str">
        <f>+[7]ระบบการควบคุมฯ!C217</f>
        <v>20004 3100610 3110xxx</v>
      </c>
      <c r="D22" s="301">
        <f>+[7]ระบบการควบคุมฯ!F217</f>
        <v>0</v>
      </c>
      <c r="E22" s="301">
        <f>+[7]ระบบการควบคุมฯ!G217+[7]ระบบการควบคุมฯ!H217</f>
        <v>0</v>
      </c>
      <c r="F22" s="301">
        <f>+[7]ระบบการควบคุมฯ!J217</f>
        <v>0</v>
      </c>
      <c r="G22" s="302">
        <f>+[7]ระบบการควบคุมฯ!L217</f>
        <v>0</v>
      </c>
      <c r="H22" s="448"/>
      <c r="I22" s="449"/>
      <c r="J22" s="208">
        <f>D22-E22-F22-G22</f>
        <v>0</v>
      </c>
      <c r="K22" s="450"/>
    </row>
    <row r="23" spans="1:11" x14ac:dyDescent="0.6">
      <c r="A23" s="40" t="s">
        <v>44</v>
      </c>
      <c r="B23" s="41" t="str">
        <f>+[7]ระบบการควบคุมฯ!B218</f>
        <v>ครุภัณฑ์การศึกษา 120611</v>
      </c>
      <c r="C23" s="283"/>
      <c r="D23" s="283">
        <f>+D24+D27+D30+D33+D36</f>
        <v>761400</v>
      </c>
      <c r="E23" s="283">
        <f t="shared" ref="E23:J23" si="12">+E24+E27+E30+E33+E36</f>
        <v>303570</v>
      </c>
      <c r="F23" s="283">
        <f t="shared" si="12"/>
        <v>0</v>
      </c>
      <c r="G23" s="283">
        <f t="shared" si="12"/>
        <v>279000</v>
      </c>
      <c r="H23" s="283">
        <f t="shared" si="12"/>
        <v>0</v>
      </c>
      <c r="I23" s="283">
        <f t="shared" si="12"/>
        <v>0</v>
      </c>
      <c r="J23" s="283">
        <f t="shared" si="12"/>
        <v>178830</v>
      </c>
      <c r="K23" s="558"/>
    </row>
    <row r="24" spans="1:11" ht="63" customHeight="1" x14ac:dyDescent="0.25">
      <c r="A24" s="221" t="s">
        <v>52</v>
      </c>
      <c r="B24" s="224" t="str">
        <f>+[7]ระบบการควบคุมฯ!B220</f>
        <v xml:space="preserve">ครุภัณฑ์กลุ่มสาระการเรียนรู้ ระดับประถมศึกษา แบบ 2 </v>
      </c>
      <c r="C24" s="445" t="str">
        <f>+[7]ระบบการควบคุมฯ!C220</f>
        <v>ศธ 04002/ว5169 ลว.11/11/2022 โอนครั้งที่60</v>
      </c>
      <c r="D24" s="270">
        <f>SUM(D25)</f>
        <v>156000</v>
      </c>
      <c r="E24" s="270">
        <f t="shared" ref="E24:J24" si="13">SUM(E25)</f>
        <v>0</v>
      </c>
      <c r="F24" s="270">
        <f t="shared" si="13"/>
        <v>0</v>
      </c>
      <c r="G24" s="270">
        <f t="shared" si="13"/>
        <v>156000</v>
      </c>
      <c r="H24" s="270">
        <f t="shared" si="13"/>
        <v>0</v>
      </c>
      <c r="I24" s="270">
        <f t="shared" si="13"/>
        <v>0</v>
      </c>
      <c r="J24" s="270">
        <f t="shared" si="13"/>
        <v>0</v>
      </c>
      <c r="K24" s="223"/>
    </row>
    <row r="25" spans="1:11" x14ac:dyDescent="0.25">
      <c r="A25" s="732" t="str">
        <f>+[7]ระบบการควบคุมฯ!A222</f>
        <v>1)</v>
      </c>
      <c r="B25" s="733" t="str">
        <f>+[7]ระบบการควบคุมฯ!B222</f>
        <v>โรงเรียนวัดจุฬาจินดาราม</v>
      </c>
      <c r="C25" s="733" t="str">
        <f>+[7]ระบบการควบคุมฯ!C222</f>
        <v>20004310116003110793</v>
      </c>
      <c r="D25" s="734">
        <f>+[7]ระบบการควบคุมฯ!F222</f>
        <v>156000</v>
      </c>
      <c r="E25" s="734">
        <f>+[7]ระบบการควบคุมฯ!H222</f>
        <v>0</v>
      </c>
      <c r="F25" s="734">
        <f>+[7]ระบบการควบคุมฯ!J222</f>
        <v>0</v>
      </c>
      <c r="G25" s="274">
        <f>+[7]ระบบการควบคุมฯ!L222</f>
        <v>156000</v>
      </c>
      <c r="H25" s="734"/>
      <c r="I25" s="735"/>
      <c r="J25" s="736">
        <f>D25-E25-F25-G25</f>
        <v>0</v>
      </c>
      <c r="K25" s="737"/>
    </row>
    <row r="26" spans="1:11" ht="63" customHeight="1" x14ac:dyDescent="0.25">
      <c r="A26" s="916"/>
      <c r="B26" s="917" t="str">
        <f>+[7]ยุธศาสตร์เรียนดีปร3100116003211!E52</f>
        <v>ทำสัญญา 20 กพ 66 ครบ 22 มีค 66</v>
      </c>
      <c r="C26" s="917"/>
      <c r="D26" s="918"/>
      <c r="E26" s="918"/>
      <c r="F26" s="918"/>
      <c r="G26" s="919"/>
      <c r="H26" s="918"/>
      <c r="I26" s="920"/>
      <c r="J26" s="921"/>
      <c r="K26" s="922"/>
    </row>
    <row r="27" spans="1:11" ht="63" x14ac:dyDescent="0.25">
      <c r="A27" s="221" t="s">
        <v>128</v>
      </c>
      <c r="B27" s="43" t="str">
        <f>+[7]ระบบการควบคุมฯ!B223</f>
        <v>โต๊ะเก้าอี้นักเรียนระดับประถมศึกษา</v>
      </c>
      <c r="C27" s="451" t="str">
        <f>+[7]ระบบการควบคุมฯ!C223</f>
        <v>ศธ 04002/ว5169 ลว.11/11/2022 โอนครั้งที่60</v>
      </c>
      <c r="D27" s="284">
        <f>SUM(D28:D29)</f>
        <v>231000</v>
      </c>
      <c r="E27" s="284">
        <f t="shared" ref="E27:J27" si="14">SUM(E28:E29)</f>
        <v>123046</v>
      </c>
      <c r="F27" s="284">
        <f t="shared" si="14"/>
        <v>0</v>
      </c>
      <c r="G27" s="284">
        <f t="shared" si="14"/>
        <v>0</v>
      </c>
      <c r="H27" s="284">
        <f t="shared" si="14"/>
        <v>0</v>
      </c>
      <c r="I27" s="284">
        <f t="shared" si="14"/>
        <v>0</v>
      </c>
      <c r="J27" s="284">
        <f t="shared" si="14"/>
        <v>107954</v>
      </c>
      <c r="K27" s="39"/>
    </row>
    <row r="28" spans="1:11" x14ac:dyDescent="0.25">
      <c r="A28" s="781" t="str">
        <f>+[7]ระบบการควบคุมฯ!A224</f>
        <v>1)</v>
      </c>
      <c r="B28" s="58" t="str">
        <f>+[7]ระบบการควบคุมฯ!B224</f>
        <v>โรงเรียนวัดมูลจินดาราม 154 ชุด</v>
      </c>
      <c r="C28" s="285" t="str">
        <f>+[7]ระบบการควบคุมฯ!C224</f>
        <v>20004310116003110794</v>
      </c>
      <c r="D28" s="285">
        <f>+[7]ระบบการควบคุมฯ!F224</f>
        <v>231000</v>
      </c>
      <c r="E28" s="285">
        <f>+[7]ระบบการควบคุมฯ!H224</f>
        <v>123046</v>
      </c>
      <c r="F28" s="285">
        <f>+[7]ระบบการควบคุมฯ!J224</f>
        <v>0</v>
      </c>
      <c r="G28" s="286">
        <f>+[7]ระบบการควบคุมฯ!L224</f>
        <v>0</v>
      </c>
      <c r="H28" s="786"/>
      <c r="I28" s="58"/>
      <c r="J28" s="287">
        <f>D28-E28-F28-G28</f>
        <v>107954</v>
      </c>
      <c r="K28" s="923" t="s">
        <v>190</v>
      </c>
    </row>
    <row r="29" spans="1:11" ht="56.25" customHeight="1" x14ac:dyDescent="0.6">
      <c r="A29" s="9"/>
      <c r="B29" s="9">
        <f>+[7]ระบบการควบคุมฯ!B225</f>
        <v>0</v>
      </c>
      <c r="C29" s="290">
        <f>+[7]ระบบการควบคุมฯ!C225</f>
        <v>0</v>
      </c>
      <c r="D29" s="290">
        <f>+[7]ระบบการควบคุมฯ!F225</f>
        <v>0</v>
      </c>
      <c r="E29" s="290">
        <f>+[7]ระบบการควบคุมฯ!H225</f>
        <v>0</v>
      </c>
      <c r="F29" s="290">
        <f>+[7]ระบบการควบคุมฯ!J225</f>
        <v>0</v>
      </c>
      <c r="G29" s="289">
        <f>+[7]ระบบการควบคุมฯ!L225</f>
        <v>0</v>
      </c>
      <c r="H29" s="291"/>
      <c r="I29" s="9"/>
      <c r="J29" s="32">
        <f>D29-E29-F29-G29</f>
        <v>0</v>
      </c>
      <c r="K29" s="42"/>
    </row>
    <row r="30" spans="1:11" ht="42" customHeight="1" x14ac:dyDescent="0.25">
      <c r="A30" s="221" t="s">
        <v>129</v>
      </c>
      <c r="B30" s="221" t="str">
        <f>+[7]ระบบการควบคุมฯ!B226</f>
        <v>โต๊ะเก้าอี้นักเรียนระดับก่อนประถมศึกษา</v>
      </c>
      <c r="C30" s="738" t="str">
        <f>+[7]ระบบการควบคุมฯ!C226</f>
        <v>ศธ 04002/ว5169 ลว.11/11/2022 โอนครั้งที่60</v>
      </c>
      <c r="D30" s="739">
        <f>SUM(D31:D32)</f>
        <v>162400</v>
      </c>
      <c r="E30" s="740">
        <f t="shared" ref="E30:J30" si="15">SUM(E31:E32)</f>
        <v>91524</v>
      </c>
      <c r="F30" s="740">
        <f t="shared" si="15"/>
        <v>0</v>
      </c>
      <c r="G30" s="740">
        <f t="shared" si="15"/>
        <v>0</v>
      </c>
      <c r="H30" s="739">
        <f t="shared" si="15"/>
        <v>0</v>
      </c>
      <c r="I30" s="739">
        <f t="shared" si="15"/>
        <v>0</v>
      </c>
      <c r="J30" s="739">
        <f t="shared" si="15"/>
        <v>70876</v>
      </c>
      <c r="K30" s="259">
        <f>SUM(G31)</f>
        <v>0</v>
      </c>
    </row>
    <row r="31" spans="1:11" ht="42" customHeight="1" x14ac:dyDescent="0.6">
      <c r="A31" s="741" t="str">
        <f>+[7]ระบบการควบคุมฯ!A227</f>
        <v>1)</v>
      </c>
      <c r="B31" s="271" t="str">
        <f>+[7]ระบบการควบคุมฯ!B227</f>
        <v>วัดเกตุประภา</v>
      </c>
      <c r="C31" s="452" t="str">
        <f>+[7]ระบบการควบคุมฯ!C227</f>
        <v>20004310116003110795</v>
      </c>
      <c r="D31" s="281">
        <f>+[7]ระบบการควบคุมฯ!F227</f>
        <v>112000</v>
      </c>
      <c r="E31" s="281">
        <f>+[7]ระบบการควบคุมฯ!H227</f>
        <v>63120</v>
      </c>
      <c r="F31" s="281">
        <f>+[7]ระบบการควบคุมฯ!J227</f>
        <v>0</v>
      </c>
      <c r="G31" s="282">
        <f>+[7]ระบบการควบคุมฯ!L227</f>
        <v>0</v>
      </c>
      <c r="H31" s="293"/>
      <c r="I31" s="58"/>
      <c r="J31" s="287">
        <f>D31-E31-F31-G31</f>
        <v>48880</v>
      </c>
      <c r="K31" s="924" t="s">
        <v>190</v>
      </c>
    </row>
    <row r="32" spans="1:11" ht="63" customHeight="1" x14ac:dyDescent="0.6">
      <c r="A32" s="741" t="str">
        <f>+[7]ระบบการควบคุมฯ!A228</f>
        <v>2)</v>
      </c>
      <c r="B32" s="271" t="str">
        <f>+[7]ระบบการควบคุมฯ!B228</f>
        <v>นิกรราษฎร์บํารุงวิทย์</v>
      </c>
      <c r="C32" s="452" t="str">
        <f>+[7]ระบบการควบคุมฯ!C228</f>
        <v>20004310116003110796</v>
      </c>
      <c r="D32" s="281">
        <f>+[7]ระบบการควบคุมฯ!F228</f>
        <v>50400</v>
      </c>
      <c r="E32" s="281">
        <f>+[7]ระบบการควบคุมฯ!H228</f>
        <v>28404</v>
      </c>
      <c r="F32" s="281">
        <f>+[7]ระบบการควบคุมฯ!J228</f>
        <v>0</v>
      </c>
      <c r="G32" s="282">
        <f>+[7]ระบบการควบคุมฯ!L228</f>
        <v>0</v>
      </c>
      <c r="H32" s="293"/>
      <c r="I32" s="58"/>
      <c r="J32" s="287">
        <f>D32-E32-F32-G32</f>
        <v>21996</v>
      </c>
      <c r="K32" s="924" t="s">
        <v>190</v>
      </c>
    </row>
    <row r="33" spans="1:11" ht="42" customHeight="1" x14ac:dyDescent="0.25">
      <c r="A33" s="29" t="s">
        <v>130</v>
      </c>
      <c r="B33" s="29" t="str">
        <f>+[7]ระบบการควบคุมฯ!B229</f>
        <v xml:space="preserve">ครุภัณฑ์งานอาชีพ ระดับประถมศึกษา แบบ 3 </v>
      </c>
      <c r="C33" s="742" t="str">
        <f>+[7]ระบบการควบคุมฯ!C229</f>
        <v>ศธ 04002/ว5169 ลว.11/11/2022 โอนครั้งที่60</v>
      </c>
      <c r="D33" s="739">
        <f>SUM(D34)</f>
        <v>123000</v>
      </c>
      <c r="E33" s="740">
        <f t="shared" ref="E33:J33" si="16">SUM(E34)</f>
        <v>0</v>
      </c>
      <c r="F33" s="740">
        <f t="shared" si="16"/>
        <v>0</v>
      </c>
      <c r="G33" s="740">
        <f t="shared" si="16"/>
        <v>123000</v>
      </c>
      <c r="H33" s="739">
        <f t="shared" si="16"/>
        <v>0</v>
      </c>
      <c r="I33" s="739">
        <f t="shared" si="16"/>
        <v>0</v>
      </c>
      <c r="J33" s="739">
        <f t="shared" si="16"/>
        <v>0</v>
      </c>
      <c r="K33" s="259">
        <f>SUM(G34)</f>
        <v>123000</v>
      </c>
    </row>
    <row r="34" spans="1:11" ht="42" x14ac:dyDescent="0.25">
      <c r="A34" s="743" t="str">
        <f>+[7]ระบบการควบคุมฯ!A231</f>
        <v>1)</v>
      </c>
      <c r="B34" s="280" t="str">
        <f>+[7]ระบบการควบคุมฯ!B231</f>
        <v xml:space="preserve">โรงเรียนชุมชนวัดพิชิตปิตยาราม </v>
      </c>
      <c r="C34" s="744" t="str">
        <f>+[7]ระบบการควบคุมฯ!C231</f>
        <v>20004310116003110797</v>
      </c>
      <c r="D34" s="281">
        <f>+[7]ระบบการควบคุมฯ!F231</f>
        <v>123000</v>
      </c>
      <c r="E34" s="281">
        <f>+[7]ระบบการควบคุมฯ!H231</f>
        <v>0</v>
      </c>
      <c r="F34" s="281">
        <f>+[7]ระบบการควบคุมฯ!J231</f>
        <v>0</v>
      </c>
      <c r="G34" s="282">
        <f>+[7]ระบบการควบคุมฯ!L231</f>
        <v>123000</v>
      </c>
      <c r="H34" s="321"/>
      <c r="I34" s="280"/>
      <c r="J34" s="745">
        <f>D34-E34-F34-G34</f>
        <v>0</v>
      </c>
      <c r="K34" s="288"/>
    </row>
    <row r="35" spans="1:11" ht="42" customHeight="1" x14ac:dyDescent="0.25">
      <c r="A35" s="743"/>
      <c r="B35" s="280" t="s">
        <v>191</v>
      </c>
      <c r="C35" s="744"/>
      <c r="D35" s="281"/>
      <c r="E35" s="281"/>
      <c r="F35" s="281"/>
      <c r="G35" s="282"/>
      <c r="H35" s="321"/>
      <c r="I35" s="280"/>
      <c r="J35" s="745"/>
      <c r="K35" s="288"/>
    </row>
    <row r="36" spans="1:11" ht="42" customHeight="1" x14ac:dyDescent="0.25">
      <c r="A36" s="29" t="s">
        <v>155</v>
      </c>
      <c r="B36" s="746" t="str">
        <f>+[7]ระบบการควบคุมฯ!B232</f>
        <v xml:space="preserve">ครุภัณฑ์พัฒนาทักษะ ระดับก่อนประถมศึกษา แบบ 3 </v>
      </c>
      <c r="C36" s="747" t="str">
        <f>+[7]ระบบการควบคุมฯ!C232</f>
        <v>20004310116003110796</v>
      </c>
      <c r="D36" s="748">
        <f>+[7]ระบบการควบคุมฯ!F232</f>
        <v>89000</v>
      </c>
      <c r="E36" s="748">
        <f>+[7]ระบบการควบคุมฯ!H232</f>
        <v>89000</v>
      </c>
      <c r="F36" s="748">
        <f>+[7]ระบบการควบคุมฯ!J232</f>
        <v>0</v>
      </c>
      <c r="G36" s="749">
        <f>+[7]ระบบการควบคุมฯ!L232</f>
        <v>0</v>
      </c>
      <c r="H36" s="740"/>
      <c r="I36" s="29"/>
      <c r="J36" s="750">
        <f>D36-E36-F36-G36</f>
        <v>0</v>
      </c>
      <c r="K36" s="39"/>
    </row>
    <row r="37" spans="1:11" ht="42" x14ac:dyDescent="0.25">
      <c r="A37" s="751" t="str">
        <f>+[7]ระบบการควบคุมฯ!A233</f>
        <v>1)</v>
      </c>
      <c r="B37" s="294" t="str">
        <f>+[7]ระบบการควบคุมฯ!B233</f>
        <v xml:space="preserve">โรงเรียนวัดคลองชัน </v>
      </c>
      <c r="C37" s="453" t="str">
        <f>+[7]ระบบการควบคุมฯ!C233</f>
        <v>20004310116003110798</v>
      </c>
      <c r="D37" s="752">
        <f>+[7]ระบบการควบคุมฯ!F233</f>
        <v>89000</v>
      </c>
      <c r="E37" s="752">
        <f>+[7]ระบบการควบคุมฯ!H233</f>
        <v>89000</v>
      </c>
      <c r="F37" s="752">
        <f>+[7]ระบบการควบคุมฯ!J233</f>
        <v>0</v>
      </c>
      <c r="G37" s="753">
        <f>+[7]ระบบการควบคุมฯ!L233</f>
        <v>0</v>
      </c>
      <c r="H37" s="754"/>
      <c r="I37" s="298"/>
      <c r="J37" s="755">
        <f>D37-E37-F37-G37</f>
        <v>0</v>
      </c>
      <c r="K37" s="288" t="s">
        <v>190</v>
      </c>
    </row>
    <row r="38" spans="1:11" ht="55.95" customHeight="1" x14ac:dyDescent="0.6">
      <c r="A38" s="488">
        <v>1.2</v>
      </c>
      <c r="B38" s="756" t="str">
        <f>+[7]ระบบการควบคุมฯ!B235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38" s="757" t="str">
        <f>+[7]ระบบการควบคุมฯ!C235</f>
        <v>20004 66000 7700000</v>
      </c>
      <c r="D38" s="487">
        <f>+D39</f>
        <v>4868500</v>
      </c>
      <c r="E38" s="487">
        <f t="shared" ref="E38:J38" si="17">+E39</f>
        <v>886200</v>
      </c>
      <c r="F38" s="487">
        <f t="shared" si="17"/>
        <v>0</v>
      </c>
      <c r="G38" s="487">
        <f t="shared" si="17"/>
        <v>3982245</v>
      </c>
      <c r="H38" s="487">
        <f t="shared" si="17"/>
        <v>0</v>
      </c>
      <c r="I38" s="487">
        <f t="shared" si="17"/>
        <v>0</v>
      </c>
      <c r="J38" s="487">
        <f t="shared" si="17"/>
        <v>55</v>
      </c>
      <c r="K38" s="758"/>
    </row>
    <row r="39" spans="1:11" x14ac:dyDescent="0.6">
      <c r="A39" s="759"/>
      <c r="B39" s="731" t="str">
        <f>+[7]ระบบการควบคุมฯ!B236</f>
        <v>งบลงทุน  ค่าที่ดินและสิ่งก่อสร้าง 6611320</v>
      </c>
      <c r="C39" s="760"/>
      <c r="D39" s="760">
        <f>+D40+D57+D60</f>
        <v>4868500</v>
      </c>
      <c r="E39" s="760">
        <f t="shared" ref="E39:J39" si="18">+E40+E57+E60</f>
        <v>886200</v>
      </c>
      <c r="F39" s="760">
        <f t="shared" si="18"/>
        <v>0</v>
      </c>
      <c r="G39" s="760">
        <f t="shared" si="18"/>
        <v>3982245</v>
      </c>
      <c r="H39" s="760">
        <f t="shared" si="18"/>
        <v>0</v>
      </c>
      <c r="I39" s="760">
        <f t="shared" si="18"/>
        <v>0</v>
      </c>
      <c r="J39" s="760">
        <f t="shared" si="18"/>
        <v>55</v>
      </c>
      <c r="K39" s="761"/>
    </row>
    <row r="40" spans="1:11" ht="54" customHeight="1" x14ac:dyDescent="0.25">
      <c r="A40" s="762" t="s">
        <v>156</v>
      </c>
      <c r="B40" s="46" t="str">
        <f>+[7]ระบบการควบคุมฯ!B237</f>
        <v>ปรับปรุงซ่อมแซมอาคารเรียนอาคารประกอบและสิ่งก่อสร้างอื่น</v>
      </c>
      <c r="C40" s="46" t="str">
        <f>+[7]ระบบการควบคุมฯ!C237</f>
        <v>ศธ 04002/ว5190 ลว.14/11/2022 โอนครั้งที่ 64</v>
      </c>
      <c r="D40" s="292">
        <f>SUM(D41:D55)</f>
        <v>3890300</v>
      </c>
      <c r="E40" s="292">
        <f t="shared" ref="E40:J40" si="19">SUM(E41:E55)</f>
        <v>455000</v>
      </c>
      <c r="F40" s="292">
        <f t="shared" si="19"/>
        <v>0</v>
      </c>
      <c r="G40" s="292">
        <f t="shared" si="19"/>
        <v>3435245</v>
      </c>
      <c r="H40" s="292">
        <f t="shared" si="19"/>
        <v>0</v>
      </c>
      <c r="I40" s="292">
        <f t="shared" si="19"/>
        <v>0</v>
      </c>
      <c r="J40" s="292">
        <f t="shared" si="19"/>
        <v>55</v>
      </c>
      <c r="K40" s="225"/>
    </row>
    <row r="41" spans="1:11" ht="42" x14ac:dyDescent="0.25">
      <c r="A41" s="763" t="str">
        <f>+[7]ระบบการควบคุมฯ!A240</f>
        <v>1)</v>
      </c>
      <c r="B41" s="764" t="str">
        <f>+[7]ระบบการควบคุมฯ!B240</f>
        <v>ชุมชนวัดพิชิตปิตยาราม</v>
      </c>
      <c r="C41" s="765" t="str">
        <f>+[7]ระบบการควบคุมฯ!C240</f>
        <v>20004310116003211915</v>
      </c>
      <c r="D41" s="752">
        <f>+[7]ระบบการควบคุมฯ!F240</f>
        <v>795000</v>
      </c>
      <c r="E41" s="281">
        <f>+[7]ระบบการควบคุมฯ!H240</f>
        <v>0</v>
      </c>
      <c r="F41" s="281">
        <f>+[7]ระบบการควบคุมฯ!J240</f>
        <v>0</v>
      </c>
      <c r="G41" s="282">
        <f>+[7]ระบบการควบคุมฯ!L240</f>
        <v>795000</v>
      </c>
      <c r="H41" s="321"/>
      <c r="I41" s="280"/>
      <c r="J41" s="745">
        <f>D41-E41-F41-G41</f>
        <v>0</v>
      </c>
      <c r="K41" s="296"/>
    </row>
    <row r="42" spans="1:11" ht="42" customHeight="1" x14ac:dyDescent="0.25">
      <c r="A42" s="763"/>
      <c r="B42" s="764" t="str">
        <f>+[7]ยุธศาสตร์เรียนดีปร3100116003211!E106</f>
        <v>ทำสัญญา 11 มค 66 ครบ 12 มีค 66</v>
      </c>
      <c r="C42" s="765"/>
      <c r="D42" s="752"/>
      <c r="E42" s="281"/>
      <c r="F42" s="281"/>
      <c r="G42" s="282"/>
      <c r="H42" s="321"/>
      <c r="I42" s="280"/>
      <c r="J42" s="745"/>
      <c r="K42" s="925"/>
    </row>
    <row r="43" spans="1:11" ht="42" x14ac:dyDescent="0.25">
      <c r="A43" s="766" t="str">
        <f>+[7]ระบบการควบคุมฯ!A241</f>
        <v>2)</v>
      </c>
      <c r="B43" s="294" t="str">
        <f>+[7]ระบบการควบคุมฯ!B241</f>
        <v>วัดขุมแก้ว</v>
      </c>
      <c r="C43" s="453" t="str">
        <f>+[7]ระบบการควบคุมฯ!C241</f>
        <v>20004310116003211916</v>
      </c>
      <c r="D43" s="295">
        <f>+[7]ระบบการควบคุมฯ!F241</f>
        <v>432000</v>
      </c>
      <c r="E43" s="281">
        <f>+[7]ระบบการควบคุมฯ!H241</f>
        <v>0</v>
      </c>
      <c r="F43" s="281">
        <f>+[7]ระบบการควบคุมฯ!J241</f>
        <v>0</v>
      </c>
      <c r="G43" s="282">
        <f>+[7]ระบบการควบคุมฯ!L241</f>
        <v>432000</v>
      </c>
      <c r="H43" s="293"/>
      <c r="I43" s="58"/>
      <c r="J43" s="287">
        <f>D43-E43-F43-G43</f>
        <v>0</v>
      </c>
      <c r="K43" s="297"/>
    </row>
    <row r="44" spans="1:11" s="65" customFormat="1" ht="48" customHeight="1" x14ac:dyDescent="0.25">
      <c r="A44" s="766"/>
      <c r="B44" s="294" t="str">
        <f>+[7]ยุธศาสตร์เรียนดีปร3100116003211!E117</f>
        <v>ทำสัญญา 20 มค 66 ครบ 20 เมย 66</v>
      </c>
      <c r="C44" s="453"/>
      <c r="D44" s="295"/>
      <c r="E44" s="281"/>
      <c r="F44" s="281"/>
      <c r="G44" s="282"/>
      <c r="H44" s="293"/>
      <c r="I44" s="58"/>
      <c r="J44" s="287"/>
      <c r="K44" s="297"/>
    </row>
    <row r="45" spans="1:11" ht="22.2" customHeight="1" x14ac:dyDescent="0.25">
      <c r="A45" s="766" t="str">
        <f>+[7]ระบบการควบคุมฯ!A242</f>
        <v>3)</v>
      </c>
      <c r="B45" s="294" t="str">
        <f>+[7]ระบบการควบคุมฯ!B242</f>
        <v>วัดมูลจินดาราม</v>
      </c>
      <c r="C45" s="453" t="str">
        <f>+[7]ระบบการควบคุมฯ!C242</f>
        <v>20004310116003211917</v>
      </c>
      <c r="D45" s="295">
        <f>+[7]ระบบการควบคุมฯ!F242</f>
        <v>455000</v>
      </c>
      <c r="E45" s="281">
        <f>+[7]ระบบการควบคุมฯ!H242</f>
        <v>455000</v>
      </c>
      <c r="F45" s="281">
        <f>+[7]ระบบการควบคุมฯ!J242</f>
        <v>0</v>
      </c>
      <c r="G45" s="282">
        <f>+[7]ระบบการควบคุมฯ!L242</f>
        <v>0</v>
      </c>
      <c r="H45" s="293"/>
      <c r="I45" s="58"/>
      <c r="J45" s="287">
        <f t="shared" ref="J45:J74" si="20">D45-E45-F45-G45</f>
        <v>0</v>
      </c>
      <c r="K45" s="297" t="s">
        <v>190</v>
      </c>
    </row>
    <row r="46" spans="1:11" ht="26.4" customHeight="1" x14ac:dyDescent="0.25">
      <c r="A46" s="766"/>
      <c r="B46" s="294" t="str">
        <f>+[7]ยุธศาสตร์เรียนดีปร3100116003211!E127</f>
        <v>ทำสัญญา 8 มีค 66 ครบ 7 พค 66</v>
      </c>
      <c r="C46" s="453"/>
      <c r="D46" s="295"/>
      <c r="E46" s="281"/>
      <c r="F46" s="281"/>
      <c r="G46" s="282"/>
      <c r="H46" s="293"/>
      <c r="I46" s="58"/>
      <c r="J46" s="287"/>
      <c r="K46" s="297"/>
    </row>
    <row r="47" spans="1:11" ht="63" customHeight="1" x14ac:dyDescent="0.25">
      <c r="A47" s="766" t="str">
        <f>+[7]ระบบการควบคุมฯ!A243</f>
        <v>4)</v>
      </c>
      <c r="B47" s="294" t="str">
        <f>+[7]ระบบการควบคุมฯ!B243</f>
        <v>วัดอัยยิการาม</v>
      </c>
      <c r="C47" s="453" t="str">
        <f>+[7]ระบบการควบคุมฯ!C243</f>
        <v>20004310116003211918</v>
      </c>
      <c r="D47" s="295">
        <f>+[7]ระบบการควบคุมฯ!F243</f>
        <v>499000</v>
      </c>
      <c r="E47" s="281">
        <f>+[7]ระบบการควบคุมฯ!H243</f>
        <v>0</v>
      </c>
      <c r="F47" s="281">
        <f>+[7]ระบบการควบคุมฯ!J243</f>
        <v>0</v>
      </c>
      <c r="G47" s="282">
        <f>+[7]ระบบการควบคุมฯ!L243</f>
        <v>499000</v>
      </c>
      <c r="H47" s="293"/>
      <c r="I47" s="58"/>
      <c r="J47" s="287">
        <f t="shared" si="20"/>
        <v>0</v>
      </c>
      <c r="K47" s="297"/>
    </row>
    <row r="48" spans="1:11" x14ac:dyDescent="0.25">
      <c r="A48" s="766"/>
      <c r="B48" s="926" t="str">
        <f>+[7]ยุธศาสตร์เรียนดีปร3100116003211!D134</f>
        <v>ทำสัญญา 14 ธค 65 ครบ 28 มค 66</v>
      </c>
      <c r="C48" s="765"/>
      <c r="D48" s="752"/>
      <c r="E48" s="281"/>
      <c r="F48" s="281"/>
      <c r="G48" s="282"/>
      <c r="H48" s="293"/>
      <c r="I48" s="58"/>
      <c r="J48" s="287"/>
      <c r="K48" s="297"/>
    </row>
    <row r="49" spans="1:11" s="65" customFormat="1" ht="57.6" customHeight="1" x14ac:dyDescent="0.25">
      <c r="A49" s="766" t="str">
        <f>+[7]ระบบการควบคุมฯ!A244</f>
        <v>5)</v>
      </c>
      <c r="B49" s="298" t="str">
        <f>+[7]ระบบการควบคุมฯ!B244</f>
        <v>วัดเกตุประภา</v>
      </c>
      <c r="C49" s="454" t="str">
        <f>+[7]ระบบการควบคุมฯ!C244</f>
        <v>20004310116003211919</v>
      </c>
      <c r="D49" s="299">
        <f>+[7]ระบบการควบคุมฯ!F244</f>
        <v>288000</v>
      </c>
      <c r="E49" s="285">
        <f>+[7]ระบบการควบคุมฯ!H244</f>
        <v>0</v>
      </c>
      <c r="F49" s="285">
        <f>+[7]ระบบการควบคุมฯ!J244</f>
        <v>0</v>
      </c>
      <c r="G49" s="286">
        <f>+[7]ระบบการควบคุมฯ!L244</f>
        <v>288000</v>
      </c>
      <c r="H49" s="293"/>
      <c r="I49" s="58"/>
      <c r="J49" s="287">
        <f t="shared" si="20"/>
        <v>0</v>
      </c>
      <c r="K49" s="297"/>
    </row>
    <row r="50" spans="1:11" x14ac:dyDescent="0.25">
      <c r="A50" s="766"/>
      <c r="B50" s="927" t="str">
        <f>+[7]ยุธศาสตร์เรียนดีปร3100116003211!D141</f>
        <v>ทำสัญญา 6 ธค 65 ครบ 05 มค 66</v>
      </c>
      <c r="C50" s="454"/>
      <c r="D50" s="299"/>
      <c r="E50" s="285"/>
      <c r="F50" s="285"/>
      <c r="G50" s="286"/>
      <c r="H50" s="293"/>
      <c r="I50" s="58"/>
      <c r="J50" s="287"/>
      <c r="K50" s="297"/>
    </row>
    <row r="51" spans="1:11" ht="42" x14ac:dyDescent="0.25">
      <c r="A51" s="766" t="str">
        <f>+[7]ระบบการควบคุมฯ!A245</f>
        <v>6)</v>
      </c>
      <c r="B51" s="298" t="str">
        <f>+[7]ระบบการควบคุมฯ!B245</f>
        <v>วัดพืชอุดม</v>
      </c>
      <c r="C51" s="454" t="str">
        <f>+[7]ระบบการควบคุมฯ!C245</f>
        <v>20004310116003211920</v>
      </c>
      <c r="D51" s="299">
        <f>+[7]ระบบการควบคุมฯ!F245</f>
        <v>856000</v>
      </c>
      <c r="E51" s="285">
        <f>+[7]ระบบการควบคุมฯ!H245</f>
        <v>0</v>
      </c>
      <c r="F51" s="285">
        <f>+[7]ระบบการควบคุมฯ!J245</f>
        <v>0</v>
      </c>
      <c r="G51" s="286">
        <f>+[7]ระบบการควบคุมฯ!L245</f>
        <v>856000</v>
      </c>
      <c r="H51" s="293"/>
      <c r="I51" s="58"/>
      <c r="J51" s="287">
        <f t="shared" si="20"/>
        <v>0</v>
      </c>
      <c r="K51" s="297"/>
    </row>
    <row r="52" spans="1:11" s="65" customFormat="1" x14ac:dyDescent="0.25">
      <c r="A52" s="766"/>
      <c r="B52" s="927" t="str">
        <f>+[7]ยุธศาสตร์เรียนดีปร3100116003211!D148</f>
        <v>ทำสัญญา 6 ธค 65 ครบ 05 มค 66</v>
      </c>
      <c r="C52" s="454"/>
      <c r="D52" s="299"/>
      <c r="E52" s="285"/>
      <c r="F52" s="285"/>
      <c r="G52" s="286"/>
      <c r="H52" s="293"/>
      <c r="I52" s="58"/>
      <c r="J52" s="287"/>
      <c r="K52" s="297"/>
    </row>
    <row r="53" spans="1:11" ht="42" x14ac:dyDescent="0.25">
      <c r="A53" s="766" t="str">
        <f>+[7]ระบบการควบคุมฯ!A246</f>
        <v>7)</v>
      </c>
      <c r="B53" s="298" t="str">
        <f>+[7]ระบบการควบคุมฯ!B246</f>
        <v>วัดจุฬาจินดาราม</v>
      </c>
      <c r="C53" s="454" t="str">
        <f>+[7]ระบบการควบคุมฯ!C246</f>
        <v>20004310116003211921</v>
      </c>
      <c r="D53" s="299">
        <f>+[7]ระบบการควบคุมฯ!F246</f>
        <v>52600</v>
      </c>
      <c r="E53" s="285">
        <f>+[7]ระบบการควบคุมฯ!H246</f>
        <v>0</v>
      </c>
      <c r="F53" s="285">
        <f>+[7]ระบบการควบคุมฯ!J246</f>
        <v>0</v>
      </c>
      <c r="G53" s="286">
        <f>+[7]ระบบการควบคุมฯ!L246</f>
        <v>52600</v>
      </c>
      <c r="H53" s="293"/>
      <c r="I53" s="58"/>
      <c r="J53" s="287">
        <f t="shared" ref="J53:J55" si="21">D53-E53-F53-G53</f>
        <v>0</v>
      </c>
      <c r="K53" s="297"/>
    </row>
    <row r="54" spans="1:11" ht="63" customHeight="1" x14ac:dyDescent="0.25">
      <c r="A54" s="766"/>
      <c r="B54" s="298" t="str">
        <f>+[7]ยุธศาสตร์เรียนดีปร3100116003211!D156</f>
        <v>ทำสัญญา 29 ธค 65 ครบ 28 มค 66</v>
      </c>
      <c r="C54" s="454"/>
      <c r="D54" s="299"/>
      <c r="E54" s="285"/>
      <c r="F54" s="285"/>
      <c r="G54" s="286"/>
      <c r="H54" s="293"/>
      <c r="I54" s="58"/>
      <c r="J54" s="287"/>
      <c r="K54" s="297"/>
    </row>
    <row r="55" spans="1:11" ht="50.4" customHeight="1" x14ac:dyDescent="0.25">
      <c r="A55" s="766" t="str">
        <f>+[7]ระบบการควบคุมฯ!A247</f>
        <v>8)</v>
      </c>
      <c r="B55" s="298" t="str">
        <f>+[7]ระบบการควบคุมฯ!B247</f>
        <v>วัดศรีคัคณางค์</v>
      </c>
      <c r="C55" s="454" t="str">
        <f>+[7]ระบบการควบคุมฯ!C247</f>
        <v>20004310116003211922</v>
      </c>
      <c r="D55" s="299">
        <f>+[7]ระบบการควบคุมฯ!F247</f>
        <v>512700</v>
      </c>
      <c r="E55" s="285">
        <f>+[7]ระบบการควบคุมฯ!H247</f>
        <v>0</v>
      </c>
      <c r="F55" s="285">
        <f>+[7]ระบบการควบคุมฯ!J247</f>
        <v>0</v>
      </c>
      <c r="G55" s="286">
        <f>+[7]ระบบการควบคุมฯ!L247</f>
        <v>512645</v>
      </c>
      <c r="H55" s="293"/>
      <c r="I55" s="58"/>
      <c r="J55" s="287">
        <f t="shared" si="21"/>
        <v>55</v>
      </c>
      <c r="K55" s="297"/>
    </row>
    <row r="56" spans="1:11" x14ac:dyDescent="0.25">
      <c r="A56" s="763"/>
      <c r="B56" s="298" t="str">
        <f>+[7]ยุธศาสตร์เรียนดีปร3100116003211!D163</f>
        <v>ทำสัญญา 12 มค 66 ครบ 26 กพ66</v>
      </c>
      <c r="C56" s="454"/>
      <c r="D56" s="299"/>
      <c r="E56" s="285"/>
      <c r="F56" s="285"/>
      <c r="G56" s="286"/>
      <c r="H56" s="293"/>
      <c r="I56" s="58"/>
      <c r="J56" s="287"/>
      <c r="K56" s="297"/>
    </row>
    <row r="57" spans="1:11" ht="45" customHeight="1" x14ac:dyDescent="0.25">
      <c r="A57" s="45" t="s">
        <v>157</v>
      </c>
      <c r="B57" s="46" t="str">
        <f>+[7]ระบบการควบคุมฯ!B248</f>
        <v>ห้องน้ำห้องส้วมนักเรียนชาย 6 ที่/49</v>
      </c>
      <c r="C57" s="455" t="str">
        <f>+[7]ระบบการควบคุมฯ!C248</f>
        <v>ศธ 04002/ว5190 ลว.14/11/2022 โอนครั้งที่ 64</v>
      </c>
      <c r="D57" s="292">
        <f>SUM(D58)</f>
        <v>547000</v>
      </c>
      <c r="E57" s="292">
        <f t="shared" ref="E57:J57" si="22">SUM(E58)</f>
        <v>0</v>
      </c>
      <c r="F57" s="292">
        <f t="shared" si="22"/>
        <v>0</v>
      </c>
      <c r="G57" s="292">
        <f t="shared" si="22"/>
        <v>547000</v>
      </c>
      <c r="H57" s="292">
        <f t="shared" si="22"/>
        <v>0</v>
      </c>
      <c r="I57" s="292">
        <f t="shared" si="22"/>
        <v>0</v>
      </c>
      <c r="J57" s="292">
        <f t="shared" si="22"/>
        <v>0</v>
      </c>
      <c r="K57" s="47"/>
    </row>
    <row r="58" spans="1:11" ht="63" customHeight="1" x14ac:dyDescent="0.6">
      <c r="A58" s="767" t="str">
        <f>+[7]ระบบการควบคุมฯ!A249</f>
        <v>1)</v>
      </c>
      <c r="B58" s="50" t="str">
        <f>+[7]ระบบการควบคุมฯ!B249</f>
        <v>วัดขุมแก้ว</v>
      </c>
      <c r="C58" s="50" t="str">
        <f>+[7]ระบบการควบคุมฯ!C249</f>
        <v>20004310116003211923</v>
      </c>
      <c r="D58" s="300">
        <f>+[7]ระบบการควบคุมฯ!F249</f>
        <v>547000</v>
      </c>
      <c r="E58" s="301">
        <f>+[7]ระบบการควบคุมฯ!H249</f>
        <v>0</v>
      </c>
      <c r="F58" s="301">
        <f>+[7]ระบบการควบคุมฯ!J249</f>
        <v>0</v>
      </c>
      <c r="G58" s="302">
        <f>+[7]ระบบการควบคุมฯ!L249</f>
        <v>547000</v>
      </c>
      <c r="H58" s="291"/>
      <c r="I58" s="9"/>
      <c r="J58" s="32">
        <f t="shared" si="20"/>
        <v>0</v>
      </c>
      <c r="K58" s="51"/>
    </row>
    <row r="59" spans="1:11" ht="46.2" customHeight="1" x14ac:dyDescent="0.6">
      <c r="A59" s="928"/>
      <c r="B59" s="929" t="str">
        <f>+[7]ยุธศาสตร์เรียนดีปร3100116003211!D170</f>
        <v>ทำสัญญา 20 มค 66 ครบ 20 เมย 66</v>
      </c>
      <c r="C59" s="929"/>
      <c r="D59" s="311"/>
      <c r="E59" s="301"/>
      <c r="F59" s="301"/>
      <c r="G59" s="302"/>
      <c r="H59" s="291"/>
      <c r="I59" s="9"/>
      <c r="J59" s="32"/>
      <c r="K59" s="51"/>
    </row>
    <row r="60" spans="1:11" ht="21" hidden="1" customHeight="1" x14ac:dyDescent="0.25">
      <c r="A60" s="45" t="s">
        <v>158</v>
      </c>
      <c r="B60" s="46" t="str">
        <f>+[7]ระบบการควบคุมฯ!B252</f>
        <v xml:space="preserve">อาคาร สพฐ. 4 (ห้องส้วม 4 ห้อง) </v>
      </c>
      <c r="C60" s="46" t="str">
        <f>+[7]ระบบการควบคุมฯ!C252</f>
        <v>ศธ 04002/ว5190 ลว.14/11/2022 โอนครั้งที่ 64</v>
      </c>
      <c r="D60" s="292">
        <f>SUM(D61)</f>
        <v>431200</v>
      </c>
      <c r="E60" s="292">
        <f t="shared" ref="E60:J60" si="23">SUM(E61)</f>
        <v>431200</v>
      </c>
      <c r="F60" s="292">
        <f t="shared" si="23"/>
        <v>0</v>
      </c>
      <c r="G60" s="292">
        <f t="shared" si="23"/>
        <v>0</v>
      </c>
      <c r="H60" s="292">
        <f t="shared" si="23"/>
        <v>0</v>
      </c>
      <c r="I60" s="292">
        <f t="shared" si="23"/>
        <v>0</v>
      </c>
      <c r="J60" s="292">
        <f t="shared" si="23"/>
        <v>0</v>
      </c>
      <c r="K60" s="47"/>
    </row>
    <row r="61" spans="1:11" ht="21" hidden="1" customHeight="1" x14ac:dyDescent="0.6">
      <c r="A61" s="767" t="str">
        <f>+[7]ระบบการควบคุมฯ!A253</f>
        <v>1)</v>
      </c>
      <c r="B61" s="50" t="str">
        <f>+[7]ระบบการควบคุมฯ!B253</f>
        <v>นิกรราษฎร์บํารุงวิทย์</v>
      </c>
      <c r="C61" s="456" t="str">
        <f>+[7]ระบบการควบคุมฯ!C253</f>
        <v>20004310116003211924</v>
      </c>
      <c r="D61" s="300">
        <f>+[7]ระบบการควบคุมฯ!F253</f>
        <v>431200</v>
      </c>
      <c r="E61" s="301">
        <f>+[7]ระบบการควบคุมฯ!H253</f>
        <v>431200</v>
      </c>
      <c r="F61" s="301">
        <f>+[7]ระบบการควบคุมฯ!J253</f>
        <v>0</v>
      </c>
      <c r="G61" s="302">
        <f>+[7]ระบบการควบคุมฯ!L253</f>
        <v>0</v>
      </c>
      <c r="H61" s="291"/>
      <c r="I61" s="9"/>
      <c r="J61" s="32">
        <f t="shared" ref="J61" si="24">D61-E61-F61-G61</f>
        <v>0</v>
      </c>
      <c r="K61" s="51" t="s">
        <v>190</v>
      </c>
    </row>
    <row r="62" spans="1:11" ht="21" hidden="1" customHeight="1" x14ac:dyDescent="0.6">
      <c r="A62" s="50"/>
      <c r="B62" s="50" t="str">
        <f>+[7]ยุธศาสตร์เรียนดีปร3100116003211!D210</f>
        <v>ทำสัญญา 19 ธค 65 ครบ 16 มีค 66</v>
      </c>
      <c r="C62" s="50"/>
      <c r="D62" s="300"/>
      <c r="E62" s="301"/>
      <c r="F62" s="301"/>
      <c r="G62" s="302"/>
      <c r="H62" s="291"/>
      <c r="I62" s="9"/>
      <c r="J62" s="32">
        <f t="shared" si="20"/>
        <v>0</v>
      </c>
      <c r="K62" s="51"/>
    </row>
    <row r="63" spans="1:11" ht="42" customHeight="1" x14ac:dyDescent="0.6">
      <c r="A63" s="488">
        <v>1.3</v>
      </c>
      <c r="B63" s="756" t="str">
        <f>+[7]ระบบการควบคุมฯ!B255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63" s="756" t="str">
        <f>+[7]ระบบการควบคุมฯ!C255</f>
        <v>20004 66 00079 00000</v>
      </c>
      <c r="D63" s="487">
        <f>+D64</f>
        <v>1980000</v>
      </c>
      <c r="E63" s="487">
        <f t="shared" ref="E63:J70" si="25">+E64</f>
        <v>0</v>
      </c>
      <c r="F63" s="487">
        <f t="shared" si="25"/>
        <v>0</v>
      </c>
      <c r="G63" s="487">
        <f t="shared" si="25"/>
        <v>1980000</v>
      </c>
      <c r="H63" s="487">
        <f t="shared" si="25"/>
        <v>0</v>
      </c>
      <c r="I63" s="487">
        <f t="shared" si="25"/>
        <v>0</v>
      </c>
      <c r="J63" s="487">
        <f t="shared" si="25"/>
        <v>0</v>
      </c>
      <c r="K63" s="758"/>
    </row>
    <row r="64" spans="1:11" ht="21" customHeight="1" x14ac:dyDescent="0.6">
      <c r="A64" s="759"/>
      <c r="B64" s="731" t="str">
        <f>+[7]ระบบการควบคุมฯ!B256</f>
        <v>งบลงทุน  ค่าที่ดินสิ่งก่อสร้าง 6611320</v>
      </c>
      <c r="C64" s="760" t="str">
        <f>+[7]ระบบการควบคุมฯ!C256</f>
        <v>20004 31011600 321xxxx</v>
      </c>
      <c r="D64" s="760">
        <f>+D65</f>
        <v>1980000</v>
      </c>
      <c r="E64" s="760">
        <f t="shared" si="25"/>
        <v>0</v>
      </c>
      <c r="F64" s="760">
        <f t="shared" si="25"/>
        <v>0</v>
      </c>
      <c r="G64" s="760">
        <f t="shared" si="25"/>
        <v>1980000</v>
      </c>
      <c r="H64" s="760">
        <f t="shared" si="25"/>
        <v>0</v>
      </c>
      <c r="I64" s="760">
        <f t="shared" si="25"/>
        <v>0</v>
      </c>
      <c r="J64" s="760">
        <f t="shared" si="25"/>
        <v>0</v>
      </c>
      <c r="K64" s="761"/>
    </row>
    <row r="65" spans="1:11" ht="63" x14ac:dyDescent="0.25">
      <c r="A65" s="768" t="s">
        <v>159</v>
      </c>
      <c r="B65" s="460" t="str">
        <f>+[7]ระบบการควบคุมฯ!B257</f>
        <v xml:space="preserve">ปรับปรุงซ่อมแซมอาคารเรียน อาคารประกอบและสิ่งก่อสร้างอื่น </v>
      </c>
      <c r="C65" s="460" t="str">
        <f>+[7]ระบบการควบคุมฯ!C257</f>
        <v>ศธ 04002/ว5190 ลว.14 พ.ย. 2565 โอนครั้งที่ 64</v>
      </c>
      <c r="D65" s="769">
        <f>+D66</f>
        <v>1980000</v>
      </c>
      <c r="E65" s="769">
        <f t="shared" si="25"/>
        <v>0</v>
      </c>
      <c r="F65" s="769">
        <f t="shared" si="25"/>
        <v>0</v>
      </c>
      <c r="G65" s="769">
        <f t="shared" si="25"/>
        <v>1980000</v>
      </c>
      <c r="H65" s="769">
        <f t="shared" si="25"/>
        <v>0</v>
      </c>
      <c r="I65" s="769">
        <f t="shared" si="25"/>
        <v>0</v>
      </c>
      <c r="J65" s="769">
        <f t="shared" si="25"/>
        <v>0</v>
      </c>
      <c r="K65" s="225"/>
    </row>
    <row r="66" spans="1:11" x14ac:dyDescent="0.25">
      <c r="A66" s="763" t="str">
        <f>+[7]ระบบการควบคุมฯ!A258</f>
        <v>1)</v>
      </c>
      <c r="B66" s="770" t="str">
        <f>+[7]ระบบการควบคุมฯ!B258</f>
        <v xml:space="preserve">โรงเรียนชุมชนบึงบา </v>
      </c>
      <c r="C66" s="763" t="str">
        <f>+[7]ระบบการควบคุมฯ!C258</f>
        <v>20004310116003215607</v>
      </c>
      <c r="D66" s="752">
        <f>+[7]ระบบการควบคุมฯ!D258</f>
        <v>1980000</v>
      </c>
      <c r="E66" s="281">
        <f>+[7]ระบบการควบคุมฯ!G258+[7]ระบบการควบคุมฯ!H258</f>
        <v>0</v>
      </c>
      <c r="F66" s="281">
        <f>+[7]ระบบการควบคุมฯ!I258+[7]ระบบการควบคุมฯ!J258</f>
        <v>0</v>
      </c>
      <c r="G66" s="282">
        <f>+[7]ระบบการควบคุมฯ!K258+[7]ระบบการควบคุมฯ!L258</f>
        <v>1980000</v>
      </c>
      <c r="H66" s="321"/>
      <c r="I66" s="280"/>
      <c r="J66" s="745">
        <f>D66-E66-F66-G66</f>
        <v>0</v>
      </c>
      <c r="K66" s="296" t="s">
        <v>192</v>
      </c>
    </row>
    <row r="67" spans="1:11" x14ac:dyDescent="0.25">
      <c r="A67" s="763"/>
      <c r="B67" s="930" t="str">
        <f>+[7]ยุธศาสตร์เรียนดีปร3100116003211!E236</f>
        <v>ทำสัญญญา  9 มค 66 ครบ 25 มีค 66</v>
      </c>
      <c r="C67" s="763"/>
      <c r="D67" s="752"/>
      <c r="E67" s="281"/>
      <c r="F67" s="281"/>
      <c r="G67" s="282"/>
      <c r="H67" s="321"/>
      <c r="I67" s="280"/>
      <c r="J67" s="745"/>
      <c r="K67" s="925"/>
    </row>
    <row r="68" spans="1:11" ht="63" customHeight="1" x14ac:dyDescent="0.6">
      <c r="A68" s="488">
        <v>1.4</v>
      </c>
      <c r="B68" s="756" t="str">
        <f>+[7]ระบบการควบคุมฯ!B261</f>
        <v xml:space="preserve"> กิจกรรมการยกระดับคุณภาพการศึกษา  (โรงเรียนคุณภาพ)</v>
      </c>
      <c r="C68" s="756" t="str">
        <f>+[7]ระบบการควบคุมฯ!C261</f>
        <v>20004 66 00096 00000</v>
      </c>
      <c r="D68" s="487">
        <f>+D69</f>
        <v>180000</v>
      </c>
      <c r="E68" s="487">
        <f t="shared" si="25"/>
        <v>95880</v>
      </c>
      <c r="F68" s="487">
        <f t="shared" si="25"/>
        <v>0</v>
      </c>
      <c r="G68" s="487">
        <f t="shared" si="25"/>
        <v>0</v>
      </c>
      <c r="H68" s="487">
        <f t="shared" si="25"/>
        <v>0</v>
      </c>
      <c r="I68" s="487">
        <f t="shared" si="25"/>
        <v>0</v>
      </c>
      <c r="J68" s="487">
        <f t="shared" si="25"/>
        <v>84120</v>
      </c>
      <c r="K68" s="758"/>
    </row>
    <row r="69" spans="1:11" x14ac:dyDescent="0.6">
      <c r="A69" s="759"/>
      <c r="B69" s="731" t="str">
        <f>+[7]ระบบการควบคุมฯ!B262</f>
        <v>งบลงทุน ค่าครุภัณฑ์   6611310</v>
      </c>
      <c r="C69" s="760" t="str">
        <f>+[7]ระบบการควบคุมฯ!C262</f>
        <v>20004 31011600 321xxxx</v>
      </c>
      <c r="D69" s="760">
        <f>+D70</f>
        <v>180000</v>
      </c>
      <c r="E69" s="760">
        <f t="shared" si="25"/>
        <v>95880</v>
      </c>
      <c r="F69" s="760">
        <f t="shared" si="25"/>
        <v>0</v>
      </c>
      <c r="G69" s="760">
        <f t="shared" si="25"/>
        <v>0</v>
      </c>
      <c r="H69" s="760">
        <f t="shared" si="25"/>
        <v>0</v>
      </c>
      <c r="I69" s="760">
        <f t="shared" si="25"/>
        <v>0</v>
      </c>
      <c r="J69" s="760">
        <f t="shared" si="25"/>
        <v>84120</v>
      </c>
      <c r="K69" s="761"/>
    </row>
    <row r="70" spans="1:11" ht="63" x14ac:dyDescent="0.25">
      <c r="A70" s="768" t="s">
        <v>160</v>
      </c>
      <c r="B70" s="460" t="str">
        <f>+[7]ระบบการควบคุมฯ!B263</f>
        <v>โต๊ะเก้าอี้นักเรียน ระดับประถมศึกษา</v>
      </c>
      <c r="C70" s="460" t="str">
        <f>+[7]ระบบการควบคุมฯ!C263</f>
        <v>ศธ 04002/ว5169ลว.11 พ.ย. 2565 โอนครั้งที่ 60</v>
      </c>
      <c r="D70" s="769">
        <f>+D71</f>
        <v>180000</v>
      </c>
      <c r="E70" s="769">
        <f t="shared" si="25"/>
        <v>95880</v>
      </c>
      <c r="F70" s="769">
        <f t="shared" si="25"/>
        <v>0</v>
      </c>
      <c r="G70" s="769">
        <f t="shared" si="25"/>
        <v>0</v>
      </c>
      <c r="H70" s="769">
        <f t="shared" si="25"/>
        <v>0</v>
      </c>
      <c r="I70" s="769">
        <f t="shared" si="25"/>
        <v>0</v>
      </c>
      <c r="J70" s="769">
        <f t="shared" si="25"/>
        <v>84120</v>
      </c>
      <c r="K70" s="225"/>
    </row>
    <row r="71" spans="1:11" x14ac:dyDescent="0.6">
      <c r="A71" s="763" t="str">
        <f>+[7]ระบบการควบคุมฯ!A264</f>
        <v>1)</v>
      </c>
      <c r="B71" s="770" t="str">
        <f>+[7]ระบบการควบคุมฯ!B264</f>
        <v xml:space="preserve"> โรงเรียนชุมชนบึงบา </v>
      </c>
      <c r="C71" s="763" t="str">
        <f>+[7]ระบบการควบคุมฯ!C264</f>
        <v>20004310116003112340</v>
      </c>
      <c r="D71" s="752">
        <f>+[7]ระบบการควบคุมฯ!D264</f>
        <v>180000</v>
      </c>
      <c r="E71" s="281">
        <f>+[7]ระบบการควบคุมฯ!G262+[7]ระบบการควบคุมฯ!H262</f>
        <v>95880</v>
      </c>
      <c r="F71" s="281">
        <f>+[7]ระบบการควบคุมฯ!I262+[7]ระบบการควบคุมฯ!J262</f>
        <v>0</v>
      </c>
      <c r="G71" s="282">
        <f>+[7]ระบบการควบคุมฯ!K262+[7]ระบบการควบคุมฯ!L262</f>
        <v>0</v>
      </c>
      <c r="H71" s="321"/>
      <c r="I71" s="280"/>
      <c r="J71" s="745">
        <f>D71-E71-F71-G71</f>
        <v>84120</v>
      </c>
      <c r="K71" s="924" t="s">
        <v>190</v>
      </c>
    </row>
    <row r="72" spans="1:11" x14ac:dyDescent="0.6">
      <c r="A72" s="50"/>
      <c r="B72" s="50"/>
      <c r="C72" s="50"/>
      <c r="D72" s="300"/>
      <c r="E72" s="301"/>
      <c r="F72" s="301"/>
      <c r="G72" s="302"/>
      <c r="H72" s="291"/>
      <c r="I72" s="9"/>
      <c r="J72" s="32"/>
      <c r="K72" s="44"/>
    </row>
    <row r="73" spans="1:11" x14ac:dyDescent="0.6">
      <c r="A73" s="50"/>
      <c r="B73" s="50"/>
      <c r="C73" s="50"/>
      <c r="D73" s="300"/>
      <c r="E73" s="301"/>
      <c r="F73" s="301"/>
      <c r="G73" s="302"/>
      <c r="H73" s="291"/>
      <c r="I73" s="9"/>
      <c r="J73" s="32"/>
      <c r="K73" s="51"/>
    </row>
    <row r="74" spans="1:11" x14ac:dyDescent="0.6">
      <c r="A74" s="50"/>
      <c r="B74" s="50"/>
      <c r="C74" s="50"/>
      <c r="D74" s="300"/>
      <c r="E74" s="301"/>
      <c r="F74" s="301"/>
      <c r="G74" s="302"/>
      <c r="H74" s="291"/>
      <c r="I74" s="9"/>
      <c r="J74" s="32">
        <f t="shared" si="20"/>
        <v>0</v>
      </c>
      <c r="K74" s="51"/>
    </row>
    <row r="75" spans="1:11" ht="42" x14ac:dyDescent="0.6">
      <c r="A75" s="52" t="str">
        <f>+[7]ระบบการควบคุมฯ!A327</f>
        <v>ง</v>
      </c>
      <c r="B75" s="53" t="str">
        <f>+[7]ระบบการควบคุมฯ!B327</f>
        <v>แผนงานพื้นฐานด้านการพัฒนาและเสริมสร้างศักยภาพทรัพยากรมนุษย์</v>
      </c>
      <c r="C75" s="457"/>
      <c r="D75" s="303">
        <f>+D76+D83</f>
        <v>21764400</v>
      </c>
      <c r="E75" s="303">
        <f t="shared" ref="E75:J75" si="26">+E76+E83</f>
        <v>7271246</v>
      </c>
      <c r="F75" s="303">
        <f t="shared" si="26"/>
        <v>0</v>
      </c>
      <c r="G75" s="303">
        <f t="shared" si="26"/>
        <v>13713000</v>
      </c>
      <c r="H75" s="303">
        <f t="shared" si="26"/>
        <v>0</v>
      </c>
      <c r="I75" s="303">
        <f t="shared" si="26"/>
        <v>0</v>
      </c>
      <c r="J75" s="303">
        <f t="shared" si="26"/>
        <v>780154</v>
      </c>
      <c r="K75" s="303">
        <f t="shared" ref="E75:K79" si="27">+K76</f>
        <v>0</v>
      </c>
    </row>
    <row r="76" spans="1:11" ht="21" hidden="1" customHeight="1" x14ac:dyDescent="0.25">
      <c r="A76" s="304">
        <f>+[7]ระบบการควบคุมฯ!A328</f>
        <v>1</v>
      </c>
      <c r="B76" s="305" t="str">
        <f>+[7]ระบบการควบคุมฯ!B328</f>
        <v xml:space="preserve">ผลผลิตผู้จบการศึกษาก่อนประถมศึกษา </v>
      </c>
      <c r="C76" s="771" t="str">
        <f>+[7]ระบบการควบคุมฯ!C328</f>
        <v xml:space="preserve">20004 35000100 </v>
      </c>
      <c r="D76" s="306">
        <f>+D77</f>
        <v>84000</v>
      </c>
      <c r="E76" s="306">
        <f t="shared" si="27"/>
        <v>47340</v>
      </c>
      <c r="F76" s="306">
        <f t="shared" si="27"/>
        <v>0</v>
      </c>
      <c r="G76" s="306">
        <f t="shared" si="27"/>
        <v>0</v>
      </c>
      <c r="H76" s="306">
        <f t="shared" si="27"/>
        <v>0</v>
      </c>
      <c r="I76" s="306">
        <f t="shared" si="27"/>
        <v>0</v>
      </c>
      <c r="J76" s="306">
        <f t="shared" si="27"/>
        <v>36660</v>
      </c>
      <c r="K76" s="306">
        <f t="shared" si="27"/>
        <v>0</v>
      </c>
    </row>
    <row r="77" spans="1:11" ht="63" hidden="1" customHeight="1" x14ac:dyDescent="0.25">
      <c r="A77" s="307">
        <v>1.1000000000000001</v>
      </c>
      <c r="B77" s="308" t="str">
        <f>+[7]ระบบการควบคุมฯ!B333</f>
        <v xml:space="preserve">กิจกรรมการจัดการศึกษาก่อนประถมศึกษา  </v>
      </c>
      <c r="C77" s="772" t="str">
        <f>+[7]ระบบการควบคุมฯ!C333</f>
        <v>20004 66 05162 00000</v>
      </c>
      <c r="D77" s="309">
        <f>+D78</f>
        <v>84000</v>
      </c>
      <c r="E77" s="309">
        <f t="shared" si="27"/>
        <v>47340</v>
      </c>
      <c r="F77" s="309">
        <f t="shared" si="27"/>
        <v>0</v>
      </c>
      <c r="G77" s="309">
        <f t="shared" si="27"/>
        <v>0</v>
      </c>
      <c r="H77" s="309">
        <f t="shared" si="27"/>
        <v>0</v>
      </c>
      <c r="I77" s="309">
        <f t="shared" si="27"/>
        <v>0</v>
      </c>
      <c r="J77" s="309">
        <f t="shared" si="27"/>
        <v>36660</v>
      </c>
      <c r="K77" s="309">
        <f t="shared" si="27"/>
        <v>0</v>
      </c>
    </row>
    <row r="78" spans="1:11" ht="21" hidden="1" customHeight="1" x14ac:dyDescent="0.6">
      <c r="A78" s="54"/>
      <c r="B78" s="55" t="str">
        <f>+[7]ระบบการควบคุมฯ!B331</f>
        <v xml:space="preserve">รวมงบลงทุน </v>
      </c>
      <c r="C78" s="458"/>
      <c r="D78" s="258">
        <f>+D79</f>
        <v>84000</v>
      </c>
      <c r="E78" s="258">
        <f t="shared" si="27"/>
        <v>47340</v>
      </c>
      <c r="F78" s="258">
        <f t="shared" si="27"/>
        <v>0</v>
      </c>
      <c r="G78" s="258">
        <f t="shared" si="27"/>
        <v>0</v>
      </c>
      <c r="H78" s="258">
        <f t="shared" si="27"/>
        <v>0</v>
      </c>
      <c r="I78" s="258">
        <f t="shared" si="27"/>
        <v>0</v>
      </c>
      <c r="J78" s="258">
        <f t="shared" si="27"/>
        <v>36660</v>
      </c>
      <c r="K78" s="54"/>
    </row>
    <row r="79" spans="1:11" ht="21" hidden="1" customHeight="1" x14ac:dyDescent="0.6">
      <c r="A79" s="54"/>
      <c r="B79" s="55" t="str">
        <f>+[7]ระบบการควบคุมฯ!B389</f>
        <v>ครุภัณฑ์การศึกษา 120611</v>
      </c>
      <c r="C79" s="458"/>
      <c r="D79" s="258">
        <f>+D80</f>
        <v>84000</v>
      </c>
      <c r="E79" s="258">
        <f t="shared" si="27"/>
        <v>47340</v>
      </c>
      <c r="F79" s="258">
        <f t="shared" si="27"/>
        <v>0</v>
      </c>
      <c r="G79" s="258">
        <f t="shared" si="27"/>
        <v>0</v>
      </c>
      <c r="H79" s="258">
        <f t="shared" si="27"/>
        <v>0</v>
      </c>
      <c r="I79" s="258">
        <f t="shared" si="27"/>
        <v>0</v>
      </c>
      <c r="J79" s="258">
        <f t="shared" si="27"/>
        <v>36660</v>
      </c>
      <c r="K79" s="54"/>
    </row>
    <row r="80" spans="1:11" ht="21" hidden="1" customHeight="1" x14ac:dyDescent="0.25">
      <c r="A80" s="210" t="s">
        <v>44</v>
      </c>
      <c r="B80" s="210" t="str">
        <f>+[7]ระบบการควบคุมฯ!B390</f>
        <v>โต๊ะ-เก้าอี้นักเรียนระดับก่อนประถมศึกษา</v>
      </c>
      <c r="C80" s="459" t="str">
        <f>+[7]ระบบการควบคุมฯ!C390</f>
        <v>ศธ04002/ว5169 ลว.11 พ.ย.65 โอนครั้งที่ 60</v>
      </c>
      <c r="D80" s="310">
        <f>SUM(D81:D82)</f>
        <v>84000</v>
      </c>
      <c r="E80" s="310">
        <f t="shared" ref="E80:J80" si="28">SUM(E81:E82)</f>
        <v>47340</v>
      </c>
      <c r="F80" s="310">
        <f t="shared" si="28"/>
        <v>0</v>
      </c>
      <c r="G80" s="310">
        <f t="shared" si="28"/>
        <v>0</v>
      </c>
      <c r="H80" s="310">
        <f t="shared" si="28"/>
        <v>0</v>
      </c>
      <c r="I80" s="310">
        <f t="shared" si="28"/>
        <v>0</v>
      </c>
      <c r="J80" s="310">
        <f t="shared" si="28"/>
        <v>36660</v>
      </c>
      <c r="K80" s="211"/>
    </row>
    <row r="81" spans="1:11" x14ac:dyDescent="0.6">
      <c r="A81" s="773" t="str">
        <f>+[7]ระบบการควบคุมฯ!A391</f>
        <v>1)</v>
      </c>
      <c r="B81" s="56" t="str">
        <f>+[7]ระบบการควบคุมฯ!B391</f>
        <v>วัดราษฎรบํารุง</v>
      </c>
      <c r="C81" s="56" t="str">
        <f>+[7]ระบบการควบคุมฯ!C391</f>
        <v>20004350001003110531</v>
      </c>
      <c r="D81" s="311">
        <f>+[7]ระบบการควบคุมฯ!F391</f>
        <v>42000</v>
      </c>
      <c r="E81" s="301">
        <f>+[7]ระบบการควบคุมฯ!H391</f>
        <v>23670</v>
      </c>
      <c r="F81" s="301">
        <f>+[7]ระบบการควบคุมฯ!J391</f>
        <v>0</v>
      </c>
      <c r="G81" s="302">
        <f>+[7]ระบบการควบคุมฯ!L391</f>
        <v>0</v>
      </c>
      <c r="H81" s="312"/>
      <c r="I81" s="48"/>
      <c r="J81" s="49">
        <f t="shared" ref="J81:J82" si="29">D81-E81-F81-G81</f>
        <v>18330</v>
      </c>
      <c r="K81" s="44" t="s">
        <v>190</v>
      </c>
    </row>
    <row r="82" spans="1:11" ht="42" customHeight="1" x14ac:dyDescent="0.6">
      <c r="A82" s="773" t="str">
        <f>+[7]ระบบการควบคุมฯ!A392</f>
        <v>2)</v>
      </c>
      <c r="B82" s="56" t="str">
        <f>+[7]ระบบการควบคุมฯ!B392</f>
        <v>วัดสอนดีศรีเจริญ</v>
      </c>
      <c r="C82" s="56" t="str">
        <f>+[7]ระบบการควบคุมฯ!C392</f>
        <v>20004350001003110532</v>
      </c>
      <c r="D82" s="311">
        <f>+[7]ระบบการควบคุมฯ!F392</f>
        <v>42000</v>
      </c>
      <c r="E82" s="301">
        <f>+[7]ระบบการควบคุมฯ!H392</f>
        <v>23670</v>
      </c>
      <c r="F82" s="301">
        <f>+[7]ระบบการควบคุมฯ!J392</f>
        <v>0</v>
      </c>
      <c r="G82" s="302">
        <f>+[7]ระบบการควบคุมฯ!L392</f>
        <v>0</v>
      </c>
      <c r="H82" s="312"/>
      <c r="I82" s="48"/>
      <c r="J82" s="49">
        <f t="shared" si="29"/>
        <v>18330</v>
      </c>
      <c r="K82" s="44" t="s">
        <v>193</v>
      </c>
    </row>
    <row r="83" spans="1:11" x14ac:dyDescent="0.25">
      <c r="A83" s="313">
        <f>+[7]ระบบการควบคุมฯ!A415</f>
        <v>2</v>
      </c>
      <c r="B83" s="314" t="str">
        <f>+[7]ระบบการควบคุมฯ!B415</f>
        <v xml:space="preserve">ผลผลิตผู้จบการศึกษาภาคบังคับ  </v>
      </c>
      <c r="C83" s="460" t="str">
        <f>+[7]ระบบการควบคุมฯ!C415</f>
        <v>20004 35000200</v>
      </c>
      <c r="D83" s="306">
        <f>SUM(D84:D85)</f>
        <v>21680400</v>
      </c>
      <c r="E83" s="306">
        <f t="shared" ref="E83:J83" si="30">SUM(E84:E85)</f>
        <v>7223906</v>
      </c>
      <c r="F83" s="306">
        <f t="shared" si="30"/>
        <v>0</v>
      </c>
      <c r="G83" s="306">
        <f t="shared" si="30"/>
        <v>13713000</v>
      </c>
      <c r="H83" s="306">
        <f t="shared" si="30"/>
        <v>0</v>
      </c>
      <c r="I83" s="306">
        <f t="shared" si="30"/>
        <v>0</v>
      </c>
      <c r="J83" s="306">
        <f t="shared" si="30"/>
        <v>743494</v>
      </c>
      <c r="K83" s="306"/>
    </row>
    <row r="84" spans="1:11" ht="42" customHeight="1" x14ac:dyDescent="0.6">
      <c r="A84" s="316"/>
      <c r="B84" s="317" t="s">
        <v>161</v>
      </c>
      <c r="C84" s="774"/>
      <c r="D84" s="318">
        <f>+D87+D101+D111</f>
        <v>1666900</v>
      </c>
      <c r="E84" s="318">
        <f t="shared" ref="E84:J84" si="31">+E87+E101+E111</f>
        <v>234906</v>
      </c>
      <c r="F84" s="318">
        <f t="shared" si="31"/>
        <v>0</v>
      </c>
      <c r="G84" s="318">
        <f t="shared" si="31"/>
        <v>688500</v>
      </c>
      <c r="H84" s="318">
        <f t="shared" si="31"/>
        <v>0</v>
      </c>
      <c r="I84" s="318">
        <f t="shared" si="31"/>
        <v>0</v>
      </c>
      <c r="J84" s="318">
        <f t="shared" si="31"/>
        <v>743494</v>
      </c>
      <c r="K84" s="319"/>
    </row>
    <row r="85" spans="1:11" x14ac:dyDescent="0.25">
      <c r="A85" s="775"/>
      <c r="B85" s="776" t="s">
        <v>162</v>
      </c>
      <c r="C85" s="777"/>
      <c r="D85" s="778">
        <f>+D121+D170</f>
        <v>20013500</v>
      </c>
      <c r="E85" s="778">
        <f t="shared" ref="E85:J85" si="32">+E121+E170</f>
        <v>6989000</v>
      </c>
      <c r="F85" s="778">
        <f t="shared" si="32"/>
        <v>0</v>
      </c>
      <c r="G85" s="778">
        <f t="shared" si="32"/>
        <v>13024500</v>
      </c>
      <c r="H85" s="778">
        <f t="shared" si="32"/>
        <v>0</v>
      </c>
      <c r="I85" s="778">
        <f t="shared" si="32"/>
        <v>0</v>
      </c>
      <c r="J85" s="778">
        <f t="shared" si="32"/>
        <v>0</v>
      </c>
      <c r="K85" s="778"/>
    </row>
    <row r="86" spans="1:11" x14ac:dyDescent="0.6">
      <c r="A86" s="226">
        <v>2.1</v>
      </c>
      <c r="B86" s="779" t="str">
        <f>+[7]ระบบการควบคุมฯ!B420</f>
        <v>กิจกรรมการจัดการศึกษาประถมศึกษาสำหรับโรงเรียนปกติ</v>
      </c>
      <c r="C86" s="212" t="str">
        <f>+[7]ระบบการควบคุมฯ!C420</f>
        <v>20004 66 05164 00000</v>
      </c>
      <c r="D86" s="315">
        <f>+D87</f>
        <v>482700</v>
      </c>
      <c r="E86" s="315">
        <f t="shared" ref="E86:J86" si="33">+E87</f>
        <v>206941</v>
      </c>
      <c r="F86" s="315">
        <f t="shared" si="33"/>
        <v>0</v>
      </c>
      <c r="G86" s="315">
        <f t="shared" si="33"/>
        <v>93500</v>
      </c>
      <c r="H86" s="315">
        <f t="shared" si="33"/>
        <v>0</v>
      </c>
      <c r="I86" s="315">
        <f t="shared" si="33"/>
        <v>0</v>
      </c>
      <c r="J86" s="315">
        <f t="shared" si="33"/>
        <v>182259</v>
      </c>
      <c r="K86" s="315"/>
    </row>
    <row r="87" spans="1:11" x14ac:dyDescent="0.6">
      <c r="A87" s="316"/>
      <c r="B87" s="317" t="str">
        <f>+[7]ระบบการควบคุมฯ!B498</f>
        <v>งบลงทุน  ค่าครุภัณฑ์  6611310</v>
      </c>
      <c r="C87" s="461"/>
      <c r="D87" s="318">
        <f>+D88+D93</f>
        <v>482700</v>
      </c>
      <c r="E87" s="319">
        <f t="shared" ref="E87:J87" si="34">+E88+E93</f>
        <v>206941</v>
      </c>
      <c r="F87" s="319">
        <f t="shared" si="34"/>
        <v>0</v>
      </c>
      <c r="G87" s="319">
        <f t="shared" si="34"/>
        <v>93500</v>
      </c>
      <c r="H87" s="318">
        <f t="shared" si="34"/>
        <v>0</v>
      </c>
      <c r="I87" s="318">
        <f t="shared" si="34"/>
        <v>0</v>
      </c>
      <c r="J87" s="318">
        <f t="shared" si="34"/>
        <v>182259</v>
      </c>
      <c r="K87" s="319"/>
    </row>
    <row r="88" spans="1:11" x14ac:dyDescent="0.6">
      <c r="A88" s="25"/>
      <c r="B88" s="57" t="str">
        <f>+[7]ระบบการควบคุมฯ!B581</f>
        <v>ครุภัณฑ์โฆษณาและเผยแพร่ 120604</v>
      </c>
      <c r="C88" s="320"/>
      <c r="D88" s="320">
        <f>+D89</f>
        <v>0</v>
      </c>
      <c r="E88" s="320">
        <f t="shared" ref="E88:K88" si="35">+E89</f>
        <v>0</v>
      </c>
      <c r="F88" s="320">
        <f t="shared" si="35"/>
        <v>0</v>
      </c>
      <c r="G88" s="320">
        <f t="shared" si="35"/>
        <v>0</v>
      </c>
      <c r="H88" s="320">
        <f t="shared" si="35"/>
        <v>0</v>
      </c>
      <c r="I88" s="320">
        <f t="shared" si="35"/>
        <v>0</v>
      </c>
      <c r="J88" s="320">
        <f t="shared" si="35"/>
        <v>0</v>
      </c>
      <c r="K88" s="320">
        <f t="shared" si="35"/>
        <v>0</v>
      </c>
    </row>
    <row r="89" spans="1:11" ht="63" x14ac:dyDescent="0.25">
      <c r="A89" s="58" t="s">
        <v>35</v>
      </c>
      <c r="B89" s="59" t="str">
        <f>+[7]ระบบการควบคุมฯ!B582</f>
        <v>เครื่องมัลติมิเดียโปรเจคเตอร์ระดับXGAขนาด 4000ANSILunens</v>
      </c>
      <c r="C89" s="59" t="str">
        <f>+[7]ระบบการควบคุมฯ!C582</f>
        <v>ศธ04002/ว5169 ลว.11 พ.ย.65 โอนครั้งที่ 60</v>
      </c>
      <c r="D89" s="285">
        <f>+[7]ระบบการควบคุมฯ!F582</f>
        <v>0</v>
      </c>
      <c r="E89" s="285">
        <f>+[7]ระบบการควบคุมฯ!G582+[7]ระบบการควบคุมฯ!H582</f>
        <v>0</v>
      </c>
      <c r="F89" s="285">
        <f>+[7]ระบบการควบคุมฯ!I582+[7]ระบบการควบคุมฯ!J582</f>
        <v>0</v>
      </c>
      <c r="G89" s="285">
        <f>+[7]ระบบการควบคุมฯ!K582+[7]ระบบการควบคุมฯ!L582</f>
        <v>0</v>
      </c>
      <c r="H89" s="285">
        <f>+[7]ระบบการควบคุมฯ!J582</f>
        <v>0</v>
      </c>
      <c r="I89" s="285">
        <f>+[7]ระบบการควบคุมฯ!K582</f>
        <v>0</v>
      </c>
      <c r="J89" s="285">
        <f>+D89-E89-G89</f>
        <v>0</v>
      </c>
      <c r="K89" s="58"/>
    </row>
    <row r="90" spans="1:11" x14ac:dyDescent="0.25">
      <c r="A90" s="58" t="str">
        <f>+[7]ระบบการควบคุมฯ!A583</f>
        <v>2.1.8.1</v>
      </c>
      <c r="B90" s="58" t="str">
        <f>+[7]ระบบการควบคุมฯ!B583</f>
        <v>วัดสระบัว</v>
      </c>
      <c r="C90" s="285" t="str">
        <f>+[7]ระบบการควบคุมฯ!C583</f>
        <v>20004 35002 110C70</v>
      </c>
      <c r="D90" s="285">
        <f>+[7]ระบบการควบคุมฯ!D583</f>
        <v>0</v>
      </c>
      <c r="E90" s="281">
        <f>+[7]ระบบการควบคุมฯ!G583+[7]ระบบการควบคุมฯ!H583</f>
        <v>0</v>
      </c>
      <c r="F90" s="281">
        <f>+[7]ระบบการควบคุมฯ!I583+[7]ระบบการควบคุมฯ!J583</f>
        <v>0</v>
      </c>
      <c r="G90" s="282">
        <f>+[7]ระบบการควบคุมฯ!K583+[7]ระบบการควบคุมฯ!L583</f>
        <v>0</v>
      </c>
      <c r="H90" s="293"/>
      <c r="I90" s="58"/>
      <c r="J90" s="285">
        <f>+D90-E90-G90</f>
        <v>0</v>
      </c>
      <c r="K90" s="58"/>
    </row>
    <row r="91" spans="1:11" ht="21" customHeight="1" x14ac:dyDescent="0.25">
      <c r="A91" s="280"/>
      <c r="B91" s="280"/>
      <c r="C91" s="462"/>
      <c r="D91" s="281"/>
      <c r="E91" s="281"/>
      <c r="F91" s="281"/>
      <c r="G91" s="282"/>
      <c r="H91" s="321"/>
      <c r="I91" s="280"/>
      <c r="J91" s="281"/>
      <c r="K91" s="58"/>
    </row>
    <row r="92" spans="1:11" x14ac:dyDescent="0.25">
      <c r="A92" s="280"/>
      <c r="B92" s="280"/>
      <c r="C92" s="462"/>
      <c r="D92" s="281"/>
      <c r="E92" s="281"/>
      <c r="F92" s="281"/>
      <c r="G92" s="282"/>
      <c r="H92" s="321"/>
      <c r="I92" s="280"/>
      <c r="J92" s="281"/>
      <c r="K92" s="58"/>
    </row>
    <row r="93" spans="1:11" x14ac:dyDescent="0.6">
      <c r="A93" s="25" t="s">
        <v>35</v>
      </c>
      <c r="B93" s="57" t="str">
        <f>+[7]ระบบการควบคุมฯ!B598</f>
        <v xml:space="preserve">ครุภัณฑ์การศึกษา 120611 </v>
      </c>
      <c r="C93" s="320"/>
      <c r="D93" s="320">
        <f>+D94+D96</f>
        <v>482700</v>
      </c>
      <c r="E93" s="320">
        <f t="shared" ref="E93:J93" si="36">+E94+E96</f>
        <v>206941</v>
      </c>
      <c r="F93" s="320">
        <f t="shared" si="36"/>
        <v>0</v>
      </c>
      <c r="G93" s="320">
        <f t="shared" si="36"/>
        <v>93500</v>
      </c>
      <c r="H93" s="320">
        <f t="shared" si="36"/>
        <v>0</v>
      </c>
      <c r="I93" s="320">
        <f t="shared" si="36"/>
        <v>0</v>
      </c>
      <c r="J93" s="320">
        <f t="shared" si="36"/>
        <v>182259</v>
      </c>
      <c r="K93" s="320">
        <f t="shared" ref="E93:K94" si="37">+K94</f>
        <v>0</v>
      </c>
    </row>
    <row r="94" spans="1:11" ht="63" x14ac:dyDescent="0.25">
      <c r="A94" s="29" t="s">
        <v>53</v>
      </c>
      <c r="B94" s="780" t="str">
        <f>+[7]ระบบการควบคุมฯ!B599</f>
        <v>ครุภัณฑ์การเรียนการสอน Coding ระดับประถมศึกษา แบบ 2</v>
      </c>
      <c r="C94" s="780" t="str">
        <f>+[7]ระบบการควบคุมฯ!C599</f>
        <v>ที่ ศธ04002/ว5169/11 พ.ย. 65 ครั้งที่ 60</v>
      </c>
      <c r="D94" s="259">
        <f>+D95</f>
        <v>94200</v>
      </c>
      <c r="E94" s="259">
        <f t="shared" si="37"/>
        <v>0</v>
      </c>
      <c r="F94" s="259">
        <f t="shared" si="37"/>
        <v>0</v>
      </c>
      <c r="G94" s="259">
        <f t="shared" si="37"/>
        <v>93500</v>
      </c>
      <c r="H94" s="259">
        <f t="shared" si="37"/>
        <v>0</v>
      </c>
      <c r="I94" s="259">
        <f t="shared" si="37"/>
        <v>0</v>
      </c>
      <c r="J94" s="259">
        <f t="shared" si="37"/>
        <v>700</v>
      </c>
      <c r="K94" s="29"/>
    </row>
    <row r="95" spans="1:11" ht="42" x14ac:dyDescent="0.25">
      <c r="A95" s="781" t="str">
        <f>+[7]ระบบการควบคุมฯ!A600</f>
        <v>1)</v>
      </c>
      <c r="B95" s="782" t="str">
        <f>+[7]ระบบการควบคุมฯ!B600</f>
        <v>วัดสุขบุญฑริการาม</v>
      </c>
      <c r="C95" s="782" t="str">
        <f>+[7]ระบบการควบคุมฯ!C600</f>
        <v>20004350002003111570</v>
      </c>
      <c r="D95" s="285">
        <f>+[7]ระบบการควบคุมฯ!F600</f>
        <v>94200</v>
      </c>
      <c r="E95" s="281">
        <f>+[7]ระบบการควบคุมฯ!G600+[7]ระบบการควบคุมฯ!H600</f>
        <v>0</v>
      </c>
      <c r="F95" s="281">
        <f>+[7]ระบบการควบคุมฯ!I600+[7]ระบบการควบคุมฯ!J600</f>
        <v>0</v>
      </c>
      <c r="G95" s="282">
        <f>+[7]ระบบการควบคุมฯ!K600+[7]ระบบการควบคุมฯ!L600</f>
        <v>93500</v>
      </c>
      <c r="H95" s="293"/>
      <c r="I95" s="58"/>
      <c r="J95" s="285">
        <f>+D95-E95-G95</f>
        <v>700</v>
      </c>
      <c r="K95" s="58"/>
    </row>
    <row r="96" spans="1:11" ht="42" customHeight="1" x14ac:dyDescent="0.25">
      <c r="A96" s="783" t="s">
        <v>163</v>
      </c>
      <c r="B96" s="279" t="str">
        <f>+[7]ระบบการควบคุมฯ!B609</f>
        <v>โต๊ะเก้าอี้นักเรียน ระดับประถมศึกษา ชุดละ 1500 บาท</v>
      </c>
      <c r="C96" s="279" t="str">
        <f>+[7]ระบบการควบคุมฯ!C609</f>
        <v>ที่ ศธ04002/ว5169/11 พ.ย. 65 ครั้งที่ 60</v>
      </c>
      <c r="D96" s="259">
        <f>SUM(D97:D99)</f>
        <v>388500</v>
      </c>
      <c r="E96" s="259">
        <f t="shared" ref="E96:J96" si="38">SUM(E97:E99)</f>
        <v>206941</v>
      </c>
      <c r="F96" s="259">
        <f t="shared" si="38"/>
        <v>0</v>
      </c>
      <c r="G96" s="259">
        <f t="shared" si="38"/>
        <v>0</v>
      </c>
      <c r="H96" s="259">
        <f t="shared" si="38"/>
        <v>0</v>
      </c>
      <c r="I96" s="259">
        <f t="shared" si="38"/>
        <v>0</v>
      </c>
      <c r="J96" s="259">
        <f t="shared" si="38"/>
        <v>181559</v>
      </c>
      <c r="K96" s="29"/>
    </row>
    <row r="97" spans="1:11" x14ac:dyDescent="0.6">
      <c r="A97" s="784" t="str">
        <f>+[7]ระบบการควบคุมฯ!A610</f>
        <v>1)</v>
      </c>
      <c r="B97" s="785" t="str">
        <f>+[7]ระบบการควบคุมฯ!B610</f>
        <v>วัดกลางคลองสี่</v>
      </c>
      <c r="C97" s="784" t="str">
        <f>+[7]ระบบการควบคุมฯ!C610</f>
        <v>20004350002003111571</v>
      </c>
      <c r="D97" s="285">
        <f>+[7]ระบบการควบคุมฯ!D610</f>
        <v>120000</v>
      </c>
      <c r="E97" s="281">
        <f>+[7]ระบบการควบคุมฯ!H610</f>
        <v>63920</v>
      </c>
      <c r="F97" s="281">
        <f>+[7]ระบบการควบคุมฯ!I602+[7]ระบบการควบคุมฯ!J602</f>
        <v>0</v>
      </c>
      <c r="G97" s="282">
        <f>+[7]ระบบการควบคุมฯ!K602+[7]ระบบการควบคุมฯ!L602</f>
        <v>0</v>
      </c>
      <c r="H97" s="293"/>
      <c r="I97" s="786"/>
      <c r="J97" s="285">
        <f>+D97-E97-G97</f>
        <v>56080</v>
      </c>
      <c r="K97" s="44" t="s">
        <v>190</v>
      </c>
    </row>
    <row r="98" spans="1:11" x14ac:dyDescent="0.6">
      <c r="A98" s="784" t="str">
        <f>+[7]ระบบการควบคุมฯ!A611</f>
        <v>2)</v>
      </c>
      <c r="B98" s="785" t="str">
        <f>+[7]ระบบการควบคุมฯ!B611</f>
        <v>วัดประชุมราษฏร์</v>
      </c>
      <c r="C98" s="784" t="str">
        <f>+[7]ระบบการควบคุมฯ!C611</f>
        <v>20004350002003111572</v>
      </c>
      <c r="D98" s="285">
        <f>+[7]ระบบการควบคุมฯ!D611</f>
        <v>45000</v>
      </c>
      <c r="E98" s="281">
        <f>+[7]ระบบการควบคุมฯ!H611</f>
        <v>23970</v>
      </c>
      <c r="F98" s="281">
        <f>+[7]ระบบการควบคุมฯ!I603+[7]ระบบการควบคุมฯ!J603</f>
        <v>0</v>
      </c>
      <c r="G98" s="282">
        <f>+[7]ระบบการควบคุมฯ!K603+[7]ระบบการควบคุมฯ!L603</f>
        <v>0</v>
      </c>
      <c r="H98" s="293"/>
      <c r="I98" s="786"/>
      <c r="J98" s="285">
        <f t="shared" ref="J98:J99" si="39">+D98-E98-G98</f>
        <v>21030</v>
      </c>
      <c r="K98" s="44" t="s">
        <v>190</v>
      </c>
    </row>
    <row r="99" spans="1:11" x14ac:dyDescent="0.25">
      <c r="A99" s="784" t="str">
        <f>+[7]ระบบการควบคุมฯ!A612</f>
        <v>3)</v>
      </c>
      <c r="B99" s="785" t="str">
        <f>+[7]ระบบการควบคุมฯ!B612</f>
        <v>วัดโปรยฝน</v>
      </c>
      <c r="C99" s="784" t="str">
        <f>+[7]ระบบการควบคุมฯ!C612</f>
        <v>20004350002003111573</v>
      </c>
      <c r="D99" s="285">
        <f>+[7]ระบบการควบคุมฯ!D612</f>
        <v>223500</v>
      </c>
      <c r="E99" s="281">
        <f>+[7]ระบบการควบคุมฯ!H612</f>
        <v>119051</v>
      </c>
      <c r="F99" s="281">
        <f>+[7]ระบบการควบคุมฯ!I604+[7]ระบบการควบคุมฯ!J604</f>
        <v>0</v>
      </c>
      <c r="G99" s="282">
        <f>+[7]ระบบการควบคุมฯ!K604+[7]ระบบการควบคุมฯ!L604</f>
        <v>0</v>
      </c>
      <c r="H99" s="293"/>
      <c r="I99" s="786"/>
      <c r="J99" s="285">
        <f t="shared" si="39"/>
        <v>104449</v>
      </c>
      <c r="K99" s="58" t="s">
        <v>190</v>
      </c>
    </row>
    <row r="100" spans="1:11" x14ac:dyDescent="0.6">
      <c r="A100" s="226">
        <v>2.1</v>
      </c>
      <c r="B100" s="779" t="str">
        <f>+[7]ระบบการควบคุมฯ!B620</f>
        <v xml:space="preserve">กิจกรรมรองเทคโนโลยีดิจิทัลเพื่อการศึกษาขั้นพื้นฐาน </v>
      </c>
      <c r="C100" s="212" t="str">
        <f>+[7]ระบบการควบคุมฯ!C620</f>
        <v>20004 66 05164 00063</v>
      </c>
      <c r="D100" s="315">
        <f>+D101</f>
        <v>535200</v>
      </c>
      <c r="E100" s="315">
        <f t="shared" ref="E100:J100" si="40">+E101</f>
        <v>0</v>
      </c>
      <c r="F100" s="315">
        <f t="shared" si="40"/>
        <v>0</v>
      </c>
      <c r="G100" s="315">
        <f t="shared" si="40"/>
        <v>0</v>
      </c>
      <c r="H100" s="315">
        <f t="shared" si="40"/>
        <v>0</v>
      </c>
      <c r="I100" s="315">
        <f t="shared" si="40"/>
        <v>0</v>
      </c>
      <c r="J100" s="315">
        <f t="shared" si="40"/>
        <v>535200</v>
      </c>
      <c r="K100" s="315"/>
    </row>
    <row r="101" spans="1:11" ht="42" customHeight="1" x14ac:dyDescent="0.6">
      <c r="A101" s="316"/>
      <c r="B101" s="874" t="str">
        <f>+[7]ระบบการควบคุมฯ!B621</f>
        <v xml:space="preserve"> งบลงทุน ค่าครุภัณฑ์ 6611310</v>
      </c>
      <c r="C101" s="774" t="str">
        <f>+[7]ระบบการควบคุมฯ!C621</f>
        <v>20004 35000200 2000000</v>
      </c>
      <c r="D101" s="318">
        <f>+D102+D107</f>
        <v>535200</v>
      </c>
      <c r="E101" s="319">
        <f t="shared" ref="E101:J101" si="41">+E102+E107</f>
        <v>0</v>
      </c>
      <c r="F101" s="319">
        <f t="shared" si="41"/>
        <v>0</v>
      </c>
      <c r="G101" s="319">
        <f t="shared" si="41"/>
        <v>0</v>
      </c>
      <c r="H101" s="318">
        <f t="shared" si="41"/>
        <v>0</v>
      </c>
      <c r="I101" s="318">
        <f t="shared" si="41"/>
        <v>0</v>
      </c>
      <c r="J101" s="318">
        <f t="shared" si="41"/>
        <v>535200</v>
      </c>
      <c r="K101" s="319"/>
    </row>
    <row r="102" spans="1:11" ht="42" customHeight="1" x14ac:dyDescent="0.6">
      <c r="A102" s="25"/>
      <c r="B102" s="57">
        <f>+[7]ระบบการควบคุมฯ!B595</f>
        <v>0</v>
      </c>
      <c r="C102" s="875"/>
      <c r="D102" s="320">
        <f>+D103</f>
        <v>0</v>
      </c>
      <c r="E102" s="320">
        <f t="shared" ref="E102:K102" si="42">+E103</f>
        <v>0</v>
      </c>
      <c r="F102" s="320">
        <f t="shared" si="42"/>
        <v>0</v>
      </c>
      <c r="G102" s="320">
        <f t="shared" si="42"/>
        <v>0</v>
      </c>
      <c r="H102" s="320">
        <f t="shared" si="42"/>
        <v>0</v>
      </c>
      <c r="I102" s="320">
        <f t="shared" si="42"/>
        <v>0</v>
      </c>
      <c r="J102" s="320">
        <f t="shared" si="42"/>
        <v>0</v>
      </c>
      <c r="K102" s="320">
        <f t="shared" si="42"/>
        <v>0</v>
      </c>
    </row>
    <row r="103" spans="1:11" ht="42" customHeight="1" x14ac:dyDescent="0.25">
      <c r="A103" s="58" t="s">
        <v>35</v>
      </c>
      <c r="B103" s="465">
        <f>+[7]ระบบการควบคุมฯ!B596</f>
        <v>0</v>
      </c>
      <c r="C103" s="465">
        <f>+[7]ระบบการควบคุมฯ!C596</f>
        <v>0</v>
      </c>
      <c r="D103" s="285">
        <f>+[7]ระบบการควบคุมฯ!F596</f>
        <v>0</v>
      </c>
      <c r="E103" s="285">
        <f>+[7]ระบบการควบคุมฯ!G596+[7]ระบบการควบคุมฯ!H596</f>
        <v>0</v>
      </c>
      <c r="F103" s="285">
        <f>+[7]ระบบการควบคุมฯ!I596+[7]ระบบการควบคุมฯ!J596</f>
        <v>0</v>
      </c>
      <c r="G103" s="285">
        <f>+[7]ระบบการควบคุมฯ!K596+[7]ระบบการควบคุมฯ!L596</f>
        <v>0</v>
      </c>
      <c r="H103" s="285">
        <f>+[7]ระบบการควบคุมฯ!J596</f>
        <v>0</v>
      </c>
      <c r="I103" s="285">
        <f>+[7]ระบบการควบคุมฯ!K596</f>
        <v>0</v>
      </c>
      <c r="J103" s="285">
        <f>+D103-E103-G103</f>
        <v>0</v>
      </c>
      <c r="K103" s="58"/>
    </row>
    <row r="104" spans="1:11" x14ac:dyDescent="0.25">
      <c r="A104" s="58">
        <f>+[7]ระบบการควบคุมฯ!A597</f>
        <v>0</v>
      </c>
      <c r="B104" s="876">
        <f>+[7]ระบบการควบคุมฯ!B597</f>
        <v>0</v>
      </c>
      <c r="C104" s="792">
        <f>+[7]ระบบการควบคุมฯ!C597</f>
        <v>0</v>
      </c>
      <c r="D104" s="285">
        <f>+[7]ระบบการควบคุมฯ!D597</f>
        <v>0</v>
      </c>
      <c r="E104" s="281">
        <f>+[7]ระบบการควบคุมฯ!G597+[7]ระบบการควบคุมฯ!H597</f>
        <v>0</v>
      </c>
      <c r="F104" s="281">
        <f>+[7]ระบบการควบคุมฯ!I597+[7]ระบบการควบคุมฯ!J597</f>
        <v>0</v>
      </c>
      <c r="G104" s="282">
        <f>+[7]ระบบการควบคุมฯ!K597+[7]ระบบการควบคุมฯ!L597</f>
        <v>0</v>
      </c>
      <c r="H104" s="293"/>
      <c r="I104" s="58"/>
      <c r="J104" s="285">
        <f>+D104-E104-G104</f>
        <v>0</v>
      </c>
      <c r="K104" s="58"/>
    </row>
    <row r="105" spans="1:11" x14ac:dyDescent="0.25">
      <c r="A105" s="280"/>
      <c r="B105" s="793"/>
      <c r="C105" s="794"/>
      <c r="D105" s="281"/>
      <c r="E105" s="281"/>
      <c r="F105" s="281"/>
      <c r="G105" s="282"/>
      <c r="H105" s="321"/>
      <c r="I105" s="280"/>
      <c r="J105" s="281"/>
      <c r="K105" s="58"/>
    </row>
    <row r="106" spans="1:11" ht="42" customHeight="1" x14ac:dyDescent="0.25">
      <c r="A106" s="280"/>
      <c r="B106" s="793"/>
      <c r="C106" s="794"/>
      <c r="D106" s="281"/>
      <c r="E106" s="281"/>
      <c r="F106" s="281"/>
      <c r="G106" s="282"/>
      <c r="H106" s="321"/>
      <c r="I106" s="280"/>
      <c r="J106" s="281"/>
      <c r="K106" s="58"/>
    </row>
    <row r="107" spans="1:11" x14ac:dyDescent="0.6">
      <c r="A107" s="25" t="s">
        <v>35</v>
      </c>
      <c r="B107" s="57" t="str">
        <f>+[7]ระบบการควบคุมฯ!B622</f>
        <v>ครุภัณฑ์คอมพิวเตอร์  120610</v>
      </c>
      <c r="C107" s="875"/>
      <c r="D107" s="320">
        <f>+D108</f>
        <v>535200</v>
      </c>
      <c r="E107" s="320">
        <f t="shared" ref="E107:K108" si="43">+E108</f>
        <v>0</v>
      </c>
      <c r="F107" s="320">
        <f t="shared" si="43"/>
        <v>0</v>
      </c>
      <c r="G107" s="320">
        <f t="shared" si="43"/>
        <v>0</v>
      </c>
      <c r="H107" s="320">
        <f t="shared" si="43"/>
        <v>0</v>
      </c>
      <c r="I107" s="320">
        <f t="shared" si="43"/>
        <v>0</v>
      </c>
      <c r="J107" s="320">
        <f t="shared" si="43"/>
        <v>535200</v>
      </c>
      <c r="K107" s="320">
        <f t="shared" si="43"/>
        <v>0</v>
      </c>
    </row>
    <row r="108" spans="1:11" ht="63" x14ac:dyDescent="0.25">
      <c r="A108" s="29" t="s">
        <v>53</v>
      </c>
      <c r="B108" s="279" t="str">
        <f>+[7]ระบบการควบคุมฯ!B623</f>
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</c>
      <c r="C108" s="279" t="str">
        <f>+[7]ระบบการควบคุมฯ!C623</f>
        <v xml:space="preserve">ศธ 04002/ว171 ลว 17 มค 66 โอนครั้งที่ 202 </v>
      </c>
      <c r="D108" s="259">
        <f>+D109</f>
        <v>535200</v>
      </c>
      <c r="E108" s="259">
        <f t="shared" si="43"/>
        <v>0</v>
      </c>
      <c r="F108" s="259">
        <f t="shared" si="43"/>
        <v>0</v>
      </c>
      <c r="G108" s="259">
        <f t="shared" si="43"/>
        <v>0</v>
      </c>
      <c r="H108" s="259">
        <f t="shared" si="43"/>
        <v>0</v>
      </c>
      <c r="I108" s="259">
        <f t="shared" si="43"/>
        <v>0</v>
      </c>
      <c r="J108" s="259">
        <f t="shared" si="43"/>
        <v>535200</v>
      </c>
      <c r="K108" s="29"/>
    </row>
    <row r="109" spans="1:11" ht="42" x14ac:dyDescent="0.25">
      <c r="A109" s="781" t="str">
        <f>+[7]ระบบการควบคุมฯ!A624</f>
        <v>2.1.2.1.1</v>
      </c>
      <c r="B109" s="465" t="str">
        <f>+[7]ระบบการควบคุมฯ!B624</f>
        <v>ร.ร.ชุมชนวัดทำเลทอง</v>
      </c>
      <c r="C109" s="465" t="str">
        <f>+[7]ระบบการควบคุมฯ!C624</f>
        <v>20004350002003110243</v>
      </c>
      <c r="D109" s="285">
        <f>+[7]ระบบการควบคุมฯ!D623</f>
        <v>535200</v>
      </c>
      <c r="E109" s="281">
        <f>+[7]ระบบการควบคุมฯ!G623+[7]ระบบการควบคุมฯ!H623</f>
        <v>0</v>
      </c>
      <c r="F109" s="281">
        <f>+[7]ระบบการควบคุมฯ!I623+[7]ระบบการควบคุมฯ!J623</f>
        <v>0</v>
      </c>
      <c r="G109" s="282">
        <f>+[7]ระบบการควบคุมฯ!K623+[7]ระบบการควบคุมฯ!L623</f>
        <v>0</v>
      </c>
      <c r="H109" s="293"/>
      <c r="I109" s="58"/>
      <c r="J109" s="285">
        <f>+D109-E109-G109</f>
        <v>535200</v>
      </c>
      <c r="K109" s="59" t="s">
        <v>209</v>
      </c>
    </row>
    <row r="110" spans="1:11" ht="42" x14ac:dyDescent="0.25">
      <c r="A110" s="787">
        <v>2.2000000000000002</v>
      </c>
      <c r="B110" s="756" t="str">
        <f>+[7]ระบบการควบคุมฯ!B657</f>
        <v xml:space="preserve">กิจกรรมการจัดการศึกษามัธยมศึกษาตอนต้นสำหรับโรงเรียนปกติ  </v>
      </c>
      <c r="C110" s="788" t="str">
        <f>+[7]ระบบการควบคุมฯ!C657</f>
        <v>20004 66 0516500000</v>
      </c>
      <c r="D110" s="309">
        <f>+D111</f>
        <v>649000</v>
      </c>
      <c r="E110" s="309">
        <f t="shared" ref="E110:J111" si="44">+E111</f>
        <v>27965</v>
      </c>
      <c r="F110" s="309">
        <f t="shared" si="44"/>
        <v>0</v>
      </c>
      <c r="G110" s="309">
        <f t="shared" si="44"/>
        <v>595000</v>
      </c>
      <c r="H110" s="309">
        <f t="shared" si="44"/>
        <v>0</v>
      </c>
      <c r="I110" s="309">
        <f t="shared" si="44"/>
        <v>0</v>
      </c>
      <c r="J110" s="309">
        <f t="shared" si="44"/>
        <v>26035</v>
      </c>
      <c r="K110" s="309"/>
    </row>
    <row r="111" spans="1:11" ht="63" customHeight="1" x14ac:dyDescent="0.6">
      <c r="A111" s="789"/>
      <c r="B111" s="54" t="str">
        <f>+[7]ระบบการควบคุมฯ!B659</f>
        <v>งบลงทุน 6611310</v>
      </c>
      <c r="C111" s="54"/>
      <c r="D111" s="319">
        <f>+D112</f>
        <v>649000</v>
      </c>
      <c r="E111" s="319">
        <f t="shared" si="44"/>
        <v>27965</v>
      </c>
      <c r="F111" s="319">
        <f t="shared" si="44"/>
        <v>0</v>
      </c>
      <c r="G111" s="319">
        <f t="shared" si="44"/>
        <v>595000</v>
      </c>
      <c r="H111" s="319">
        <f t="shared" si="44"/>
        <v>0</v>
      </c>
      <c r="I111" s="319">
        <f t="shared" si="44"/>
        <v>0</v>
      </c>
      <c r="J111" s="319">
        <f t="shared" si="44"/>
        <v>26035</v>
      </c>
      <c r="K111" s="319">
        <f>+K112</f>
        <v>0</v>
      </c>
    </row>
    <row r="112" spans="1:11" ht="42" customHeight="1" x14ac:dyDescent="0.6">
      <c r="A112" s="25" t="s">
        <v>62</v>
      </c>
      <c r="B112" s="57" t="str">
        <f>+[7]ระบบการควบคุมฯ!B720</f>
        <v>ครุภัณฑ์การศึกษา 120611</v>
      </c>
      <c r="C112" s="320"/>
      <c r="D112" s="320">
        <f>+D113+D115+D118</f>
        <v>649000</v>
      </c>
      <c r="E112" s="320">
        <f t="shared" ref="E112:J112" si="45">+E113+E115+E118</f>
        <v>27965</v>
      </c>
      <c r="F112" s="320">
        <f t="shared" si="45"/>
        <v>0</v>
      </c>
      <c r="G112" s="320">
        <f t="shared" si="45"/>
        <v>595000</v>
      </c>
      <c r="H112" s="320">
        <f t="shared" si="45"/>
        <v>0</v>
      </c>
      <c r="I112" s="320">
        <f t="shared" si="45"/>
        <v>0</v>
      </c>
      <c r="J112" s="320">
        <f t="shared" si="45"/>
        <v>26035</v>
      </c>
      <c r="K112" s="320">
        <f t="shared" ref="K112" si="46">+K113</f>
        <v>0</v>
      </c>
    </row>
    <row r="113" spans="1:11" ht="42" customHeight="1" x14ac:dyDescent="0.25">
      <c r="A113" s="783" t="s">
        <v>63</v>
      </c>
      <c r="B113" s="279" t="str">
        <f>+[7]ระบบการควบคุมฯ!B721</f>
        <v xml:space="preserve">ครุภัณฑ์สะเต็มศึกษา ระดับประถมศึกษา แบบ 2 </v>
      </c>
      <c r="C113" s="279" t="str">
        <f>+[7]ระบบการควบคุมฯ!C720</f>
        <v>ศธ04002/ว5169/11 พ.ย.65</v>
      </c>
      <c r="D113" s="259">
        <f>+D114</f>
        <v>119900</v>
      </c>
      <c r="E113" s="259">
        <f t="shared" ref="E113:J113" si="47">+E114</f>
        <v>0</v>
      </c>
      <c r="F113" s="259">
        <f t="shared" si="47"/>
        <v>0</v>
      </c>
      <c r="G113" s="259">
        <f t="shared" si="47"/>
        <v>119000</v>
      </c>
      <c r="H113" s="259">
        <f t="shared" si="47"/>
        <v>0</v>
      </c>
      <c r="I113" s="259">
        <f t="shared" si="47"/>
        <v>0</v>
      </c>
      <c r="J113" s="259">
        <f t="shared" si="47"/>
        <v>900</v>
      </c>
      <c r="K113" s="29"/>
    </row>
    <row r="114" spans="1:11" ht="42" customHeight="1" x14ac:dyDescent="0.25">
      <c r="A114" s="784" t="str">
        <f>+[7]ระบบการควบคุมฯ!A722</f>
        <v>1)</v>
      </c>
      <c r="B114" s="465" t="str">
        <f>+[7]ระบบการควบคุมฯ!B722</f>
        <v>ชุมชนเลิศพินิจพิทยาคม</v>
      </c>
      <c r="C114" s="465" t="str">
        <f>+[7]ระบบการควบคุมฯ!C722</f>
        <v>20004350002003112994</v>
      </c>
      <c r="D114" s="285">
        <f>+[7]ระบบการควบคุมฯ!F722</f>
        <v>119900</v>
      </c>
      <c r="E114" s="285">
        <f>+[7]ระบบการควบคุมฯ!G722+[7]ระบบการควบคุมฯ!H722</f>
        <v>0</v>
      </c>
      <c r="F114" s="285">
        <f>+[7]ระบบการควบคุมฯ!I722+[7]ระบบการควบคุมฯ!J722</f>
        <v>0</v>
      </c>
      <c r="G114" s="286">
        <f>+[7]ระบบการควบคุมฯ!K722+[7]ระบบการควบคุมฯ!L722</f>
        <v>119000</v>
      </c>
      <c r="H114" s="293"/>
      <c r="I114" s="786"/>
      <c r="J114" s="285">
        <f>+D114-E114-G114</f>
        <v>900</v>
      </c>
      <c r="K114" s="58"/>
    </row>
    <row r="115" spans="1:11" ht="42" customHeight="1" x14ac:dyDescent="0.25">
      <c r="A115" s="783" t="s">
        <v>163</v>
      </c>
      <c r="B115" s="279" t="str">
        <f>+[7]ระบบการควบคุมฯ!B723</f>
        <v>ครุภัณฑ์เทคโนโลยีดิจิตอล แบบ 2</v>
      </c>
      <c r="C115" s="279" t="str">
        <f>+[7]ระบบการควบคุมฯ!C723</f>
        <v>ศธ04002/ว5169/11 พ.ย.65</v>
      </c>
      <c r="D115" s="259">
        <f>+D116+D117</f>
        <v>476600</v>
      </c>
      <c r="E115" s="259">
        <f t="shared" ref="E115:J115" si="48">+E116+E117</f>
        <v>0</v>
      </c>
      <c r="F115" s="259">
        <f t="shared" si="48"/>
        <v>0</v>
      </c>
      <c r="G115" s="259">
        <f t="shared" si="48"/>
        <v>476000</v>
      </c>
      <c r="H115" s="259">
        <f t="shared" si="48"/>
        <v>0</v>
      </c>
      <c r="I115" s="259">
        <f t="shared" si="48"/>
        <v>0</v>
      </c>
      <c r="J115" s="259">
        <f t="shared" si="48"/>
        <v>600</v>
      </c>
      <c r="K115" s="29"/>
    </row>
    <row r="116" spans="1:11" ht="42" customHeight="1" x14ac:dyDescent="0.25">
      <c r="A116" s="784" t="str">
        <f>+[7]ระบบการควบคุมฯ!A724</f>
        <v>1)</v>
      </c>
      <c r="B116" s="785" t="str">
        <f>+[7]ระบบการควบคุมฯ!B724</f>
        <v>วัดทศทิศ</v>
      </c>
      <c r="C116" s="784" t="str">
        <f>+[7]ระบบการควบคุมฯ!C724</f>
        <v>20004350002003112995</v>
      </c>
      <c r="D116" s="285">
        <f>+[7]ระบบการควบคุมฯ!D724</f>
        <v>232100</v>
      </c>
      <c r="E116" s="281">
        <f>+[7]ระบบการควบคุมฯ!G724+[7]ระบบการควบคุมฯ!H724</f>
        <v>0</v>
      </c>
      <c r="F116" s="281">
        <f>+[7]ระบบการควบคุมฯ!I724+[7]ระบบการควบคุมฯ!J724</f>
        <v>0</v>
      </c>
      <c r="G116" s="282">
        <f>+[7]ระบบการควบคุมฯ!K724+[7]ระบบการควบคุมฯ!L724</f>
        <v>232100</v>
      </c>
      <c r="H116" s="790"/>
      <c r="I116" s="791"/>
      <c r="J116" s="285">
        <f>+D116-E116-G116</f>
        <v>0</v>
      </c>
      <c r="K116" s="58"/>
    </row>
    <row r="117" spans="1:11" ht="42" customHeight="1" x14ac:dyDescent="0.25">
      <c r="A117" s="784" t="str">
        <f>+[7]ระบบการควบคุมฯ!A725</f>
        <v>2)</v>
      </c>
      <c r="B117" s="785" t="str">
        <f>+[7]ระบบการควบคุมฯ!B725</f>
        <v>วัดสมุหราษฎร์บํารุง</v>
      </c>
      <c r="C117" s="784" t="str">
        <f>+[7]ระบบการควบคุมฯ!C725</f>
        <v>20004350002003112996</v>
      </c>
      <c r="D117" s="285">
        <f>+[7]ระบบการควบคุมฯ!D725</f>
        <v>244500</v>
      </c>
      <c r="E117" s="281">
        <f>+[7]ระบบการควบคุมฯ!G725+[7]ระบบการควบคุมฯ!H725</f>
        <v>0</v>
      </c>
      <c r="F117" s="281">
        <f>+[7]ระบบการควบคุมฯ!I725+[7]ระบบการควบคุมฯ!J725</f>
        <v>0</v>
      </c>
      <c r="G117" s="282">
        <f>+[7]ระบบการควบคุมฯ!K725+[7]ระบบการควบคุมฯ!L725</f>
        <v>243900</v>
      </c>
      <c r="H117" s="790"/>
      <c r="I117" s="791"/>
      <c r="J117" s="792">
        <f t="shared" ref="J117" si="49">+D117-E117-G117</f>
        <v>600</v>
      </c>
      <c r="K117" s="58"/>
    </row>
    <row r="118" spans="1:11" ht="42" customHeight="1" x14ac:dyDescent="0.25">
      <c r="A118" s="783" t="s">
        <v>164</v>
      </c>
      <c r="B118" s="279" t="str">
        <f>+[7]ระบบการควบคุมฯ!B726</f>
        <v xml:space="preserve">โต๊ะเก้าอี้นักเรียน ระดับประถมศึกษา </v>
      </c>
      <c r="C118" s="279" t="str">
        <f>+[7]ระบบการควบคุมฯ!C726</f>
        <v>ศธ04002/ว5169/11 พ.ย.65</v>
      </c>
      <c r="D118" s="259">
        <f>+D119</f>
        <v>52500</v>
      </c>
      <c r="E118" s="259">
        <f t="shared" ref="E118:J118" si="50">+E119</f>
        <v>27965</v>
      </c>
      <c r="F118" s="259">
        <f t="shared" si="50"/>
        <v>0</v>
      </c>
      <c r="G118" s="259">
        <f t="shared" si="50"/>
        <v>0</v>
      </c>
      <c r="H118" s="259">
        <f t="shared" si="50"/>
        <v>0</v>
      </c>
      <c r="I118" s="259">
        <f t="shared" si="50"/>
        <v>0</v>
      </c>
      <c r="J118" s="259">
        <f t="shared" si="50"/>
        <v>24535</v>
      </c>
      <c r="K118" s="29"/>
    </row>
    <row r="119" spans="1:11" ht="42" customHeight="1" x14ac:dyDescent="0.6">
      <c r="A119" s="784" t="str">
        <f>+[7]ระบบการควบคุมฯ!A727</f>
        <v>1)</v>
      </c>
      <c r="B119" s="785" t="str">
        <f>+[7]ระบบการควบคุมฯ!B727</f>
        <v>วัดปัญจทายิกาวาส</v>
      </c>
      <c r="C119" s="784" t="str">
        <f>+[7]ระบบการควบคุมฯ!C727</f>
        <v>20004350002003112997</v>
      </c>
      <c r="D119" s="285">
        <f>+[7]ระบบการควบคุมฯ!D727</f>
        <v>52500</v>
      </c>
      <c r="E119" s="281">
        <f>+[7]ระบบการควบคุมฯ!G727+[7]ระบบการควบคุมฯ!H727</f>
        <v>27965</v>
      </c>
      <c r="F119" s="281">
        <f>+[7]ระบบการควบคุมฯ!I727+[7]ระบบการควบคุมฯ!J727</f>
        <v>0</v>
      </c>
      <c r="G119" s="282">
        <f>+[7]ระบบการควบคุมฯ!K727+[7]ระบบการควบคุมฯ!L727</f>
        <v>0</v>
      </c>
      <c r="H119" s="790"/>
      <c r="I119" s="791"/>
      <c r="J119" s="285">
        <f>+D119-E119-G119</f>
        <v>24535</v>
      </c>
      <c r="K119" s="44"/>
    </row>
    <row r="120" spans="1:11" ht="42" customHeight="1" x14ac:dyDescent="0.6">
      <c r="A120" s="931"/>
      <c r="B120" s="932"/>
      <c r="C120" s="931"/>
      <c r="D120" s="281"/>
      <c r="E120" s="281"/>
      <c r="F120" s="281"/>
      <c r="G120" s="282"/>
      <c r="H120" s="933"/>
      <c r="I120" s="934"/>
      <c r="J120" s="281"/>
      <c r="K120" s="44"/>
    </row>
    <row r="121" spans="1:11" ht="42" customHeight="1" x14ac:dyDescent="0.25">
      <c r="A121" s="322">
        <v>2.2999999999999998</v>
      </c>
      <c r="B121" s="795" t="str">
        <f>+[7]ระบบการควบคุมฯ!B958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21" s="323" t="str">
        <f>+[7]ระบบการควบคุมฯ!C958</f>
        <v>20004  66 01056 00000</v>
      </c>
      <c r="D121" s="324">
        <f>+D122</f>
        <v>19570800</v>
      </c>
      <c r="E121" s="324">
        <f t="shared" ref="E121:J121" si="51">+E122</f>
        <v>6989000</v>
      </c>
      <c r="F121" s="324">
        <f t="shared" si="51"/>
        <v>0</v>
      </c>
      <c r="G121" s="324">
        <f t="shared" si="51"/>
        <v>12581800</v>
      </c>
      <c r="H121" s="324">
        <f t="shared" si="51"/>
        <v>0</v>
      </c>
      <c r="I121" s="324">
        <f t="shared" si="51"/>
        <v>0</v>
      </c>
      <c r="J121" s="324">
        <f t="shared" si="51"/>
        <v>0</v>
      </c>
      <c r="K121" s="309"/>
    </row>
    <row r="122" spans="1:11" ht="42" customHeight="1" x14ac:dyDescent="0.6">
      <c r="A122" s="316"/>
      <c r="B122" s="325" t="str">
        <f>+[7]ระบบการควบคุมฯ!B959</f>
        <v>งบลงทุน  ค่าที่ดินและสิ่งก่อสร้าง 6611320</v>
      </c>
      <c r="C122" s="461"/>
      <c r="D122" s="326">
        <f>+D123+D147+D164+D166</f>
        <v>19570800</v>
      </c>
      <c r="E122" s="326">
        <f t="shared" ref="E122:F122" si="52">+E123+E147+E164+E166</f>
        <v>6989000</v>
      </c>
      <c r="F122" s="326">
        <f t="shared" si="52"/>
        <v>0</v>
      </c>
      <c r="G122" s="326">
        <f>+G123+G147+G164+G166</f>
        <v>12581800</v>
      </c>
      <c r="H122" s="326">
        <f t="shared" ref="H122:J122" si="53">+H123+H147+H164+H166</f>
        <v>0</v>
      </c>
      <c r="I122" s="326">
        <f t="shared" si="53"/>
        <v>0</v>
      </c>
      <c r="J122" s="326">
        <f t="shared" si="53"/>
        <v>0</v>
      </c>
      <c r="K122" s="326"/>
    </row>
    <row r="123" spans="1:11" ht="42" customHeight="1" x14ac:dyDescent="0.25">
      <c r="A123" s="327" t="s">
        <v>131</v>
      </c>
      <c r="B123" s="328" t="str">
        <f>+[7]ระบบการควบคุมฯ!B960</f>
        <v>ปรับปรุงซ่อมแซมอาคารเรียนอาคารประกอบและสิ่งก่อสร้างอื่น 22 โรงเรียน</v>
      </c>
      <c r="C123" s="328" t="str">
        <f>+[7]ระบบการควบคุมฯ!C960</f>
        <v>ศธ 04002/ว5190ลว 14 พ.ย.65 ครั้งที่ 64</v>
      </c>
      <c r="D123" s="306">
        <f>SUM(D124:D146)</f>
        <v>6014000</v>
      </c>
      <c r="E123" s="306">
        <f t="shared" ref="E123:J123" si="54">SUM(E124:E146)</f>
        <v>0</v>
      </c>
      <c r="F123" s="306">
        <f t="shared" si="54"/>
        <v>0</v>
      </c>
      <c r="G123" s="306">
        <f t="shared" si="54"/>
        <v>6014000</v>
      </c>
      <c r="H123" s="306">
        <f t="shared" si="54"/>
        <v>0</v>
      </c>
      <c r="I123" s="306">
        <f t="shared" si="54"/>
        <v>0</v>
      </c>
      <c r="J123" s="306">
        <f t="shared" si="54"/>
        <v>0</v>
      </c>
      <c r="K123" s="306"/>
    </row>
    <row r="124" spans="1:11" ht="42" customHeight="1" x14ac:dyDescent="0.25">
      <c r="A124" s="781" t="str">
        <f>+[7]ระบบการควบคุมฯ!A961</f>
        <v>1)</v>
      </c>
      <c r="B124" s="58" t="str">
        <f>+[7]ระบบการควบคุมฯ!B961</f>
        <v>กลางคลองสิบ</v>
      </c>
      <c r="C124" s="59" t="str">
        <f>+[7]ระบบการควบคุมฯ!C961</f>
        <v>20004350002003214534</v>
      </c>
      <c r="D124" s="285">
        <f>+[7]ระบบการควบคุมฯ!F961</f>
        <v>336000</v>
      </c>
      <c r="E124" s="285">
        <f>+[7]ระบบการควบคุมฯ!G961+[7]ระบบการควบคุมฯ!H961</f>
        <v>0</v>
      </c>
      <c r="F124" s="285">
        <f>+[7]ระบบการควบคุมฯ!I961+[7]ระบบการควบคุมฯ!J961</f>
        <v>0</v>
      </c>
      <c r="G124" s="286">
        <f>+[7]ระบบการควบคุมฯ!K961+[7]ระบบการควบคุมฯ!L961</f>
        <v>336000</v>
      </c>
      <c r="H124" s="293"/>
      <c r="I124" s="58"/>
      <c r="J124" s="285">
        <f>+D124-E124-G124</f>
        <v>0</v>
      </c>
      <c r="K124" s="58"/>
    </row>
    <row r="125" spans="1:11" ht="42" customHeight="1" x14ac:dyDescent="0.25">
      <c r="A125" s="781" t="str">
        <f>+[7]ระบบการควบคุมฯ!A962</f>
        <v>2)</v>
      </c>
      <c r="B125" s="58" t="str">
        <f>+[7]ระบบการควบคุมฯ!B962</f>
        <v>ชุมชนวัดทำเลทอง</v>
      </c>
      <c r="C125" s="59" t="str">
        <f>+[7]ระบบการควบคุมฯ!C962</f>
        <v>20004350002003214535</v>
      </c>
      <c r="D125" s="285">
        <f>+[7]ระบบการควบคุมฯ!F962</f>
        <v>413000</v>
      </c>
      <c r="E125" s="285">
        <f>+[7]ระบบการควบคุมฯ!G962+[7]ระบบการควบคุมฯ!H962</f>
        <v>0</v>
      </c>
      <c r="F125" s="285">
        <f>+[7]ระบบการควบคุมฯ!I962+[7]ระบบการควบคุมฯ!J962</f>
        <v>0</v>
      </c>
      <c r="G125" s="286">
        <f>+[7]ระบบการควบคุมฯ!K962+[7]ระบบการควบคุมฯ!L962</f>
        <v>413000</v>
      </c>
      <c r="H125" s="293"/>
      <c r="I125" s="58"/>
      <c r="J125" s="285">
        <f t="shared" ref="J125:J146" si="55">+D125-E125-G125</f>
        <v>0</v>
      </c>
      <c r="K125" s="58"/>
    </row>
    <row r="126" spans="1:11" ht="21" hidden="1" customHeight="1" x14ac:dyDescent="0.25">
      <c r="A126" s="781" t="str">
        <f>+[7]ระบบการควบคุมฯ!A963</f>
        <v>3)</v>
      </c>
      <c r="B126" s="58" t="str">
        <f>+[7]ระบบการควบคุมฯ!B963</f>
        <v>วัดชัยมังคลาราม</v>
      </c>
      <c r="C126" s="59" t="str">
        <f>+[7]ระบบการควบคุมฯ!C963</f>
        <v>20004350002003214536</v>
      </c>
      <c r="D126" s="285">
        <f>+[7]ระบบการควบคุมฯ!F963</f>
        <v>368000</v>
      </c>
      <c r="E126" s="285">
        <f>+[7]ระบบการควบคุมฯ!G963+[7]ระบบการควบคุมฯ!H963</f>
        <v>0</v>
      </c>
      <c r="F126" s="285">
        <f>+[7]ระบบการควบคุมฯ!I963+[7]ระบบการควบคุมฯ!J963</f>
        <v>0</v>
      </c>
      <c r="G126" s="286">
        <f>+[7]ระบบการควบคุมฯ!K963+[7]ระบบการควบคุมฯ!L963</f>
        <v>368000</v>
      </c>
      <c r="H126" s="293"/>
      <c r="I126" s="58"/>
      <c r="J126" s="285">
        <f t="shared" si="55"/>
        <v>0</v>
      </c>
      <c r="K126" s="58"/>
    </row>
    <row r="127" spans="1:11" ht="21" hidden="1" customHeight="1" x14ac:dyDescent="0.25">
      <c r="A127" s="781" t="str">
        <f>+[7]ระบบการควบคุมฯ!A964</f>
        <v>4)</v>
      </c>
      <c r="B127" s="58" t="str">
        <f>+[7]ระบบการควบคุมฯ!B964</f>
        <v>วัดลาดสนุ่น</v>
      </c>
      <c r="C127" s="59" t="str">
        <f>+[7]ระบบการควบคุมฯ!C964</f>
        <v>20004350002003214537</v>
      </c>
      <c r="D127" s="285">
        <f>+[7]ระบบการควบคุมฯ!F964</f>
        <v>249000</v>
      </c>
      <c r="E127" s="285">
        <f>+[7]ระบบการควบคุมฯ!G964+[7]ระบบการควบคุมฯ!H964</f>
        <v>0</v>
      </c>
      <c r="F127" s="285">
        <f>+[7]ระบบการควบคุมฯ!I964+[7]ระบบการควบคุมฯ!J964</f>
        <v>0</v>
      </c>
      <c r="G127" s="286">
        <f>+[7]ระบบการควบคุมฯ!K964+[7]ระบบการควบคุมฯ!L964</f>
        <v>249000</v>
      </c>
      <c r="H127" s="293"/>
      <c r="I127" s="58"/>
      <c r="J127" s="285">
        <f t="shared" si="55"/>
        <v>0</v>
      </c>
      <c r="K127" s="58"/>
    </row>
    <row r="128" spans="1:11" ht="21" hidden="1" customHeight="1" x14ac:dyDescent="0.25">
      <c r="A128" s="781" t="str">
        <f>+[7]ระบบการควบคุมฯ!A965</f>
        <v>5)</v>
      </c>
      <c r="B128" s="58" t="str">
        <f>+[7]ระบบการควบคุมฯ!B965</f>
        <v>วัดสมุหราษฎร์บํารุง</v>
      </c>
      <c r="C128" s="59" t="str">
        <f>+[7]ระบบการควบคุมฯ!C965</f>
        <v>20004350002003214538</v>
      </c>
      <c r="D128" s="285">
        <f>+[7]ระบบการควบคุมฯ!F965</f>
        <v>272000</v>
      </c>
      <c r="E128" s="285">
        <f>+[7]ระบบการควบคุมฯ!G965+[7]ระบบการควบคุมฯ!H965</f>
        <v>0</v>
      </c>
      <c r="F128" s="285">
        <f>+[7]ระบบการควบคุมฯ!I965+[7]ระบบการควบคุมฯ!J965</f>
        <v>0</v>
      </c>
      <c r="G128" s="286">
        <f>+[7]ระบบการควบคุมฯ!K965+[7]ระบบการควบคุมฯ!L965</f>
        <v>272000</v>
      </c>
      <c r="H128" s="293"/>
      <c r="I128" s="58"/>
      <c r="J128" s="285">
        <f t="shared" si="55"/>
        <v>0</v>
      </c>
      <c r="K128" s="58"/>
    </row>
    <row r="129" spans="1:11" ht="21" hidden="1" customHeight="1" x14ac:dyDescent="0.25">
      <c r="A129" s="781" t="str">
        <f>+[7]ระบบการควบคุมฯ!A966</f>
        <v>6)</v>
      </c>
      <c r="B129" s="58" t="str">
        <f>+[7]ระบบการควบคุมฯ!B966</f>
        <v>วัดอดิศร</v>
      </c>
      <c r="C129" s="59" t="str">
        <f>+[7]ระบบการควบคุมฯ!C966</f>
        <v>20004350002003214539</v>
      </c>
      <c r="D129" s="285">
        <f>+[7]ระบบการควบคุมฯ!F966</f>
        <v>456000</v>
      </c>
      <c r="E129" s="285">
        <f>+[7]ระบบการควบคุมฯ!G966+[7]ระบบการควบคุมฯ!H966</f>
        <v>0</v>
      </c>
      <c r="F129" s="285">
        <f>+[7]ระบบการควบคุมฯ!I966+[7]ระบบการควบคุมฯ!J966</f>
        <v>0</v>
      </c>
      <c r="G129" s="286">
        <f>+[7]ระบบการควบคุมฯ!K966+[7]ระบบการควบคุมฯ!L966</f>
        <v>456000</v>
      </c>
      <c r="H129" s="293"/>
      <c r="I129" s="58"/>
      <c r="J129" s="285">
        <f t="shared" si="55"/>
        <v>0</v>
      </c>
      <c r="K129" s="58"/>
    </row>
    <row r="130" spans="1:11" ht="21" hidden="1" customHeight="1" x14ac:dyDescent="0.25">
      <c r="A130" s="781" t="str">
        <f>+[7]ระบบการควบคุมฯ!A967</f>
        <v>7)</v>
      </c>
      <c r="B130" s="58" t="str">
        <f>+[7]ระบบการควบคุมฯ!B967</f>
        <v>สหราษฎร์บํารุง</v>
      </c>
      <c r="C130" s="59" t="str">
        <f>+[7]ระบบการควบคุมฯ!C967</f>
        <v>20004350002003214540</v>
      </c>
      <c r="D130" s="285">
        <f>+[7]ระบบการควบคุมฯ!F967</f>
        <v>376000</v>
      </c>
      <c r="E130" s="285">
        <f>+[7]ระบบการควบคุมฯ!G967+[7]ระบบการควบคุมฯ!H967</f>
        <v>0</v>
      </c>
      <c r="F130" s="285">
        <f>+[7]ระบบการควบคุมฯ!I967+[7]ระบบการควบคุมฯ!J967</f>
        <v>0</v>
      </c>
      <c r="G130" s="286">
        <f>+[7]ระบบการควบคุมฯ!K967+[7]ระบบการควบคุมฯ!L967</f>
        <v>376000</v>
      </c>
      <c r="H130" s="293"/>
      <c r="I130" s="58"/>
      <c r="J130" s="285">
        <f t="shared" si="55"/>
        <v>0</v>
      </c>
      <c r="K130" s="58"/>
    </row>
    <row r="131" spans="1:11" ht="21" hidden="1" customHeight="1" x14ac:dyDescent="0.25">
      <c r="A131" s="781" t="str">
        <f>+[7]ระบบการควบคุมฯ!A968</f>
        <v>8)</v>
      </c>
      <c r="B131" s="58" t="str">
        <f>+[7]ระบบการควบคุมฯ!B968</f>
        <v>ราษฎร์สงเคราะห์วิทยา</v>
      </c>
      <c r="C131" s="59" t="str">
        <f>+[7]ระบบการควบคุมฯ!C968</f>
        <v>20004350002003214541</v>
      </c>
      <c r="D131" s="285">
        <f>+[7]ระบบการควบคุมฯ!F968</f>
        <v>386000</v>
      </c>
      <c r="E131" s="285">
        <f>+[7]ระบบการควบคุมฯ!G968+[7]ระบบการควบคุมฯ!H968</f>
        <v>0</v>
      </c>
      <c r="F131" s="285">
        <f>+[7]ระบบการควบคุมฯ!I968+[7]ระบบการควบคุมฯ!J968</f>
        <v>0</v>
      </c>
      <c r="G131" s="286">
        <f>+[7]ระบบการควบคุมฯ!K968+[7]ระบบการควบคุมฯ!L968</f>
        <v>386000</v>
      </c>
      <c r="H131" s="293"/>
      <c r="I131" s="58"/>
      <c r="J131" s="285">
        <f t="shared" si="55"/>
        <v>0</v>
      </c>
      <c r="K131" s="58"/>
    </row>
    <row r="132" spans="1:11" ht="21" hidden="1" customHeight="1" x14ac:dyDescent="0.25">
      <c r="A132" s="781" t="str">
        <f>+[7]ระบบการควบคุมฯ!A969</f>
        <v>9)</v>
      </c>
      <c r="B132" s="58" t="str">
        <f>+[7]ระบบการควบคุมฯ!B969</f>
        <v>วัดราษฎรบํารุง</v>
      </c>
      <c r="C132" s="59" t="str">
        <f>+[7]ระบบการควบคุมฯ!C969</f>
        <v>20004350002003214542</v>
      </c>
      <c r="D132" s="285">
        <f>+[7]ระบบการควบคุมฯ!F969</f>
        <v>132000</v>
      </c>
      <c r="E132" s="285">
        <f>+[7]ระบบการควบคุมฯ!G969+[7]ระบบการควบคุมฯ!H969</f>
        <v>0</v>
      </c>
      <c r="F132" s="285">
        <f>+[7]ระบบการควบคุมฯ!I969+[7]ระบบการควบคุมฯ!J969</f>
        <v>0</v>
      </c>
      <c r="G132" s="286">
        <f>+[7]ระบบการควบคุมฯ!K969+[7]ระบบการควบคุมฯ!L969</f>
        <v>132000</v>
      </c>
      <c r="H132" s="293"/>
      <c r="I132" s="58"/>
      <c r="J132" s="285">
        <f t="shared" si="55"/>
        <v>0</v>
      </c>
      <c r="K132" s="58"/>
    </row>
    <row r="133" spans="1:11" ht="21" hidden="1" customHeight="1" x14ac:dyDescent="0.25">
      <c r="A133" s="781" t="str">
        <f>+[7]ระบบการควบคุมฯ!A970</f>
        <v>10)</v>
      </c>
      <c r="B133" s="58" t="str">
        <f>+[7]ระบบการควบคุมฯ!B970</f>
        <v>วัดเจริญบุญ</v>
      </c>
      <c r="C133" s="59" t="str">
        <f>+[7]ระบบการควบคุมฯ!C970</f>
        <v>20004350002003214543</v>
      </c>
      <c r="D133" s="285">
        <f>+[7]ระบบการควบคุมฯ!F970</f>
        <v>55000</v>
      </c>
      <c r="E133" s="285">
        <f>+[7]ระบบการควบคุมฯ!G970+[7]ระบบการควบคุมฯ!H970</f>
        <v>0</v>
      </c>
      <c r="F133" s="285">
        <f>+[7]ระบบการควบคุมฯ!I970+[7]ระบบการควบคุมฯ!J970</f>
        <v>0</v>
      </c>
      <c r="G133" s="286">
        <f>+[7]ระบบการควบคุมฯ!K970+[7]ระบบการควบคุมฯ!L970</f>
        <v>55000</v>
      </c>
      <c r="H133" s="293"/>
      <c r="I133" s="58"/>
      <c r="J133" s="285">
        <f t="shared" si="55"/>
        <v>0</v>
      </c>
      <c r="K133" s="58"/>
    </row>
    <row r="134" spans="1:11" ht="21" hidden="1" customHeight="1" x14ac:dyDescent="0.25">
      <c r="A134" s="781" t="str">
        <f>+[7]ระบบการควบคุมฯ!A971</f>
        <v>11)</v>
      </c>
      <c r="B134" s="58" t="str">
        <f>+[7]ระบบการควบคุมฯ!B971</f>
        <v>วัดโปรยฝน</v>
      </c>
      <c r="C134" s="59" t="str">
        <f>+[7]ระบบการควบคุมฯ!C971</f>
        <v>20004350002003214544</v>
      </c>
      <c r="D134" s="285">
        <f>+[7]ระบบการควบคุมฯ!F971</f>
        <v>471000</v>
      </c>
      <c r="E134" s="285">
        <f>+[7]ระบบการควบคุมฯ!G971+[7]ระบบการควบคุมฯ!H971</f>
        <v>0</v>
      </c>
      <c r="F134" s="285">
        <f>+[7]ระบบการควบคุมฯ!I971+[7]ระบบการควบคุมฯ!J971</f>
        <v>0</v>
      </c>
      <c r="G134" s="286">
        <f>+[7]ระบบการควบคุมฯ!K971+[7]ระบบการควบคุมฯ!L971</f>
        <v>471000</v>
      </c>
      <c r="H134" s="293"/>
      <c r="I134" s="58"/>
      <c r="J134" s="285">
        <f t="shared" si="55"/>
        <v>0</v>
      </c>
      <c r="K134" s="58"/>
    </row>
    <row r="135" spans="1:11" ht="21" hidden="1" customHeight="1" x14ac:dyDescent="0.25">
      <c r="A135" s="781" t="str">
        <f>+[7]ระบบการควบคุมฯ!A972</f>
        <v>12)</v>
      </c>
      <c r="B135" s="58" t="str">
        <f>+[7]ระบบการควบคุมฯ!B972</f>
        <v>วัดสอนดีศรีเจริญ</v>
      </c>
      <c r="C135" s="59" t="str">
        <f>+[7]ระบบการควบคุมฯ!C972</f>
        <v>20004350002003214545</v>
      </c>
      <c r="D135" s="285">
        <f>+[7]ระบบการควบคุมฯ!F972</f>
        <v>85000</v>
      </c>
      <c r="E135" s="285">
        <f>+[7]ระบบการควบคุมฯ!G972+[7]ระบบการควบคุมฯ!H972</f>
        <v>0</v>
      </c>
      <c r="F135" s="285">
        <f>+[7]ระบบการควบคุมฯ!I972+[7]ระบบการควบคุมฯ!J972</f>
        <v>0</v>
      </c>
      <c r="G135" s="286">
        <f>+[7]ระบบการควบคุมฯ!K972+[7]ระบบการควบคุมฯ!L972</f>
        <v>85000</v>
      </c>
      <c r="H135" s="293"/>
      <c r="I135" s="58"/>
      <c r="J135" s="285">
        <f t="shared" si="55"/>
        <v>0</v>
      </c>
      <c r="K135" s="58"/>
    </row>
    <row r="136" spans="1:11" ht="21" hidden="1" customHeight="1" x14ac:dyDescent="0.25">
      <c r="A136" s="781" t="str">
        <f>+[7]ระบบการควบคุมฯ!A973</f>
        <v>13)</v>
      </c>
      <c r="B136" s="58" t="str">
        <f>+[7]ระบบการควบคุมฯ!B973</f>
        <v>วัดสุขบุญฑริการาม</v>
      </c>
      <c r="C136" s="59" t="str">
        <f>+[7]ระบบการควบคุมฯ!C973</f>
        <v>20004350002003214546</v>
      </c>
      <c r="D136" s="285">
        <f>+[7]ระบบการควบคุมฯ!F973</f>
        <v>294000</v>
      </c>
      <c r="E136" s="285">
        <f>+[7]ระบบการควบคุมฯ!G973+[7]ระบบการควบคุมฯ!H973</f>
        <v>0</v>
      </c>
      <c r="F136" s="285">
        <f>+[7]ระบบการควบคุมฯ!I973+[7]ระบบการควบคุมฯ!J973</f>
        <v>0</v>
      </c>
      <c r="G136" s="286">
        <f>+[7]ระบบการควบคุมฯ!K973+[7]ระบบการควบคุมฯ!L973</f>
        <v>294000</v>
      </c>
      <c r="H136" s="293"/>
      <c r="I136" s="58"/>
      <c r="J136" s="285">
        <f t="shared" si="55"/>
        <v>0</v>
      </c>
      <c r="K136" s="58"/>
    </row>
    <row r="137" spans="1:11" ht="21" hidden="1" customHeight="1" x14ac:dyDescent="0.25">
      <c r="A137" s="781" t="str">
        <f>+[7]ระบบการควบคุมฯ!A974</f>
        <v>14)</v>
      </c>
      <c r="B137" s="58" t="str">
        <f>+[7]ระบบการควบคุมฯ!B974</f>
        <v>แสนจําหน่ายวิทยา</v>
      </c>
      <c r="C137" s="59" t="str">
        <f>+[7]ระบบการควบคุมฯ!C974</f>
        <v>20004350002003214547</v>
      </c>
      <c r="D137" s="285">
        <f>+[7]ระบบการควบคุมฯ!F974</f>
        <v>266000</v>
      </c>
      <c r="E137" s="285">
        <f>+[7]ระบบการควบคุมฯ!G974+[7]ระบบการควบคุมฯ!H974</f>
        <v>0</v>
      </c>
      <c r="F137" s="285">
        <f>+[7]ระบบการควบคุมฯ!I974+[7]ระบบการควบคุมฯ!J974</f>
        <v>0</v>
      </c>
      <c r="G137" s="286">
        <f>+[7]ระบบการควบคุมฯ!K974+[7]ระบบการควบคุมฯ!L974</f>
        <v>266000</v>
      </c>
      <c r="H137" s="293"/>
      <c r="I137" s="58"/>
      <c r="J137" s="285">
        <f t="shared" si="55"/>
        <v>0</v>
      </c>
      <c r="K137" s="58"/>
    </row>
    <row r="138" spans="1:11" ht="21" hidden="1" customHeight="1" x14ac:dyDescent="0.25">
      <c r="A138" s="781"/>
      <c r="B138" s="58" t="str">
        <f>+'[7]ควบคุมสิ่งก่อสร้าง 36001 36002'!E100</f>
        <v>ทำสัญญา16 ธค 66 ครบ 14 กพ 66</v>
      </c>
      <c r="C138" s="59"/>
      <c r="D138" s="285"/>
      <c r="E138" s="285"/>
      <c r="F138" s="285"/>
      <c r="G138" s="286"/>
      <c r="H138" s="293"/>
      <c r="I138" s="58"/>
      <c r="J138" s="285"/>
      <c r="K138" s="58"/>
    </row>
    <row r="139" spans="1:11" ht="21" hidden="1" customHeight="1" x14ac:dyDescent="0.25">
      <c r="A139" s="781" t="str">
        <f>+[7]ระบบการควบคุมฯ!A975</f>
        <v>15)</v>
      </c>
      <c r="B139" s="58" t="str">
        <f>+[7]ระบบการควบคุมฯ!B975</f>
        <v>หิรัญพงษ์อนุสรณ์</v>
      </c>
      <c r="C139" s="59" t="str">
        <f>+[7]ระบบการควบคุมฯ!C975</f>
        <v>20004350002003214548</v>
      </c>
      <c r="D139" s="285">
        <f>+[7]ระบบการควบคุมฯ!F975</f>
        <v>156000</v>
      </c>
      <c r="E139" s="285">
        <f>+[7]ระบบการควบคุมฯ!G975+[7]ระบบการควบคุมฯ!H975</f>
        <v>0</v>
      </c>
      <c r="F139" s="285">
        <f>+[7]ระบบการควบคุมฯ!I975+[7]ระบบการควบคุมฯ!J975</f>
        <v>0</v>
      </c>
      <c r="G139" s="286">
        <f>+[7]ระบบการควบคุมฯ!K975+[7]ระบบการควบคุมฯ!L975</f>
        <v>156000</v>
      </c>
      <c r="H139" s="293"/>
      <c r="I139" s="58"/>
      <c r="J139" s="285">
        <f t="shared" si="55"/>
        <v>0</v>
      </c>
      <c r="K139" s="58"/>
    </row>
    <row r="140" spans="1:11" ht="21" hidden="1" customHeight="1" x14ac:dyDescent="0.25">
      <c r="A140" s="781" t="str">
        <f>+[7]ระบบการควบคุมฯ!A976</f>
        <v>16)</v>
      </c>
      <c r="B140" s="58" t="str">
        <f>+[7]ระบบการควบคุมฯ!B976</f>
        <v>อยู่ประชานุเคราะห์</v>
      </c>
      <c r="C140" s="59" t="str">
        <f>+[7]ระบบการควบคุมฯ!C976</f>
        <v>20004350002003214549</v>
      </c>
      <c r="D140" s="285">
        <f>+[7]ระบบการควบคุมฯ!F976</f>
        <v>110000</v>
      </c>
      <c r="E140" s="285">
        <f>+[7]ระบบการควบคุมฯ!G976+[7]ระบบการควบคุมฯ!H976</f>
        <v>0</v>
      </c>
      <c r="F140" s="285">
        <f>+[7]ระบบการควบคุมฯ!I976+[7]ระบบการควบคุมฯ!J976</f>
        <v>0</v>
      </c>
      <c r="G140" s="286">
        <f>+[7]ระบบการควบคุมฯ!K976+[7]ระบบการควบคุมฯ!L976</f>
        <v>110000</v>
      </c>
      <c r="H140" s="293"/>
      <c r="I140" s="58"/>
      <c r="J140" s="285">
        <f t="shared" si="55"/>
        <v>0</v>
      </c>
      <c r="K140" s="58"/>
    </row>
    <row r="141" spans="1:11" ht="42" x14ac:dyDescent="0.25">
      <c r="A141" s="781" t="str">
        <f>+[7]ระบบการควบคุมฯ!A977</f>
        <v>17)</v>
      </c>
      <c r="B141" s="58" t="str">
        <f>+[7]ระบบการควบคุมฯ!B977</f>
        <v>วัดประยูรธรรมาราม</v>
      </c>
      <c r="C141" s="59" t="str">
        <f>+[7]ระบบการควบคุมฯ!C977</f>
        <v>20004350002003214550</v>
      </c>
      <c r="D141" s="285">
        <f>+[7]ระบบการควบคุมฯ!F977</f>
        <v>50000</v>
      </c>
      <c r="E141" s="285">
        <f>+[7]ระบบการควบคุมฯ!G977+[7]ระบบการควบคุมฯ!H977</f>
        <v>0</v>
      </c>
      <c r="F141" s="285">
        <f>+[7]ระบบการควบคุมฯ!I977+[7]ระบบการควบคุมฯ!J977</f>
        <v>0</v>
      </c>
      <c r="G141" s="286">
        <f>+[7]ระบบการควบคุมฯ!K977+[7]ระบบการควบคุมฯ!L977</f>
        <v>50000</v>
      </c>
      <c r="H141" s="293"/>
      <c r="I141" s="58"/>
      <c r="J141" s="285">
        <f t="shared" si="55"/>
        <v>0</v>
      </c>
      <c r="K141" s="58"/>
    </row>
    <row r="142" spans="1:11" ht="42" x14ac:dyDescent="0.25">
      <c r="A142" s="781" t="str">
        <f>+[7]ระบบการควบคุมฯ!A978</f>
        <v>18)</v>
      </c>
      <c r="B142" s="58" t="str">
        <f>+[7]ระบบการควบคุมฯ!B978</f>
        <v>วัดปัญจทายิกาวาส</v>
      </c>
      <c r="C142" s="59" t="str">
        <f>+[7]ระบบการควบคุมฯ!C978</f>
        <v>20004350002003214551</v>
      </c>
      <c r="D142" s="285">
        <f>+[7]ระบบการควบคุมฯ!F978</f>
        <v>340000</v>
      </c>
      <c r="E142" s="285">
        <f>+[7]ระบบการควบคุมฯ!G978+[7]ระบบการควบคุมฯ!H978</f>
        <v>0</v>
      </c>
      <c r="F142" s="285">
        <f>+[7]ระบบการควบคุมฯ!I978+[7]ระบบการควบคุมฯ!J978</f>
        <v>0</v>
      </c>
      <c r="G142" s="286">
        <f>+[7]ระบบการควบคุมฯ!K978+[7]ระบบการควบคุมฯ!L978</f>
        <v>340000</v>
      </c>
      <c r="H142" s="293"/>
      <c r="I142" s="58"/>
      <c r="J142" s="285">
        <f t="shared" si="55"/>
        <v>0</v>
      </c>
      <c r="K142" s="58"/>
    </row>
    <row r="143" spans="1:11" ht="42" x14ac:dyDescent="0.25">
      <c r="A143" s="781" t="str">
        <f>+[7]ระบบการควบคุมฯ!A979</f>
        <v>19)</v>
      </c>
      <c r="B143" s="58" t="str">
        <f>+[7]ระบบการควบคุมฯ!B979</f>
        <v>วัดพวงแก้ว</v>
      </c>
      <c r="C143" s="59" t="str">
        <f>+[7]ระบบการควบคุมฯ!C979</f>
        <v>20004350002003214552</v>
      </c>
      <c r="D143" s="285">
        <f>+[7]ระบบการควบคุมฯ!F979</f>
        <v>352000</v>
      </c>
      <c r="E143" s="285">
        <f>+[7]ระบบการควบคุมฯ!G979+[7]ระบบการควบคุมฯ!H979</f>
        <v>0</v>
      </c>
      <c r="F143" s="285">
        <f>+[7]ระบบการควบคุมฯ!I979+[7]ระบบการควบคุมฯ!J979</f>
        <v>0</v>
      </c>
      <c r="G143" s="286">
        <f>+[7]ระบบการควบคุมฯ!K979+[7]ระบบการควบคุมฯ!L979</f>
        <v>352000</v>
      </c>
      <c r="H143" s="293"/>
      <c r="I143" s="58"/>
      <c r="J143" s="285">
        <f t="shared" si="55"/>
        <v>0</v>
      </c>
      <c r="K143" s="58"/>
    </row>
    <row r="144" spans="1:11" ht="42" x14ac:dyDescent="0.25">
      <c r="A144" s="781" t="str">
        <f>+[7]ระบบการควบคุมฯ!A980</f>
        <v>20)</v>
      </c>
      <c r="B144" s="58" t="str">
        <f>+[7]ระบบการควบคุมฯ!B980</f>
        <v>วัดศรีสโมสร</v>
      </c>
      <c r="C144" s="59" t="str">
        <f>+[7]ระบบการควบคุมฯ!C980</f>
        <v>20004350002003214553</v>
      </c>
      <c r="D144" s="285">
        <f>+[7]ระบบการควบคุมฯ!F980</f>
        <v>470000</v>
      </c>
      <c r="E144" s="285">
        <f>+[7]ระบบการควบคุมฯ!G980+[7]ระบบการควบคุมฯ!H980</f>
        <v>0</v>
      </c>
      <c r="F144" s="285">
        <f>+[7]ระบบการควบคุมฯ!I980+[7]ระบบการควบคุมฯ!J980</f>
        <v>0</v>
      </c>
      <c r="G144" s="286">
        <f>+[7]ระบบการควบคุมฯ!K980+[7]ระบบการควบคุมฯ!L980</f>
        <v>470000</v>
      </c>
      <c r="H144" s="293"/>
      <c r="I144" s="58"/>
      <c r="J144" s="285">
        <f t="shared" si="55"/>
        <v>0</v>
      </c>
      <c r="K144" s="58"/>
    </row>
    <row r="145" spans="1:11" ht="42" x14ac:dyDescent="0.25">
      <c r="A145" s="781" t="str">
        <f>+[7]ระบบการควบคุมฯ!A981</f>
        <v>21)</v>
      </c>
      <c r="B145" s="58" t="str">
        <f>+[7]ระบบการควบคุมฯ!B981</f>
        <v>ศาลาลอย</v>
      </c>
      <c r="C145" s="59" t="str">
        <f>+[7]ระบบการควบคุมฯ!C981</f>
        <v>20004350002003214554</v>
      </c>
      <c r="D145" s="285">
        <f>+[7]ระบบการควบคุมฯ!F981</f>
        <v>259000</v>
      </c>
      <c r="E145" s="285">
        <f>+[7]ระบบการควบคุมฯ!G981+[7]ระบบการควบคุมฯ!H981</f>
        <v>0</v>
      </c>
      <c r="F145" s="285">
        <f>+[7]ระบบการควบคุมฯ!I981+[7]ระบบการควบคุมฯ!J981</f>
        <v>0</v>
      </c>
      <c r="G145" s="286">
        <f>+[7]ระบบการควบคุมฯ!K981+[7]ระบบการควบคุมฯ!L981</f>
        <v>259000</v>
      </c>
      <c r="H145" s="293"/>
      <c r="I145" s="58"/>
      <c r="J145" s="285">
        <f t="shared" si="55"/>
        <v>0</v>
      </c>
      <c r="K145" s="58"/>
    </row>
    <row r="146" spans="1:11" ht="42" x14ac:dyDescent="0.25">
      <c r="A146" s="781" t="str">
        <f>+[7]ระบบการควบคุมฯ!A982</f>
        <v>22)</v>
      </c>
      <c r="B146" s="58" t="str">
        <f>+[7]ระบบการควบคุมฯ!B982</f>
        <v>วัดแสงมณี</v>
      </c>
      <c r="C146" s="59" t="str">
        <f>+[7]ระบบการควบคุมฯ!C982</f>
        <v>20004350002003214555</v>
      </c>
      <c r="D146" s="285">
        <f>+[7]ระบบการควบคุมฯ!F982</f>
        <v>118000</v>
      </c>
      <c r="E146" s="285">
        <f>+[7]ระบบการควบคุมฯ!G982+[7]ระบบการควบคุมฯ!H982</f>
        <v>0</v>
      </c>
      <c r="F146" s="285">
        <f>+[7]ระบบการควบคุมฯ!I982+[7]ระบบการควบคุมฯ!J982</f>
        <v>0</v>
      </c>
      <c r="G146" s="286">
        <f>+[7]ระบบการควบคุมฯ!K982+[7]ระบบการควบคุมฯ!L982</f>
        <v>118000</v>
      </c>
      <c r="H146" s="293"/>
      <c r="I146" s="58"/>
      <c r="J146" s="285">
        <f t="shared" si="55"/>
        <v>0</v>
      </c>
      <c r="K146" s="58"/>
    </row>
    <row r="147" spans="1:11" ht="63" x14ac:dyDescent="0.6">
      <c r="A147" s="1130" t="s">
        <v>116</v>
      </c>
      <c r="B147" s="796" t="str">
        <f>+[7]ระบบการควบคุมฯ!B986</f>
        <v>บ้านพักครู 8 ครอบครัว โรงเรียนชุมชนเลิศพินิจพิทยาคม</v>
      </c>
      <c r="C147" s="464" t="str">
        <f>+[7]ระบบการควบคุมฯ!C986</f>
        <v>ศธ 04002/ว5190ลว 14 พ.ย.65 ครั้งที่ 64</v>
      </c>
      <c r="D147" s="329">
        <f>SUM(D148)</f>
        <v>3430000</v>
      </c>
      <c r="E147" s="329">
        <f t="shared" ref="E147:I147" si="56">SUM(E148)</f>
        <v>1715000</v>
      </c>
      <c r="F147" s="329">
        <f t="shared" si="56"/>
        <v>0</v>
      </c>
      <c r="G147" s="329">
        <f t="shared" si="56"/>
        <v>1715000</v>
      </c>
      <c r="H147" s="329">
        <f t="shared" si="56"/>
        <v>0</v>
      </c>
      <c r="I147" s="329">
        <f t="shared" si="56"/>
        <v>0</v>
      </c>
      <c r="J147" s="329">
        <f>+D147-E147-F147-G147</f>
        <v>0</v>
      </c>
      <c r="K147" s="559"/>
    </row>
    <row r="148" spans="1:11" x14ac:dyDescent="0.25">
      <c r="A148" s="58" t="str">
        <f>+[7]ระบบการควบคุมฯ!A988</f>
        <v>1)</v>
      </c>
      <c r="B148" s="58" t="str">
        <f>+[7]ระบบการควบคุมฯ!B1078</f>
        <v>ร.ร.ชุมชนเลิศพินิจพิทยาคม</v>
      </c>
      <c r="C148" s="58" t="str">
        <f>+[7]ระบบการควบคุมฯ!C988</f>
        <v>20004350002003214556</v>
      </c>
      <c r="D148" s="285">
        <f>+[7]ระบบการควบคุมฯ!F988</f>
        <v>3430000</v>
      </c>
      <c r="E148" s="285">
        <f>+[7]ระบบการควบคุมฯ!G988+[7]ระบบการควบคุมฯ!H988</f>
        <v>1715000</v>
      </c>
      <c r="F148" s="285">
        <f>+[7]ระบบการควบคุมฯ!I988+[7]ระบบการควบคุมฯ!J988</f>
        <v>0</v>
      </c>
      <c r="G148" s="286">
        <f>+[7]ระบบการควบคุมฯ!K988+[7]ระบบการควบคุมฯ!L988</f>
        <v>1715000</v>
      </c>
      <c r="H148" s="293"/>
      <c r="I148" s="58"/>
      <c r="J148" s="285">
        <f t="shared" ref="J148" si="57">+D148-E148-G148</f>
        <v>0</v>
      </c>
      <c r="K148" s="58" t="s">
        <v>192</v>
      </c>
    </row>
    <row r="149" spans="1:11" x14ac:dyDescent="0.6">
      <c r="A149" s="9"/>
      <c r="B149" s="58" t="str">
        <f>+[7]ระบบการควบคุมฯ!B1079</f>
        <v>สัญญา 19,260,000.00 บาท  งบ64  4,623,600</v>
      </c>
      <c r="C149" s="331"/>
      <c r="D149" s="331"/>
      <c r="E149" s="331"/>
      <c r="F149" s="331"/>
      <c r="G149" s="330"/>
      <c r="H149" s="332"/>
      <c r="I149" s="9"/>
      <c r="J149" s="9"/>
      <c r="K149" s="9"/>
    </row>
    <row r="150" spans="1:11" x14ac:dyDescent="0.6">
      <c r="A150" s="9"/>
      <c r="B150" s="58" t="str">
        <f>+[7]ระบบการควบคุมฯ!B1080</f>
        <v>ปี 64</v>
      </c>
      <c r="C150" s="331"/>
      <c r="D150" s="331"/>
      <c r="E150" s="331"/>
      <c r="F150" s="331"/>
      <c r="G150" s="330"/>
      <c r="H150" s="332"/>
      <c r="I150" s="9"/>
      <c r="J150" s="9"/>
      <c r="K150" s="9"/>
    </row>
    <row r="151" spans="1:11" ht="42" customHeight="1" x14ac:dyDescent="0.6">
      <c r="A151" s="9"/>
      <c r="B151" s="58" t="str">
        <f>+[7]ระบบการควบคุมฯ!B1081</f>
        <v>งวดที่ 1  1,155,600 บาท ครบ 9 มี.ค. 64</v>
      </c>
      <c r="C151" s="331">
        <f>1155600*4</f>
        <v>4622400</v>
      </c>
      <c r="D151" s="331"/>
      <c r="E151" s="331"/>
      <c r="F151" s="331"/>
      <c r="G151" s="330"/>
      <c r="H151" s="332"/>
      <c r="I151" s="9"/>
      <c r="J151" s="9"/>
      <c r="K151" s="9"/>
    </row>
    <row r="152" spans="1:11" x14ac:dyDescent="0.6">
      <c r="A152" s="9"/>
      <c r="B152" s="58" t="str">
        <f>+[7]ระบบการควบคุมฯ!B1082</f>
        <v>งวดที่ 2  1,155,600 บาท ครบ 18 เม.ย. 64</v>
      </c>
      <c r="C152" s="331"/>
      <c r="D152" s="331"/>
      <c r="E152" s="331"/>
      <c r="F152" s="331"/>
      <c r="G152" s="330"/>
      <c r="H152" s="332"/>
      <c r="I152" s="9"/>
      <c r="J152" s="9"/>
      <c r="K152" s="9"/>
    </row>
    <row r="153" spans="1:11" x14ac:dyDescent="0.6">
      <c r="A153" s="9"/>
      <c r="B153" s="58" t="str">
        <f>+[7]ระบบการควบคุมฯ!B1083</f>
        <v>งวดที่ 3  1,155,600 บาท ครบ 18 พ.ค. 64</v>
      </c>
      <c r="C153" s="331"/>
      <c r="D153" s="331"/>
      <c r="E153" s="331"/>
      <c r="F153" s="331"/>
      <c r="G153" s="330"/>
      <c r="H153" s="332"/>
      <c r="I153" s="9"/>
      <c r="J153" s="9"/>
      <c r="K153" s="9"/>
    </row>
    <row r="154" spans="1:11" x14ac:dyDescent="0.6">
      <c r="A154" s="9"/>
      <c r="B154" s="58" t="str">
        <f>+[7]ระบบการควบคุมฯ!B1084</f>
        <v>งวดที่ 4  1,155,600 บาท ครบ 17 มิ.ย. 64</v>
      </c>
      <c r="C154" s="331"/>
      <c r="D154" s="331"/>
      <c r="E154" s="331"/>
      <c r="F154" s="331"/>
      <c r="G154" s="330"/>
      <c r="H154" s="332"/>
      <c r="I154" s="9"/>
      <c r="J154" s="9"/>
      <c r="K154" s="9"/>
    </row>
    <row r="155" spans="1:11" x14ac:dyDescent="0.6">
      <c r="A155" s="9"/>
      <c r="B155" s="58" t="str">
        <f>+[7]ระบบการควบคุมฯ!B1085</f>
        <v>งวดที่ 5 บางส่วน 1,200 บาท ครบ 17 ก.ค. 64</v>
      </c>
      <c r="C155" s="331"/>
      <c r="D155" s="331"/>
      <c r="E155" s="331"/>
      <c r="F155" s="331"/>
      <c r="G155" s="330"/>
      <c r="H155" s="332"/>
      <c r="I155" s="9"/>
      <c r="J155" s="9"/>
      <c r="K155" s="9"/>
    </row>
    <row r="156" spans="1:11" x14ac:dyDescent="0.6">
      <c r="A156" s="9" t="s">
        <v>103</v>
      </c>
      <c r="B156" s="58" t="str">
        <f>+[7]ระบบการควบคุมฯ!B1086</f>
        <v>ปี 65</v>
      </c>
      <c r="C156" s="331"/>
      <c r="D156" s="331"/>
      <c r="E156" s="331"/>
      <c r="F156" s="331"/>
      <c r="G156" s="330"/>
      <c r="H156" s="332"/>
      <c r="I156" s="9"/>
      <c r="J156" s="9"/>
      <c r="K156" s="9"/>
    </row>
    <row r="157" spans="1:11" x14ac:dyDescent="0.6">
      <c r="A157" s="9"/>
      <c r="B157" s="58" t="str">
        <f>+[7]ระบบการควบคุมฯ!B1087</f>
        <v>งวด 5 บางส่วน ครบ 18 มิ.ย. 64/1,154,400</v>
      </c>
      <c r="C157" s="331"/>
      <c r="D157" s="331"/>
      <c r="E157" s="331"/>
      <c r="F157" s="331"/>
      <c r="G157" s="330"/>
      <c r="H157" s="332"/>
      <c r="I157" s="9"/>
      <c r="J157" s="9"/>
      <c r="K157" s="9"/>
    </row>
    <row r="158" spans="1:11" x14ac:dyDescent="0.6">
      <c r="A158" s="9"/>
      <c r="B158" s="58" t="str">
        <f>+[7]ระบบการควบคุมฯ!B1088</f>
        <v>งวด 6 ครบ 16 ส.ค.64 /1,155,600</v>
      </c>
      <c r="C158" s="331"/>
      <c r="D158" s="331"/>
      <c r="E158" s="331"/>
      <c r="F158" s="331"/>
      <c r="G158" s="330"/>
      <c r="H158" s="332"/>
      <c r="I158" s="9"/>
      <c r="J158" s="9"/>
      <c r="K158" s="9"/>
    </row>
    <row r="159" spans="1:11" x14ac:dyDescent="0.6">
      <c r="A159" s="9"/>
      <c r="B159" s="58" t="str">
        <f>+[7]ระบบการควบคุมฯ!B1089</f>
        <v>งวด 7 ครบ 25 ก.ย 64 /1,540,800</v>
      </c>
      <c r="C159" s="331"/>
      <c r="D159" s="331"/>
      <c r="E159" s="331"/>
      <c r="F159" s="331"/>
      <c r="G159" s="330"/>
      <c r="H159" s="332"/>
      <c r="I159" s="9"/>
      <c r="J159" s="9"/>
      <c r="K159" s="9"/>
    </row>
    <row r="160" spans="1:11" x14ac:dyDescent="0.6">
      <c r="A160" s="9"/>
      <c r="B160" s="58" t="str">
        <f>+[7]ระบบการควบคุมฯ!B1090</f>
        <v>งวด 8 ครบ 4 พ.ย. 64 /1,540,800</v>
      </c>
      <c r="C160" s="331"/>
      <c r="D160" s="331"/>
      <c r="E160" s="331"/>
      <c r="F160" s="331"/>
      <c r="G160" s="330"/>
      <c r="H160" s="332"/>
      <c r="I160" s="9"/>
      <c r="J160" s="9"/>
      <c r="K160" s="9"/>
    </row>
    <row r="161" spans="1:11" x14ac:dyDescent="0.6">
      <c r="A161" s="9"/>
      <c r="B161" s="58" t="str">
        <f>+[7]ระบบการควบคุมฯ!B1091</f>
        <v>งวด 9 ครบ 14 พ.ย.64/ 1,540,800</v>
      </c>
      <c r="C161" s="331"/>
      <c r="D161" s="331"/>
      <c r="E161" s="331"/>
      <c r="F161" s="331"/>
      <c r="G161" s="330"/>
      <c r="H161" s="332"/>
      <c r="I161" s="9"/>
      <c r="J161" s="9"/>
      <c r="K161" s="9"/>
    </row>
    <row r="162" spans="1:11" x14ac:dyDescent="0.6">
      <c r="A162" s="9"/>
      <c r="B162" s="58" t="str">
        <f>+[7]ระบบการควบคุมฯ!B1092</f>
        <v>งวด 10 ครบ 15 ธ.ค64/ 1,926,000</v>
      </c>
      <c r="C162" s="331"/>
      <c r="D162" s="331"/>
      <c r="E162" s="331"/>
      <c r="F162" s="331"/>
      <c r="G162" s="330"/>
      <c r="H162" s="332"/>
      <c r="I162" s="9"/>
      <c r="J162" s="9"/>
      <c r="K162" s="9"/>
    </row>
    <row r="163" spans="1:11" x14ac:dyDescent="0.6">
      <c r="A163" s="9"/>
      <c r="B163" s="58" t="str">
        <f>+[7]ระบบการควบคุมฯ!B1093</f>
        <v>งวด 11 ครบ 4 มี.ค.65 /2,311,200</v>
      </c>
      <c r="C163" s="331"/>
      <c r="D163" s="331"/>
      <c r="E163" s="331"/>
      <c r="F163" s="331"/>
      <c r="G163" s="330"/>
      <c r="H163" s="332"/>
      <c r="I163" s="9"/>
      <c r="J163" s="9"/>
      <c r="K163" s="9"/>
    </row>
    <row r="164" spans="1:11" ht="63" x14ac:dyDescent="0.6">
      <c r="A164" s="1131" t="s">
        <v>117</v>
      </c>
      <c r="B164" s="464" t="str">
        <f>+[7]ระบบการควบคุมฯ!B1015</f>
        <v>อาคารเรียน สปช.105/29 ปรับปรุง อาคารเรียน 2 ชั้น 10 ห้องเรียน (ชั้นล่าง 5 ห้อง ชั้นบน 5 ห้อง)</v>
      </c>
      <c r="C164" s="464" t="str">
        <f>+[7]ระบบการควบคุมฯ!C1015</f>
        <v>ศธ 04002/ว5190ลว 14 พ.ย.65 ครั้งที่ 64</v>
      </c>
      <c r="D164" s="329">
        <f>SUM(D165)</f>
        <v>5274000</v>
      </c>
      <c r="E164" s="329">
        <f t="shared" ref="E164:I164" si="58">SUM(E165)</f>
        <v>5274000</v>
      </c>
      <c r="F164" s="329">
        <f t="shared" si="58"/>
        <v>0</v>
      </c>
      <c r="G164" s="329">
        <f t="shared" si="58"/>
        <v>0</v>
      </c>
      <c r="H164" s="329">
        <f t="shared" si="58"/>
        <v>0</v>
      </c>
      <c r="I164" s="329">
        <f t="shared" si="58"/>
        <v>0</v>
      </c>
      <c r="J164" s="329">
        <f>+D164-E164-F164-G164</f>
        <v>0</v>
      </c>
      <c r="K164" s="559"/>
    </row>
    <row r="165" spans="1:11" x14ac:dyDescent="0.25">
      <c r="A165" s="781" t="str">
        <f>+[7]ระบบการควบคุมฯ!A1016</f>
        <v>1)</v>
      </c>
      <c r="B165" s="58" t="str">
        <f>+[7]ระบบการควบคุมฯ!B1016</f>
        <v xml:space="preserve"> โรงเรียนวัดกลางคลองสี่ </v>
      </c>
      <c r="C165" s="58" t="str">
        <f>+[7]ระบบการควบคุมฯ!C1016</f>
        <v>20004350002003214557</v>
      </c>
      <c r="D165" s="285">
        <f>+[7]ระบบการควบคุมฯ!F1016</f>
        <v>5274000</v>
      </c>
      <c r="E165" s="285">
        <f>+[7]ระบบการควบคุมฯ!G1016+[7]ระบบการควบคุมฯ!H1016</f>
        <v>5274000</v>
      </c>
      <c r="F165" s="285">
        <f>+[7]ระบบการควบคุมฯ!I1016+[7]ระบบการควบคุมฯ!J1016</f>
        <v>0</v>
      </c>
      <c r="G165" s="286">
        <f>+[7]ระบบการควบคุมฯ!K1016+[7]ระบบการควบคุมฯ!L1016</f>
        <v>0</v>
      </c>
      <c r="H165" s="293"/>
      <c r="I165" s="58"/>
      <c r="J165" s="285">
        <f t="shared" ref="J165:J167" si="59">+D165-E165-G165</f>
        <v>0</v>
      </c>
      <c r="K165" s="58" t="s">
        <v>204</v>
      </c>
    </row>
    <row r="166" spans="1:11" ht="63" x14ac:dyDescent="0.25">
      <c r="A166" s="1132" t="s">
        <v>134</v>
      </c>
      <c r="B166" s="1133" t="str">
        <f>+[7]ระบบการควบคุมฯ!B1017</f>
        <v>ชดเชยงบประมาณที่ถูกพับโดยผลของกฎหมาย  อาคารเรียนแบบพิเศษ ร.ร.ธัญญสิทธิศิลป์</v>
      </c>
      <c r="C166" s="1134" t="str">
        <f>+[7]ระบบการควบคุมฯ!C1017</f>
        <v>ศธ 04002/ว2007 ลว 22 พค 66 ครั้งที่ 521</v>
      </c>
      <c r="D166" s="1135">
        <f>+[7]ระบบการควบคุมฯ!F1017</f>
        <v>4852800</v>
      </c>
      <c r="E166" s="1135">
        <f>+[7]ระบบการควบคุมฯ!G1017+[7]ระบบการควบคุมฯ!H1017</f>
        <v>0</v>
      </c>
      <c r="F166" s="1135">
        <f>+[7]ระบบการควบคุมฯ!I1017+[7]ระบบการควบคุมฯ!J1017</f>
        <v>0</v>
      </c>
      <c r="G166" s="1136">
        <f>+[7]ระบบการควบคุมฯ!K1017+[7]ระบบการควบคุมฯ!L1017</f>
        <v>4852800</v>
      </c>
      <c r="H166" s="1137"/>
      <c r="I166" s="1133"/>
      <c r="J166" s="1135">
        <f t="shared" si="59"/>
        <v>0</v>
      </c>
      <c r="K166" s="1133"/>
    </row>
    <row r="167" spans="1:11" x14ac:dyDescent="0.25">
      <c r="A167" s="781" t="str">
        <f>+[7]ระบบการควบคุมฯ!A1018</f>
        <v>1)</v>
      </c>
      <c r="B167" s="58" t="str">
        <f>+[7]ระบบการควบคุมฯ!B1018</f>
        <v xml:space="preserve"> โรงเรียนธัญญสิทธิศิลป์</v>
      </c>
      <c r="C167" s="58" t="str">
        <f>+[7]ระบบการควบคุมฯ!C1018</f>
        <v>20004 3500200 321YYYY</v>
      </c>
      <c r="D167" s="285">
        <f>+[7]ระบบการควบคุมฯ!F1018</f>
        <v>4852800</v>
      </c>
      <c r="E167" s="285">
        <f>+[7]ระบบการควบคุมฯ!G1018+[7]ระบบการควบคุมฯ!H1018</f>
        <v>0</v>
      </c>
      <c r="F167" s="285">
        <f>+[7]ระบบการควบคุมฯ!I1018+[7]ระบบการควบคุมฯ!J1018</f>
        <v>0</v>
      </c>
      <c r="G167" s="286">
        <f>+[7]ระบบการควบคุมฯ!K1018+[7]ระบบการควบคุมฯ!L1018</f>
        <v>4852800</v>
      </c>
      <c r="H167" s="293"/>
      <c r="I167" s="58"/>
      <c r="J167" s="285">
        <f t="shared" si="59"/>
        <v>0</v>
      </c>
      <c r="K167" s="58"/>
    </row>
    <row r="168" spans="1:11" x14ac:dyDescent="0.25">
      <c r="A168" s="781"/>
      <c r="B168" s="58"/>
      <c r="C168" s="58"/>
      <c r="D168" s="285"/>
      <c r="E168" s="285"/>
      <c r="F168" s="285"/>
      <c r="G168" s="286"/>
      <c r="H168" s="293"/>
      <c r="I168" s="58"/>
      <c r="J168" s="285"/>
      <c r="K168" s="58"/>
    </row>
    <row r="169" spans="1:11" ht="63" x14ac:dyDescent="0.25">
      <c r="A169" s="322">
        <v>2.2999999999999998</v>
      </c>
      <c r="B169" s="795" t="str">
        <f>+[7]ระบบการควบคุมฯ!B1096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169" s="323" t="str">
        <f>+[7]ระบบการควบคุมฯ!C1096</f>
        <v xml:space="preserve">20004 65 85806 00000  </v>
      </c>
      <c r="D169" s="324">
        <f>+D170</f>
        <v>442700</v>
      </c>
      <c r="E169" s="324">
        <f t="shared" ref="E169:J169" si="60">+E170</f>
        <v>0</v>
      </c>
      <c r="F169" s="324">
        <f t="shared" si="60"/>
        <v>0</v>
      </c>
      <c r="G169" s="324">
        <f t="shared" si="60"/>
        <v>442700</v>
      </c>
      <c r="H169" s="324">
        <f t="shared" si="60"/>
        <v>0</v>
      </c>
      <c r="I169" s="324">
        <f t="shared" si="60"/>
        <v>0</v>
      </c>
      <c r="J169" s="324">
        <f t="shared" si="60"/>
        <v>0</v>
      </c>
      <c r="K169" s="309"/>
    </row>
    <row r="170" spans="1:11" x14ac:dyDescent="0.6">
      <c r="A170" s="316"/>
      <c r="B170" s="325" t="str">
        <f>+[7]ระบบการควบคุมฯ!B1097</f>
        <v>งบลงทุน  ค่าที่ดินและสิ่งก่อสร้าง 6611320</v>
      </c>
      <c r="C170" s="461"/>
      <c r="D170" s="326">
        <f>+D171+D197</f>
        <v>442700</v>
      </c>
      <c r="E170" s="326">
        <f t="shared" ref="E170:J170" si="61">+E171+E197</f>
        <v>0</v>
      </c>
      <c r="F170" s="326">
        <f t="shared" si="61"/>
        <v>0</v>
      </c>
      <c r="G170" s="326">
        <f t="shared" si="61"/>
        <v>442700</v>
      </c>
      <c r="H170" s="326">
        <f t="shared" si="61"/>
        <v>0</v>
      </c>
      <c r="I170" s="326">
        <f t="shared" si="61"/>
        <v>0</v>
      </c>
      <c r="J170" s="326">
        <f t="shared" si="61"/>
        <v>0</v>
      </c>
      <c r="K170" s="326"/>
    </row>
    <row r="171" spans="1:11" x14ac:dyDescent="0.25">
      <c r="A171" s="327" t="s">
        <v>131</v>
      </c>
      <c r="B171" s="328" t="str">
        <f>+[7]ระบบการควบคุมฯ!B1098</f>
        <v xml:space="preserve">ห้องน้ำห้องส้วมนักเรียนหญิง 6 ที่/49 </v>
      </c>
      <c r="C171" s="328">
        <f>+[7]ระบบการควบคุมฯ!C1004</f>
        <v>0</v>
      </c>
      <c r="D171" s="306">
        <f>+D172</f>
        <v>442700</v>
      </c>
      <c r="E171" s="306">
        <f t="shared" ref="E171:J171" si="62">+E172</f>
        <v>0</v>
      </c>
      <c r="F171" s="306">
        <f t="shared" si="62"/>
        <v>0</v>
      </c>
      <c r="G171" s="306">
        <f t="shared" si="62"/>
        <v>442700</v>
      </c>
      <c r="H171" s="306">
        <f t="shared" si="62"/>
        <v>0</v>
      </c>
      <c r="I171" s="306">
        <f t="shared" si="62"/>
        <v>0</v>
      </c>
      <c r="J171" s="306">
        <f t="shared" si="62"/>
        <v>0</v>
      </c>
      <c r="K171" s="306"/>
    </row>
    <row r="172" spans="1:11" x14ac:dyDescent="0.6">
      <c r="A172" s="213" t="s">
        <v>165</v>
      </c>
      <c r="B172" s="58" t="str">
        <f>+[7]ระบบการควบคุมฯ!B1100</f>
        <v xml:space="preserve">โรงเรียนเจริญดีวิทยา </v>
      </c>
      <c r="C172" s="797" t="str">
        <f>+[7]ระบบการควบคุมฯ!C1100</f>
        <v>20004 35000200 321A333</v>
      </c>
      <c r="D172" s="797">
        <f>+[7]ระบบการควบคุมฯ!F1100</f>
        <v>442700</v>
      </c>
      <c r="E172" s="797">
        <f>+[7]ระบบการควบคุมฯ!G1100+[7]ระบบการควบคุมฯ!H1100</f>
        <v>0</v>
      </c>
      <c r="F172" s="797">
        <f>+[7]ระบบการควบคุมฯ!I1100+[7]ระบบการควบคุมฯ!J1100</f>
        <v>0</v>
      </c>
      <c r="G172" s="286">
        <f>+[7]ระบบการควบคุมฯ!K1100+[7]ระบบการควบคุมฯ!L1100</f>
        <v>442700</v>
      </c>
      <c r="H172" s="332"/>
      <c r="I172" s="9"/>
      <c r="J172" s="285">
        <f t="shared" ref="J172" si="63">+D172-E172-G172</f>
        <v>0</v>
      </c>
      <c r="K172" s="9"/>
    </row>
    <row r="173" spans="1:11" x14ac:dyDescent="0.6">
      <c r="A173" s="9"/>
      <c r="B173" s="58"/>
      <c r="C173" s="797"/>
      <c r="D173" s="797"/>
      <c r="E173" s="797"/>
      <c r="F173" s="797"/>
      <c r="G173" s="286"/>
      <c r="H173" s="332"/>
      <c r="I173" s="9"/>
      <c r="J173" s="285"/>
      <c r="K173" s="9"/>
    </row>
    <row r="174" spans="1:11" x14ac:dyDescent="0.6">
      <c r="A174" s="213"/>
      <c r="B174" s="214" t="s">
        <v>55</v>
      </c>
      <c r="C174" s="466">
        <v>18</v>
      </c>
      <c r="D174" s="333">
        <f t="shared" ref="D174:J174" si="64">+D7+D78+D84</f>
        <v>2692300</v>
      </c>
      <c r="E174" s="333">
        <f t="shared" si="64"/>
        <v>681696</v>
      </c>
      <c r="F174" s="333">
        <f t="shared" si="64"/>
        <v>0</v>
      </c>
      <c r="G174" s="333">
        <f t="shared" si="64"/>
        <v>967500</v>
      </c>
      <c r="H174" s="333">
        <f t="shared" si="64"/>
        <v>0</v>
      </c>
      <c r="I174" s="333">
        <f t="shared" si="64"/>
        <v>0</v>
      </c>
      <c r="J174" s="333">
        <f t="shared" si="64"/>
        <v>1043104</v>
      </c>
      <c r="K174" s="215"/>
    </row>
    <row r="175" spans="1:11" x14ac:dyDescent="0.6">
      <c r="A175" s="213"/>
      <c r="B175" s="214" t="s">
        <v>102</v>
      </c>
      <c r="C175" s="466">
        <v>36</v>
      </c>
      <c r="D175" s="333">
        <f t="shared" ref="D175:J175" si="65">+D85+D8</f>
        <v>26862000</v>
      </c>
      <c r="E175" s="333">
        <f t="shared" si="65"/>
        <v>7875200</v>
      </c>
      <c r="F175" s="333">
        <f t="shared" si="65"/>
        <v>0</v>
      </c>
      <c r="G175" s="333">
        <f t="shared" si="65"/>
        <v>18986745</v>
      </c>
      <c r="H175" s="333">
        <f t="shared" si="65"/>
        <v>0</v>
      </c>
      <c r="I175" s="333">
        <f t="shared" si="65"/>
        <v>0</v>
      </c>
      <c r="J175" s="333">
        <f t="shared" si="65"/>
        <v>55</v>
      </c>
      <c r="K175" s="215"/>
    </row>
    <row r="176" spans="1:11" x14ac:dyDescent="0.6">
      <c r="A176" s="60"/>
      <c r="B176" s="216" t="s">
        <v>19</v>
      </c>
      <c r="C176" s="798">
        <f>SUM(C174:C175)</f>
        <v>54</v>
      </c>
      <c r="D176" s="334">
        <f>SUM(D174:D175)</f>
        <v>29554300</v>
      </c>
      <c r="E176" s="334">
        <f t="shared" ref="E176:J176" si="66">SUM(E174:E175)</f>
        <v>8556896</v>
      </c>
      <c r="F176" s="334">
        <f t="shared" si="66"/>
        <v>0</v>
      </c>
      <c r="G176" s="334">
        <f t="shared" si="66"/>
        <v>19954245</v>
      </c>
      <c r="H176" s="334">
        <f t="shared" si="66"/>
        <v>0</v>
      </c>
      <c r="I176" s="334">
        <f t="shared" si="66"/>
        <v>0</v>
      </c>
      <c r="J176" s="334">
        <f t="shared" si="66"/>
        <v>1043159</v>
      </c>
      <c r="K176" s="217"/>
    </row>
    <row r="177" spans="1:11" x14ac:dyDescent="0.6">
      <c r="A177" s="61"/>
      <c r="B177" s="62" t="s">
        <v>20</v>
      </c>
      <c r="C177" s="336"/>
      <c r="D177" s="335">
        <f>+E177+F177+G177+J177</f>
        <v>100</v>
      </c>
      <c r="E177" s="336">
        <f>+E176*100/D176</f>
        <v>28.9531337233499</v>
      </c>
      <c r="F177" s="336">
        <f>+F176*100/D176</f>
        <v>0</v>
      </c>
      <c r="G177" s="337">
        <f>+G176*100/D176</f>
        <v>67.517230995151294</v>
      </c>
      <c r="H177" s="337">
        <f t="shared" ref="H177:I177" si="67">+H176*100/E176</f>
        <v>0</v>
      </c>
      <c r="I177" s="337" t="e">
        <f t="shared" si="67"/>
        <v>#DIV/0!</v>
      </c>
      <c r="J177" s="336">
        <f>+J176*100/D176</f>
        <v>3.5296352814988006</v>
      </c>
      <c r="K177" s="338"/>
    </row>
    <row r="178" spans="1:11" x14ac:dyDescent="0.6">
      <c r="A178" s="8"/>
      <c r="B178" s="8"/>
      <c r="C178" s="339"/>
      <c r="D178" s="339"/>
      <c r="E178" s="339"/>
      <c r="F178" s="339"/>
      <c r="G178" s="340"/>
      <c r="H178" s="340"/>
      <c r="I178" s="10"/>
      <c r="J178" s="341"/>
      <c r="K178" s="341"/>
    </row>
    <row r="179" spans="1:11" x14ac:dyDescent="0.6">
      <c r="A179" s="8"/>
      <c r="C179" s="339"/>
      <c r="D179" s="339">
        <f>+D176-D175-D174</f>
        <v>0</v>
      </c>
      <c r="E179" s="339"/>
      <c r="F179" s="339"/>
      <c r="G179" s="340"/>
      <c r="H179" s="340"/>
      <c r="I179" s="10"/>
      <c r="J179" s="8"/>
      <c r="K179" s="8"/>
    </row>
    <row r="180" spans="1:11" x14ac:dyDescent="0.6">
      <c r="A180" s="8"/>
      <c r="B180" s="8"/>
      <c r="C180" s="339"/>
      <c r="D180" s="1072" t="s">
        <v>21</v>
      </c>
      <c r="E180" s="1072"/>
      <c r="F180" s="1072"/>
      <c r="G180" s="1072"/>
      <c r="H180" s="1072"/>
      <c r="I180" s="10"/>
      <c r="J180" s="8"/>
      <c r="K180" s="8"/>
    </row>
    <row r="181" spans="1:11" x14ac:dyDescent="0.6">
      <c r="A181" s="8"/>
      <c r="B181" s="8"/>
      <c r="C181" s="339"/>
      <c r="D181" s="563"/>
      <c r="E181" s="563"/>
      <c r="F181" s="563"/>
      <c r="G181" s="563"/>
      <c r="H181" s="563"/>
      <c r="I181" s="10"/>
      <c r="J181" s="8"/>
      <c r="K181" s="8"/>
    </row>
    <row r="182" spans="1:11" x14ac:dyDescent="0.6">
      <c r="A182" s="342" t="s">
        <v>66</v>
      </c>
      <c r="B182" s="11"/>
      <c r="C182" s="467"/>
      <c r="D182" s="344"/>
      <c r="E182" s="345"/>
      <c r="F182" s="346" t="s">
        <v>23</v>
      </c>
      <c r="G182" s="344"/>
      <c r="H182" s="340"/>
      <c r="I182" s="347"/>
      <c r="J182" s="11"/>
      <c r="K182" s="343"/>
    </row>
    <row r="183" spans="1:11" x14ac:dyDescent="0.6">
      <c r="A183" s="348" t="s">
        <v>24</v>
      </c>
      <c r="B183" s="11"/>
      <c r="C183" s="467"/>
      <c r="D183" s="349" t="s">
        <v>22</v>
      </c>
      <c r="E183" s="349"/>
      <c r="F183" s="350" t="str">
        <f>+'[7]มาตการ รวมงบบุคลากร'!I32</f>
        <v xml:space="preserve">      ประธานคณะกรรมการติดตามเร่งรัดการใช้จ่ายเงินฯ</v>
      </c>
      <c r="G183" s="344"/>
      <c r="H183" s="340"/>
      <c r="I183" s="347"/>
      <c r="J183" s="11"/>
      <c r="K183" s="343"/>
    </row>
    <row r="184" spans="1:11" x14ac:dyDescent="0.6">
      <c r="A184" s="348" t="s">
        <v>109</v>
      </c>
      <c r="B184" s="11"/>
      <c r="C184" s="799"/>
      <c r="D184" s="1073" t="s">
        <v>149</v>
      </c>
      <c r="E184" s="1073"/>
      <c r="F184" s="1073"/>
      <c r="G184" s="1073"/>
      <c r="H184" s="800"/>
      <c r="I184" s="801"/>
      <c r="J184" s="177"/>
      <c r="K184" s="343"/>
    </row>
    <row r="185" spans="1:11" x14ac:dyDescent="0.6">
      <c r="A185" s="351"/>
      <c r="B185" s="11"/>
      <c r="C185" s="799"/>
      <c r="D185" s="1074" t="s">
        <v>50</v>
      </c>
      <c r="E185" s="1074"/>
      <c r="F185" s="1074"/>
      <c r="G185" s="1074"/>
      <c r="H185" s="800"/>
      <c r="I185" s="801"/>
      <c r="J185" s="177"/>
      <c r="K185" s="343"/>
    </row>
    <row r="186" spans="1:11" x14ac:dyDescent="0.6">
      <c r="A186" s="348" t="s">
        <v>24</v>
      </c>
      <c r="B186" s="11"/>
      <c r="C186" s="339"/>
      <c r="D186" s="349" t="s">
        <v>22</v>
      </c>
      <c r="E186" s="563"/>
      <c r="F186" s="563"/>
      <c r="G186" s="563"/>
      <c r="H186" s="563"/>
      <c r="I186" s="10"/>
      <c r="J186" s="8"/>
      <c r="K186" s="8"/>
    </row>
    <row r="187" spans="1:11" x14ac:dyDescent="0.6">
      <c r="A187" s="348" t="s">
        <v>109</v>
      </c>
      <c r="B187" s="11"/>
      <c r="C187" s="339"/>
      <c r="D187" s="563"/>
      <c r="E187" s="563"/>
      <c r="F187" s="563"/>
      <c r="G187" s="563"/>
      <c r="H187" s="563"/>
      <c r="I187" s="10"/>
      <c r="J187" s="8"/>
      <c r="K187" s="8"/>
    </row>
    <row r="188" spans="1:11" x14ac:dyDescent="0.6">
      <c r="A188" s="8"/>
      <c r="B188" s="8"/>
      <c r="C188" s="339"/>
      <c r="D188" s="563"/>
      <c r="E188" s="563"/>
      <c r="F188" s="563"/>
      <c r="G188" s="563"/>
      <c r="H188" s="563"/>
      <c r="I188" s="10"/>
      <c r="J188" s="8"/>
      <c r="K188" s="8"/>
    </row>
    <row r="189" spans="1:11" x14ac:dyDescent="0.6">
      <c r="A189" s="8"/>
      <c r="B189" s="8"/>
      <c r="C189" s="339"/>
      <c r="D189" s="563"/>
      <c r="E189" s="563"/>
      <c r="F189" s="563"/>
      <c r="G189" s="563"/>
      <c r="H189" s="563"/>
      <c r="I189" s="10"/>
      <c r="J189" s="8"/>
      <c r="K189" s="8"/>
    </row>
    <row r="190" spans="1:11" x14ac:dyDescent="0.6">
      <c r="A190" s="342" t="s">
        <v>66</v>
      </c>
      <c r="B190" s="11"/>
      <c r="C190" s="467"/>
      <c r="D190" s="344"/>
      <c r="E190" s="345"/>
      <c r="F190" s="346" t="s">
        <v>23</v>
      </c>
      <c r="G190" s="344"/>
      <c r="H190" s="340"/>
      <c r="I190" s="347"/>
      <c r="J190" s="11"/>
      <c r="K190" s="343"/>
    </row>
    <row r="191" spans="1:11" x14ac:dyDescent="0.6">
      <c r="A191" s="348" t="s">
        <v>24</v>
      </c>
      <c r="B191" s="11"/>
      <c r="C191" s="467"/>
      <c r="D191" s="349" t="s">
        <v>22</v>
      </c>
      <c r="E191" s="349"/>
      <c r="F191" s="350" t="str">
        <f>+'[6]มาตการ รวมงบบุคลากร'!I32</f>
        <v xml:space="preserve">      ประธานคณะกรรมการติดตามเร่งรัดการใช้จ่ายเงินฯ</v>
      </c>
      <c r="G191" s="344"/>
      <c r="H191" s="340"/>
      <c r="I191" s="347"/>
      <c r="J191" s="11"/>
      <c r="K191" s="343"/>
    </row>
    <row r="192" spans="1:11" x14ac:dyDescent="0.6">
      <c r="A192" s="348" t="s">
        <v>109</v>
      </c>
      <c r="B192" s="11"/>
      <c r="C192" s="799"/>
      <c r="D192" s="1138" t="s">
        <v>149</v>
      </c>
      <c r="E192" s="1138"/>
      <c r="F192" s="1138"/>
      <c r="G192" s="1138"/>
      <c r="H192" s="800"/>
      <c r="I192" s="801"/>
      <c r="J192" s="177"/>
      <c r="K192" s="343"/>
    </row>
    <row r="193" spans="1:11" x14ac:dyDescent="0.6">
      <c r="A193" s="351"/>
      <c r="B193" s="11"/>
      <c r="C193" s="799"/>
      <c r="D193" s="1139" t="s">
        <v>50</v>
      </c>
      <c r="E193" s="1139"/>
      <c r="F193" s="1139"/>
      <c r="G193" s="1139"/>
      <c r="H193" s="800"/>
      <c r="I193" s="801"/>
      <c r="J193" s="177"/>
      <c r="K193" s="343"/>
    </row>
    <row r="194" spans="1:11" x14ac:dyDescent="0.6">
      <c r="C194" s="935"/>
      <c r="D194" s="1140"/>
      <c r="E194" s="1140"/>
      <c r="F194" s="1140"/>
      <c r="G194" s="1141"/>
      <c r="H194" s="936"/>
      <c r="I194" s="18"/>
      <c r="J194" s="20"/>
      <c r="K194" s="3"/>
    </row>
    <row r="195" spans="1:11" x14ac:dyDescent="0.6">
      <c r="C195" s="349"/>
      <c r="D195" s="349"/>
      <c r="E195" s="349"/>
      <c r="F195" s="349"/>
      <c r="G195" s="1142"/>
      <c r="H195" s="1142"/>
      <c r="K195" s="3"/>
    </row>
    <row r="196" spans="1:11" x14ac:dyDescent="0.6">
      <c r="C196" s="349"/>
      <c r="D196" s="349"/>
      <c r="E196" s="349"/>
      <c r="F196" s="349"/>
      <c r="G196" s="1142"/>
      <c r="H196" s="1142"/>
      <c r="K196" s="3"/>
    </row>
    <row r="197" spans="1:11" x14ac:dyDescent="0.6">
      <c r="C197" s="349"/>
      <c r="D197" s="349"/>
      <c r="E197" s="349"/>
      <c r="F197" s="349"/>
      <c r="G197" s="1142"/>
      <c r="H197" s="1142"/>
      <c r="K197" s="3"/>
    </row>
    <row r="198" spans="1:11" x14ac:dyDescent="0.6">
      <c r="C198" s="349"/>
      <c r="D198" s="349"/>
      <c r="E198" s="349"/>
      <c r="F198" s="349"/>
      <c r="G198" s="1142"/>
      <c r="H198" s="1142"/>
      <c r="K198" s="3"/>
    </row>
    <row r="199" spans="1:11" x14ac:dyDescent="0.6">
      <c r="C199" s="349"/>
      <c r="D199" s="349"/>
      <c r="E199" s="349"/>
      <c r="F199" s="349"/>
      <c r="G199" s="1142"/>
      <c r="H199" s="1142"/>
      <c r="K199" s="3"/>
    </row>
    <row r="200" spans="1:11" x14ac:dyDescent="0.6">
      <c r="C200" s="349"/>
      <c r="D200" s="349"/>
      <c r="E200" s="349"/>
      <c r="F200" s="349"/>
      <c r="G200" s="1142"/>
      <c r="H200" s="1142"/>
      <c r="K200" s="3"/>
    </row>
    <row r="201" spans="1:11" x14ac:dyDescent="0.6">
      <c r="C201" s="349"/>
      <c r="D201" s="349"/>
      <c r="E201" s="349"/>
      <c r="F201" s="349"/>
      <c r="G201" s="1142"/>
      <c r="H201" s="1142"/>
      <c r="K201" s="3"/>
    </row>
  </sheetData>
  <sheetProtection algorithmName="SHA-512" hashValue="HTsf7YhX9zYQISVxIR9gofQsKrjNC6msW+SuIJ7/rBbU6XNDnyi2KJ1M/wybYZBktVBpomnUChOCYGBhfZ6z1Q==" saltValue="XnIl9OXUd5nZTN3puO9h6w==" spinCount="100000" sheet="1" objects="1" scenarios="1" formatCells="0" formatColumns="0" formatRows="0" insertColumns="0" insertRows="0" insertHyperlinks="0" deleteColumns="0" deleteRows="0" sort="0" autoFilter="0"/>
  <mergeCells count="18">
    <mergeCell ref="D192:G192"/>
    <mergeCell ref="D193:G193"/>
    <mergeCell ref="D180:H180"/>
    <mergeCell ref="D184:G184"/>
    <mergeCell ref="D185:G185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17"/>
    </sheetView>
  </sheetViews>
  <sheetFormatPr defaultColWidth="7.19921875" defaultRowHeight="20.399999999999999" x14ac:dyDescent="0.6"/>
  <cols>
    <col min="1" max="1" width="5" style="97" customWidth="1"/>
    <col min="2" max="2" width="37.09765625" style="69" customWidth="1"/>
    <col min="3" max="3" width="13.69921875" style="69" customWidth="1"/>
    <col min="4" max="4" width="10" style="72" customWidth="1"/>
    <col min="5" max="5" width="10.59765625" style="72" customWidth="1"/>
    <col min="6" max="6" width="11.69921875" style="98" customWidth="1"/>
    <col min="7" max="7" width="5.69921875" style="72" customWidth="1"/>
    <col min="8" max="8" width="6.59765625" style="72" customWidth="1"/>
    <col min="9" max="9" width="10.69921875" style="72" customWidth="1"/>
    <col min="10" max="10" width="11.59765625" style="72" customWidth="1"/>
    <col min="11" max="11" width="9.19921875" style="67" customWidth="1"/>
    <col min="12" max="12" width="16.09765625" style="70" customWidth="1"/>
    <col min="13" max="13" width="10.5" style="70" customWidth="1"/>
    <col min="14" max="14" width="10.5" style="67" bestFit="1" customWidth="1"/>
    <col min="15" max="15" width="8.69921875" style="70" bestFit="1" customWidth="1"/>
    <col min="16" max="16" width="9.8984375" style="69" bestFit="1" customWidth="1"/>
    <col min="17" max="17" width="9.8984375" style="70" bestFit="1" customWidth="1"/>
    <col min="18" max="18" width="13.3984375" style="71" customWidth="1"/>
    <col min="19" max="19" width="8.8984375" style="71" bestFit="1" customWidth="1"/>
    <col min="20" max="22" width="12" style="71" customWidth="1"/>
    <col min="23" max="16384" width="7.19921875" style="70"/>
  </cols>
  <sheetData>
    <row r="1" spans="1:22" x14ac:dyDescent="0.6">
      <c r="A1" s="1093" t="s">
        <v>194</v>
      </c>
      <c r="B1" s="1093"/>
      <c r="C1" s="1093"/>
      <c r="D1" s="1093"/>
      <c r="E1" s="1093"/>
      <c r="F1" s="1093"/>
      <c r="G1" s="1093"/>
      <c r="H1" s="1093"/>
      <c r="I1" s="1093"/>
      <c r="J1" s="1093"/>
      <c r="K1" s="937"/>
      <c r="L1" s="66"/>
      <c r="M1" s="66"/>
      <c r="O1" s="68"/>
    </row>
    <row r="2" spans="1:22" ht="21.75" customHeight="1" x14ac:dyDescent="0.6">
      <c r="A2" s="1093" t="s">
        <v>178</v>
      </c>
      <c r="B2" s="1093"/>
      <c r="C2" s="1093"/>
      <c r="D2" s="1093"/>
      <c r="E2" s="1093"/>
      <c r="F2" s="1093"/>
      <c r="G2" s="1093"/>
      <c r="H2" s="1093"/>
      <c r="I2" s="1093"/>
      <c r="J2" s="1093"/>
      <c r="K2" s="1093"/>
      <c r="L2" s="66"/>
      <c r="M2" s="66"/>
      <c r="O2" s="68"/>
    </row>
    <row r="3" spans="1:22" x14ac:dyDescent="0.6">
      <c r="A3" s="1093" t="s">
        <v>0</v>
      </c>
      <c r="B3" s="1093"/>
      <c r="C3" s="1093"/>
      <c r="D3" s="1093"/>
      <c r="E3" s="1093"/>
      <c r="F3" s="1093"/>
      <c r="G3" s="1093"/>
      <c r="H3" s="1093"/>
      <c r="I3" s="1093"/>
      <c r="J3" s="1093"/>
      <c r="K3" s="1093"/>
      <c r="L3" s="66"/>
      <c r="M3" s="66"/>
      <c r="O3" s="68"/>
    </row>
    <row r="4" spans="1:22" ht="21" customHeight="1" x14ac:dyDescent="0.6">
      <c r="A4" s="1094" t="s">
        <v>208</v>
      </c>
      <c r="B4" s="1094"/>
      <c r="C4" s="1094"/>
      <c r="D4" s="1094"/>
      <c r="E4" s="1094"/>
      <c r="F4" s="1094"/>
      <c r="G4" s="1094"/>
      <c r="H4" s="1094"/>
      <c r="I4" s="1094"/>
      <c r="J4" s="1094"/>
      <c r="K4" s="392" t="s">
        <v>100</v>
      </c>
      <c r="L4" s="66"/>
      <c r="M4" s="66"/>
      <c r="O4" s="68"/>
    </row>
    <row r="5" spans="1:22" ht="17.25" customHeight="1" x14ac:dyDescent="0.6">
      <c r="A5" s="1095" t="s">
        <v>2</v>
      </c>
      <c r="B5" s="1098" t="s">
        <v>28</v>
      </c>
      <c r="C5" s="938" t="s">
        <v>30</v>
      </c>
      <c r="D5" s="1101" t="s">
        <v>31</v>
      </c>
      <c r="E5" s="1104" t="s">
        <v>45</v>
      </c>
      <c r="F5" s="939" t="s">
        <v>3</v>
      </c>
      <c r="G5" s="940" t="s">
        <v>4</v>
      </c>
      <c r="H5" s="393" t="str">
        <f>+[1]ระบบการควบคุมฯ!I6</f>
        <v>กันเงินไว้เบิก</v>
      </c>
      <c r="I5" s="393" t="s">
        <v>5</v>
      </c>
      <c r="J5" s="393" t="s">
        <v>6</v>
      </c>
      <c r="K5" s="1106" t="s">
        <v>7</v>
      </c>
      <c r="L5" s="1103"/>
      <c r="M5" s="72"/>
      <c r="N5" s="1091"/>
      <c r="O5" s="1091"/>
      <c r="P5" s="73"/>
      <c r="Q5" s="1092"/>
      <c r="R5" s="74"/>
      <c r="S5" s="74"/>
    </row>
    <row r="6" spans="1:22" ht="15" customHeight="1" x14ac:dyDescent="0.6">
      <c r="A6" s="1096"/>
      <c r="B6" s="1099"/>
      <c r="C6" s="941" t="s">
        <v>32</v>
      </c>
      <c r="D6" s="1102"/>
      <c r="E6" s="1105"/>
      <c r="F6" s="942"/>
      <c r="G6" s="943"/>
      <c r="H6" s="944"/>
      <c r="I6" s="944"/>
      <c r="J6" s="944"/>
      <c r="K6" s="1107"/>
      <c r="L6" s="1103"/>
      <c r="M6" s="72"/>
      <c r="O6" s="75"/>
      <c r="P6" s="73"/>
      <c r="Q6" s="1092"/>
      <c r="R6" s="74"/>
      <c r="S6" s="74"/>
    </row>
    <row r="7" spans="1:22" ht="15" customHeight="1" x14ac:dyDescent="0.6">
      <c r="A7" s="1097"/>
      <c r="B7" s="1100"/>
      <c r="C7" s="945"/>
      <c r="D7" s="946" t="s">
        <v>8</v>
      </c>
      <c r="E7" s="946" t="s">
        <v>9</v>
      </c>
      <c r="F7" s="947" t="s">
        <v>10</v>
      </c>
      <c r="G7" s="946" t="s">
        <v>11</v>
      </c>
      <c r="H7" s="946" t="s">
        <v>12</v>
      </c>
      <c r="I7" s="946" t="s">
        <v>33</v>
      </c>
      <c r="J7" s="947" t="s">
        <v>34</v>
      </c>
      <c r="K7" s="1108"/>
      <c r="L7" s="76"/>
      <c r="M7" s="72"/>
      <c r="O7" s="75"/>
      <c r="P7" s="73"/>
      <c r="Q7" s="77"/>
      <c r="R7" s="74"/>
      <c r="S7" s="74"/>
    </row>
    <row r="8" spans="1:22" ht="37.200000000000003" x14ac:dyDescent="0.6">
      <c r="A8" s="394" t="str">
        <f>+[7]ระบบการควบคุมฯ!327:327</f>
        <v>ง</v>
      </c>
      <c r="B8" s="183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802"/>
      <c r="D8" s="395">
        <f>+D49</f>
        <v>2790000</v>
      </c>
      <c r="E8" s="395">
        <f t="shared" ref="E8:J8" si="0">+E49</f>
        <v>1210000</v>
      </c>
      <c r="F8" s="395">
        <f t="shared" si="0"/>
        <v>4000000</v>
      </c>
      <c r="G8" s="395">
        <f t="shared" si="0"/>
        <v>28222.799999999999</v>
      </c>
      <c r="H8" s="395">
        <f t="shared" si="0"/>
        <v>0</v>
      </c>
      <c r="I8" s="395">
        <f t="shared" si="0"/>
        <v>2785292.26</v>
      </c>
      <c r="J8" s="395">
        <f t="shared" si="0"/>
        <v>1186484.94</v>
      </c>
      <c r="K8" s="868"/>
      <c r="L8" s="76"/>
      <c r="M8" s="72"/>
      <c r="O8" s="75"/>
      <c r="P8" s="73"/>
      <c r="Q8" s="77"/>
      <c r="R8" s="74"/>
      <c r="S8" s="74"/>
    </row>
    <row r="9" spans="1:22" x14ac:dyDescent="0.6">
      <c r="A9" s="803">
        <v>1</v>
      </c>
      <c r="B9" s="804" t="str">
        <f>[2]ระบบการควบคุมฯ!B113</f>
        <v xml:space="preserve">ผลผลิตผู้จบการศึกษาก่อนประถมศึกษา </v>
      </c>
      <c r="C9" s="805" t="str">
        <f>+[1]ระบบการควบคุมฯ!C247</f>
        <v>20004 35000100 2000000</v>
      </c>
      <c r="D9" s="806">
        <f>+D10</f>
        <v>0</v>
      </c>
      <c r="E9" s="396">
        <f>+E11</f>
        <v>0</v>
      </c>
      <c r="F9" s="396">
        <f>+D9+E9</f>
        <v>0</v>
      </c>
      <c r="G9" s="396">
        <f>+G10</f>
        <v>0</v>
      </c>
      <c r="H9" s="396">
        <f t="shared" ref="H9:J10" si="1">+H10</f>
        <v>0</v>
      </c>
      <c r="I9" s="396">
        <f t="shared" si="1"/>
        <v>0</v>
      </c>
      <c r="J9" s="396">
        <f>+J11</f>
        <v>0</v>
      </c>
      <c r="K9" s="184"/>
      <c r="L9" s="76"/>
      <c r="M9" s="72"/>
      <c r="O9" s="75"/>
      <c r="P9" s="73"/>
      <c r="Q9" s="77"/>
      <c r="R9" s="74"/>
      <c r="S9" s="74"/>
    </row>
    <row r="10" spans="1:22" x14ac:dyDescent="0.6">
      <c r="A10" s="397">
        <v>1.1000000000000001</v>
      </c>
      <c r="B10" s="807" t="str">
        <f>[2]ระบบการควบคุมฯ!B114</f>
        <v xml:space="preserve">กิจกรรมการจัดการศึกษาก่อนประถมศึกษา  </v>
      </c>
      <c r="C10" s="808" t="str">
        <f>+[1]ระบบการควบคุมฯ!C248</f>
        <v>20004 66 05162 00000</v>
      </c>
      <c r="D10" s="398">
        <f>+D11</f>
        <v>0</v>
      </c>
      <c r="E10" s="398">
        <f>+E11</f>
        <v>0</v>
      </c>
      <c r="F10" s="398">
        <f>+E10+D10</f>
        <v>0</v>
      </c>
      <c r="G10" s="398">
        <f>+G11</f>
        <v>0</v>
      </c>
      <c r="H10" s="398">
        <f t="shared" si="1"/>
        <v>0</v>
      </c>
      <c r="I10" s="398">
        <f t="shared" si="1"/>
        <v>0</v>
      </c>
      <c r="J10" s="398">
        <f t="shared" si="1"/>
        <v>0</v>
      </c>
      <c r="K10" s="399"/>
      <c r="L10" s="78"/>
      <c r="M10" s="79"/>
      <c r="N10" s="80"/>
      <c r="O10" s="81"/>
      <c r="P10" s="82"/>
      <c r="Q10" s="83"/>
      <c r="R10" s="74"/>
      <c r="S10" s="74"/>
    </row>
    <row r="11" spans="1:22" ht="39" customHeight="1" x14ac:dyDescent="0.6">
      <c r="A11" s="400"/>
      <c r="B11" s="809" t="str">
        <f>[2]ระบบการควบคุมฯ!B115</f>
        <v xml:space="preserve"> งบดำเนินงาน 65112xx</v>
      </c>
      <c r="C11" s="810">
        <f>[2]ระบบการควบคุมฯ!C115</f>
        <v>0</v>
      </c>
      <c r="D11" s="401">
        <f>+D12+D28</f>
        <v>0</v>
      </c>
      <c r="E11" s="401">
        <f>+E12+E28+E39</f>
        <v>0</v>
      </c>
      <c r="F11" s="401">
        <f>+E11+D11</f>
        <v>0</v>
      </c>
      <c r="G11" s="401">
        <f>+G12+G27</f>
        <v>0</v>
      </c>
      <c r="H11" s="401">
        <f t="shared" ref="H11:J11" si="2">+H12+H27</f>
        <v>0</v>
      </c>
      <c r="I11" s="401">
        <f t="shared" si="2"/>
        <v>0</v>
      </c>
      <c r="J11" s="401">
        <f t="shared" si="2"/>
        <v>0</v>
      </c>
      <c r="K11" s="402"/>
      <c r="L11" s="78"/>
      <c r="M11" s="79"/>
      <c r="N11" s="80"/>
      <c r="O11" s="81"/>
      <c r="P11" s="82"/>
      <c r="Q11" s="83"/>
      <c r="R11" s="74"/>
      <c r="S11" s="74"/>
    </row>
    <row r="12" spans="1:22" ht="42" hidden="1" customHeight="1" x14ac:dyDescent="0.6">
      <c r="A12" s="468">
        <v>1</v>
      </c>
      <c r="B12" s="811" t="str">
        <f>[2]ระบบการควบคุมฯ!B116</f>
        <v xml:space="preserve">งบประจำเพื่อการบริหารสำนักงาน </v>
      </c>
      <c r="C12" s="812">
        <f>SUM(C14:C23)</f>
        <v>0</v>
      </c>
      <c r="D12" s="469">
        <f>SUM(D13:D25)</f>
        <v>0</v>
      </c>
      <c r="E12" s="469">
        <f t="shared" ref="E12:J12" si="3">SUM(E13:E25)</f>
        <v>0</v>
      </c>
      <c r="F12" s="469">
        <f t="shared" si="3"/>
        <v>0</v>
      </c>
      <c r="G12" s="469">
        <f t="shared" si="3"/>
        <v>0</v>
      </c>
      <c r="H12" s="469">
        <f t="shared" si="3"/>
        <v>0</v>
      </c>
      <c r="I12" s="469">
        <f t="shared" si="3"/>
        <v>0</v>
      </c>
      <c r="J12" s="469">
        <f t="shared" si="3"/>
        <v>0</v>
      </c>
      <c r="K12" s="470" t="s">
        <v>15</v>
      </c>
      <c r="L12" s="79"/>
      <c r="M12" s="84"/>
      <c r="N12" s="85"/>
      <c r="O12" s="85"/>
      <c r="P12" s="85"/>
      <c r="Q12" s="85"/>
      <c r="R12" s="74"/>
      <c r="S12" s="74"/>
      <c r="T12" s="71" t="e">
        <f>+G12*100/C12</f>
        <v>#DIV/0!</v>
      </c>
      <c r="U12" s="71" t="e">
        <f>+H12*100/C12</f>
        <v>#DIV/0!</v>
      </c>
      <c r="V12" s="71" t="e">
        <f>SUM(T12:U12)</f>
        <v>#DIV/0!</v>
      </c>
    </row>
    <row r="13" spans="1:22" ht="55.95" hidden="1" customHeight="1" x14ac:dyDescent="0.6">
      <c r="A13" s="403"/>
      <c r="B13" s="813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814" t="str">
        <f>[2]ระบบการควบคุมฯ!C117</f>
        <v xml:space="preserve">ศธ04002/ว4623 ลว.28 ต.ค.64 โอนครั้งที่ 10 </v>
      </c>
      <c r="D13" s="404"/>
      <c r="E13" s="404"/>
      <c r="F13" s="404"/>
      <c r="G13" s="404"/>
      <c r="H13" s="404"/>
      <c r="I13" s="404"/>
      <c r="J13" s="404"/>
      <c r="K13" s="185"/>
      <c r="L13" s="79"/>
      <c r="M13" s="84"/>
      <c r="N13" s="80"/>
      <c r="O13" s="81"/>
      <c r="P13" s="82"/>
      <c r="Q13" s="83"/>
      <c r="R13" s="74"/>
      <c r="S13" s="74"/>
    </row>
    <row r="14" spans="1:22" s="88" customFormat="1" ht="21" hidden="1" customHeight="1" x14ac:dyDescent="0.6">
      <c r="A14" s="405" t="str">
        <f>+[2]ระบบการควบคุมฯ!A118</f>
        <v>(1</v>
      </c>
      <c r="B14" s="815" t="str">
        <f>[2]ระบบการควบคุมฯ!B118</f>
        <v xml:space="preserve">ค้าจ้างเหมาบริการ ลูกจ้างสพป.ปท.2 </v>
      </c>
      <c r="C14" s="816">
        <f>+[1]ระบบการควบคุมฯ!C254</f>
        <v>0</v>
      </c>
      <c r="D14" s="406">
        <f>+[1]ระบบการควบคุมฯ!E254</f>
        <v>0</v>
      </c>
      <c r="E14" s="406"/>
      <c r="F14" s="406">
        <f>+D14+E14</f>
        <v>0</v>
      </c>
      <c r="G14" s="406">
        <f>+[1]ระบบการควบคุมฯ!G254+[1]ระบบการควบคุมฯ!H254</f>
        <v>0</v>
      </c>
      <c r="H14" s="406">
        <f>+[1]ระบบการควบคุมฯ!I254+[1]ระบบการควบคุมฯ!J254</f>
        <v>0</v>
      </c>
      <c r="I14" s="406">
        <f>+[1]ระบบการควบคุมฯ!K254+[1]ระบบการควบคุมฯ!L254</f>
        <v>0</v>
      </c>
      <c r="J14" s="406">
        <f>+F14-G14-H14-I14</f>
        <v>0</v>
      </c>
      <c r="K14" s="186"/>
      <c r="L14" s="79"/>
      <c r="M14" s="84"/>
      <c r="N14" s="80"/>
      <c r="O14" s="81"/>
      <c r="P14" s="82"/>
      <c r="Q14" s="83"/>
      <c r="R14" s="86"/>
      <c r="S14" s="86"/>
      <c r="T14" s="87"/>
      <c r="U14" s="87"/>
      <c r="V14" s="87"/>
    </row>
    <row r="15" spans="1:22" s="88" customFormat="1" ht="21" hidden="1" customHeight="1" x14ac:dyDescent="0.6">
      <c r="A15" s="407"/>
      <c r="B15" s="817" t="str">
        <f>[2]ระบบการควบคุมฯ!B119</f>
        <v>15000x5คนx6 เดือน/9000x1คนx6 เดือน</v>
      </c>
      <c r="C15" s="818">
        <f>[2]ระบบการควบคุมฯ!F119</f>
        <v>0</v>
      </c>
      <c r="D15" s="408">
        <f>[2]ระบบการควบคุมฯ!F119</f>
        <v>0</v>
      </c>
      <c r="E15" s="408"/>
      <c r="F15" s="408"/>
      <c r="G15" s="408"/>
      <c r="H15" s="408"/>
      <c r="I15" s="408"/>
      <c r="J15" s="408"/>
      <c r="K15" s="187"/>
      <c r="L15" s="79"/>
      <c r="M15" s="84"/>
      <c r="N15" s="80"/>
      <c r="O15" s="81"/>
      <c r="P15" s="82"/>
      <c r="Q15" s="83"/>
      <c r="R15" s="86"/>
      <c r="S15" s="86"/>
      <c r="T15" s="87"/>
      <c r="U15" s="87"/>
      <c r="V15" s="87"/>
    </row>
    <row r="16" spans="1:22" s="88" customFormat="1" ht="20.399999999999999" hidden="1" customHeight="1" x14ac:dyDescent="0.6">
      <c r="A16" s="405" t="str">
        <f>+[2]ระบบการควบคุมฯ!A120</f>
        <v>(2</v>
      </c>
      <c r="B16" s="819" t="str">
        <f>[2]ระบบการควบคุมฯ!B120</f>
        <v xml:space="preserve">ค่าใช้จ่ายในการประชุมราชการ ค่าตอบแทนบุคคล </v>
      </c>
      <c r="C16" s="820">
        <f>+[1]ระบบการควบคุมฯ!C256</f>
        <v>0</v>
      </c>
      <c r="D16" s="409">
        <f>+[1]ระบบการควบคุมฯ!E256</f>
        <v>0</v>
      </c>
      <c r="E16" s="409"/>
      <c r="F16" s="409">
        <f>+D16+E16</f>
        <v>0</v>
      </c>
      <c r="G16" s="406">
        <f>+[1]ระบบการควบคุมฯ!G256+[1]ระบบการควบคุมฯ!H256</f>
        <v>0</v>
      </c>
      <c r="H16" s="406">
        <f>+[1]ระบบการควบคุมฯ!I256+[1]ระบบการควบคุมฯ!J256</f>
        <v>0</v>
      </c>
      <c r="I16" s="409">
        <f>+[1]ระบบการควบคุมฯ!K256+[1]ระบบการควบคุมฯ!L256</f>
        <v>0</v>
      </c>
      <c r="J16" s="409">
        <f>+F16-G16-H16-I16</f>
        <v>0</v>
      </c>
      <c r="K16" s="188"/>
      <c r="L16" s="79"/>
      <c r="M16" s="84"/>
      <c r="N16" s="80"/>
      <c r="O16" s="81"/>
      <c r="P16" s="82"/>
      <c r="Q16" s="83"/>
      <c r="R16" s="86"/>
      <c r="S16" s="86"/>
      <c r="T16" s="87"/>
      <c r="U16" s="87"/>
      <c r="V16" s="87"/>
    </row>
    <row r="17" spans="1:22" s="88" customFormat="1" ht="20.399999999999999" hidden="1" customHeight="1" x14ac:dyDescent="0.6">
      <c r="A17" s="405" t="str">
        <f>+[2]ระบบการควบคุมฯ!A121</f>
        <v>(3</v>
      </c>
      <c r="B17" s="819" t="str">
        <f>[2]ระบบการควบคุมฯ!B121</f>
        <v>ค่าใช้จ่ายในการเดินทางไปราชการ</v>
      </c>
      <c r="C17" s="820">
        <f>+[1]ระบบการควบคุมฯ!C257</f>
        <v>0</v>
      </c>
      <c r="D17" s="409">
        <f>+[1]ระบบการควบคุมฯ!E257</f>
        <v>0</v>
      </c>
      <c r="E17" s="409"/>
      <c r="F17" s="409">
        <f t="shared" ref="F17:F25" si="4">+D17+E17</f>
        <v>0</v>
      </c>
      <c r="G17" s="406">
        <f>+[1]ระบบการควบคุมฯ!G257+[1]ระบบการควบคุมฯ!H257</f>
        <v>0</v>
      </c>
      <c r="H17" s="406">
        <f>+[1]ระบบการควบคุมฯ!I257+[1]ระบบการควบคุมฯ!J257</f>
        <v>0</v>
      </c>
      <c r="I17" s="409">
        <f>+[1]ระบบการควบคุมฯ!K257+[1]ระบบการควบคุมฯ!L257</f>
        <v>0</v>
      </c>
      <c r="J17" s="409">
        <f>+F17-G17-H17-I17</f>
        <v>0</v>
      </c>
      <c r="K17" s="188"/>
      <c r="L17" s="79"/>
      <c r="M17" s="84"/>
      <c r="N17" s="80"/>
      <c r="O17" s="81"/>
      <c r="P17" s="82"/>
      <c r="Q17" s="83"/>
      <c r="R17" s="86"/>
      <c r="S17" s="86"/>
      <c r="T17" s="87"/>
      <c r="U17" s="87"/>
      <c r="V17" s="87"/>
    </row>
    <row r="18" spans="1:22" s="88" customFormat="1" ht="20.399999999999999" hidden="1" customHeight="1" x14ac:dyDescent="0.6">
      <c r="A18" s="405" t="str">
        <f>+[2]ระบบการควบคุมฯ!A122</f>
        <v>(4</v>
      </c>
      <c r="B18" s="819" t="str">
        <f>[2]ระบบการควบคุมฯ!B122</f>
        <v xml:space="preserve">ค่าซ่อมแซมและบำรุงรักษาทรัพย์สิน </v>
      </c>
      <c r="C18" s="820">
        <f>+[1]ระบบการควบคุมฯ!C258</f>
        <v>0</v>
      </c>
      <c r="D18" s="409">
        <f>+[1]ระบบการควบคุมฯ!E258</f>
        <v>0</v>
      </c>
      <c r="E18" s="410"/>
      <c r="F18" s="409">
        <f t="shared" si="4"/>
        <v>0</v>
      </c>
      <c r="G18" s="406">
        <f>+[1]ระบบการควบคุมฯ!G258+[1]ระบบการควบคุมฯ!H258</f>
        <v>0</v>
      </c>
      <c r="H18" s="406">
        <f>+[2]ระบบการควบคุมฯ!I122+[2]ระบบการควบคุมฯ!J122</f>
        <v>0</v>
      </c>
      <c r="I18" s="406">
        <f>+[1]ระบบการควบคุมฯ!K258+[1]ระบบการควบคุมฯ!L258</f>
        <v>0</v>
      </c>
      <c r="J18" s="408">
        <f t="shared" ref="J18:J24" si="5">+F18-G18-H18-I18</f>
        <v>0</v>
      </c>
      <c r="K18" s="189"/>
      <c r="L18" s="79"/>
      <c r="M18" s="84"/>
      <c r="N18" s="80"/>
      <c r="O18" s="81"/>
      <c r="P18" s="82"/>
      <c r="Q18" s="83"/>
      <c r="R18" s="86"/>
      <c r="S18" s="86"/>
      <c r="T18" s="87"/>
      <c r="U18" s="87"/>
      <c r="V18" s="87"/>
    </row>
    <row r="19" spans="1:22" s="88" customFormat="1" ht="20.399999999999999" hidden="1" customHeight="1" x14ac:dyDescent="0.6">
      <c r="A19" s="405" t="str">
        <f>+[2]ระบบการควบคุมฯ!A123</f>
        <v>(5</v>
      </c>
      <c r="B19" s="821" t="str">
        <f>[2]ระบบการควบคุมฯ!B123</f>
        <v xml:space="preserve">ค่าวัสดุสำนักงาน </v>
      </c>
      <c r="C19" s="822">
        <f>+[1]ระบบการควบคุมฯ!C259</f>
        <v>0</v>
      </c>
      <c r="D19" s="409">
        <f>+[1]ระบบการควบคุมฯ!E259</f>
        <v>0</v>
      </c>
      <c r="E19" s="410"/>
      <c r="F19" s="409">
        <f t="shared" si="4"/>
        <v>0</v>
      </c>
      <c r="G19" s="406">
        <f>+[1]ระบบการควบคุมฯ!G259+[1]ระบบการควบคุมฯ!H259</f>
        <v>0</v>
      </c>
      <c r="H19" s="406">
        <f>+[1]ระบบการควบคุมฯ!I259+[1]ระบบการควบคุมฯ!J259</f>
        <v>0</v>
      </c>
      <c r="I19" s="409">
        <f>+[1]ระบบการควบคุมฯ!K259+[1]ระบบการควบคุมฯ!L259</f>
        <v>0</v>
      </c>
      <c r="J19" s="409">
        <f t="shared" si="5"/>
        <v>0</v>
      </c>
      <c r="K19" s="190"/>
      <c r="L19" s="79"/>
      <c r="M19" s="84"/>
      <c r="N19" s="80"/>
      <c r="O19" s="81"/>
      <c r="P19" s="82"/>
      <c r="Q19" s="83"/>
      <c r="R19" s="86"/>
      <c r="S19" s="86"/>
      <c r="T19" s="87"/>
      <c r="U19" s="87"/>
      <c r="V19" s="87"/>
    </row>
    <row r="20" spans="1:22" ht="20.399999999999999" hidden="1" customHeight="1" x14ac:dyDescent="0.6">
      <c r="A20" s="405" t="str">
        <f>+[2]ระบบการควบคุมฯ!A124</f>
        <v>(6</v>
      </c>
      <c r="B20" s="821" t="str">
        <f>[2]ระบบการควบคุมฯ!B124</f>
        <v xml:space="preserve">ค่าน้ำมันเชื้อเพลิงและหล่อลื่น </v>
      </c>
      <c r="C20" s="822">
        <f>+[1]ระบบการควบคุมฯ!C260</f>
        <v>0</v>
      </c>
      <c r="D20" s="409">
        <f>+[1]ระบบการควบคุมฯ!E260</f>
        <v>0</v>
      </c>
      <c r="E20" s="410"/>
      <c r="F20" s="409">
        <f t="shared" si="4"/>
        <v>0</v>
      </c>
      <c r="G20" s="406">
        <f>+[1]ระบบการควบคุมฯ!G260+[1]ระบบการควบคุมฯ!H260</f>
        <v>0</v>
      </c>
      <c r="H20" s="406">
        <f>+[1]ระบบการควบคุมฯ!I260+[1]ระบบการควบคุมฯ!J260</f>
        <v>0</v>
      </c>
      <c r="I20" s="409">
        <f>+[1]ระบบการควบคุมฯ!K260+[1]ระบบการควบคุมฯ!L260</f>
        <v>0</v>
      </c>
      <c r="J20" s="409">
        <f t="shared" si="5"/>
        <v>0</v>
      </c>
      <c r="K20" s="190"/>
      <c r="L20" s="76"/>
      <c r="M20" s="72"/>
      <c r="O20" s="75"/>
      <c r="P20" s="73"/>
      <c r="Q20" s="77"/>
      <c r="R20" s="74"/>
      <c r="S20" s="74"/>
    </row>
    <row r="21" spans="1:22" ht="20.399999999999999" hidden="1" customHeight="1" x14ac:dyDescent="0.6">
      <c r="A21" s="539" t="str">
        <f>+[2]ระบบการควบคุมฯ!A125</f>
        <v>(7</v>
      </c>
      <c r="B21" s="821" t="str">
        <f>[2]ระบบการควบคุมฯ!B125</f>
        <v xml:space="preserve">ค่าสาธารณูปโภค </v>
      </c>
      <c r="C21" s="822">
        <f>+[1]ระบบการควบคุมฯ!C261</f>
        <v>0</v>
      </c>
      <c r="D21" s="409">
        <f>+[1]ระบบการควบคุมฯ!E261</f>
        <v>0</v>
      </c>
      <c r="E21" s="410"/>
      <c r="F21" s="409">
        <f t="shared" si="4"/>
        <v>0</v>
      </c>
      <c r="G21" s="409">
        <f>+[1]ระบบการควบคุมฯ!G261+[1]ระบบการควบคุมฯ!H261</f>
        <v>0</v>
      </c>
      <c r="H21" s="409">
        <f>+[1]ระบบการควบคุมฯ!I260+[1]ระบบการควบคุมฯ!J260</f>
        <v>0</v>
      </c>
      <c r="I21" s="409">
        <f>+[1]ระบบการควบคุมฯ!K261+[1]ระบบการควบคุมฯ!L261</f>
        <v>0</v>
      </c>
      <c r="J21" s="409">
        <f t="shared" si="5"/>
        <v>0</v>
      </c>
      <c r="K21" s="190"/>
      <c r="L21" s="76"/>
      <c r="M21" s="72"/>
      <c r="O21" s="75"/>
      <c r="P21" s="73"/>
      <c r="Q21" s="77"/>
      <c r="R21" s="74"/>
      <c r="S21" s="74"/>
    </row>
    <row r="22" spans="1:22" ht="37.200000000000003" hidden="1" customHeight="1" x14ac:dyDescent="0.6">
      <c r="A22" s="411" t="str">
        <f>+[2]ระบบการควบคุมฯ!A126</f>
        <v>(8</v>
      </c>
      <c r="B22" s="813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823">
        <f>+[1]ระบบการควบคุมฯ!C262</f>
        <v>0</v>
      </c>
      <c r="D22" s="413">
        <f>+[1]ระบบการควบคุมฯ!E262</f>
        <v>0</v>
      </c>
      <c r="E22" s="412"/>
      <c r="F22" s="412">
        <f t="shared" si="4"/>
        <v>0</v>
      </c>
      <c r="G22" s="412">
        <f>+[1]ระบบการควบคุมฯ!G262+[1]ระบบการควบคุมฯ!H262</f>
        <v>0</v>
      </c>
      <c r="H22" s="412">
        <f>+[1]ระบบการควบคุมฯ!I262+[1]ระบบการควบคุมฯ!J262</f>
        <v>0</v>
      </c>
      <c r="I22" s="413">
        <f>+[1]ระบบการควบคุมฯ!K262+[1]ระบบการควบคุมฯ!L262</f>
        <v>0</v>
      </c>
      <c r="J22" s="413">
        <f t="shared" si="5"/>
        <v>0</v>
      </c>
      <c r="K22" s="489" t="s">
        <v>16</v>
      </c>
      <c r="L22" s="76"/>
      <c r="M22" s="72"/>
      <c r="O22" s="75"/>
      <c r="P22" s="73"/>
      <c r="Q22" s="77"/>
      <c r="R22" s="74"/>
      <c r="S22" s="74"/>
    </row>
    <row r="23" spans="1:22" ht="20.399999999999999" hidden="1" customHeight="1" x14ac:dyDescent="0.6">
      <c r="A23" s="411" t="str">
        <f>+[2]ระบบการควบคุมฯ!A127</f>
        <v>(8.1</v>
      </c>
      <c r="B23" s="813" t="str">
        <f>[2]ระบบการควบคุมฯ!B127</f>
        <v>ค่าทำการนอกเวลา</v>
      </c>
      <c r="C23" s="823"/>
      <c r="D23" s="409">
        <f>+[1]ระบบการควบคุมฯ!E263</f>
        <v>0</v>
      </c>
      <c r="E23" s="412"/>
      <c r="F23" s="412">
        <f t="shared" si="4"/>
        <v>0</v>
      </c>
      <c r="G23" s="412">
        <f>+[1]ระบบการควบคุมฯ!G263+[1]ระบบการควบคุมฯ!H263</f>
        <v>0</v>
      </c>
      <c r="H23" s="412">
        <f>+[1]ระบบการควบคุมฯ!I263+[1]ระบบการควบคุมฯ!J263</f>
        <v>0</v>
      </c>
      <c r="I23" s="413">
        <f>+[1]ระบบการควบคุมฯ!K263+[1]ระบบการควบคุมฯ!L263</f>
        <v>0</v>
      </c>
      <c r="J23" s="413">
        <f t="shared" si="5"/>
        <v>0</v>
      </c>
      <c r="K23" s="489" t="s">
        <v>16</v>
      </c>
      <c r="L23" s="76"/>
      <c r="M23" s="72"/>
      <c r="O23" s="75"/>
      <c r="P23" s="73"/>
      <c r="Q23" s="77"/>
      <c r="R23" s="74"/>
      <c r="S23" s="74"/>
    </row>
    <row r="24" spans="1:22" ht="37.200000000000003" hidden="1" customHeight="1" x14ac:dyDescent="0.6">
      <c r="A24" s="411" t="str">
        <f>+[1]ระบบการควบคุมฯ!A264</f>
        <v>(8.2</v>
      </c>
      <c r="B24" s="540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823"/>
      <c r="D24" s="409">
        <f>+[1]ระบบการควบคุมฯ!E264</f>
        <v>0</v>
      </c>
      <c r="E24" s="412"/>
      <c r="F24" s="412">
        <f t="shared" si="4"/>
        <v>0</v>
      </c>
      <c r="G24" s="412">
        <f>+[1]ระบบการควบคุมฯ!G264+[1]ระบบการควบคุมฯ!H264</f>
        <v>0</v>
      </c>
      <c r="H24" s="412">
        <f>+[1]ระบบการควบคุมฯ!I264+[1]ระบบการควบคุมฯ!J264</f>
        <v>0</v>
      </c>
      <c r="I24" s="413">
        <f>+[1]ระบบการควบคุมฯ!K264+[1]ระบบการควบคุมฯ!L264</f>
        <v>0</v>
      </c>
      <c r="J24" s="413">
        <f t="shared" si="5"/>
        <v>0</v>
      </c>
      <c r="K24" s="489" t="s">
        <v>17</v>
      </c>
      <c r="L24" s="76"/>
      <c r="M24" s="72"/>
      <c r="O24" s="75"/>
      <c r="P24" s="73"/>
      <c r="Q24" s="77"/>
      <c r="R24" s="74"/>
      <c r="S24" s="74"/>
    </row>
    <row r="25" spans="1:22" ht="55.95" hidden="1" customHeight="1" x14ac:dyDescent="0.6">
      <c r="A25" s="414" t="str">
        <f>+[1]ระบบการควบคุมฯ!A253</f>
        <v>1.1.1.2</v>
      </c>
      <c r="B25" s="813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824">
        <f>+[1]ระบบการควบคุมฯ!F253</f>
        <v>0</v>
      </c>
      <c r="D25" s="413">
        <f>+[1]ระบบการควบคุมฯ!E253</f>
        <v>0</v>
      </c>
      <c r="E25" s="415">
        <f>+[1]ระบบการควบคุมฯ!H253</f>
        <v>0</v>
      </c>
      <c r="F25" s="412">
        <f t="shared" si="4"/>
        <v>0</v>
      </c>
      <c r="G25" s="415">
        <f>+[1]ระบบการควบคุมฯ!G253+[1]ระบบการควบคุมฯ!H253</f>
        <v>0</v>
      </c>
      <c r="H25" s="415">
        <f>+[1]ระบบการควบคุมฯ!I253+[1]ระบบการควบคุมฯ!J253</f>
        <v>0</v>
      </c>
      <c r="I25" s="415">
        <f>+[1]ระบบการควบคุมฯ!K253+[1]ระบบการควบคุมฯ!L253</f>
        <v>0</v>
      </c>
      <c r="J25" s="413">
        <f>+F25-G25-H25-I25</f>
        <v>0</v>
      </c>
      <c r="K25" s="227" t="s">
        <v>16</v>
      </c>
      <c r="L25" s="76"/>
      <c r="M25" s="72"/>
      <c r="O25" s="75"/>
      <c r="P25" s="73"/>
      <c r="Q25" s="77"/>
      <c r="R25" s="74"/>
      <c r="S25" s="74"/>
    </row>
    <row r="26" spans="1:22" ht="20.399999999999999" hidden="1" customHeight="1" x14ac:dyDescent="0.6">
      <c r="A26" s="414"/>
      <c r="B26" s="813"/>
      <c r="C26" s="824"/>
      <c r="D26" s="416"/>
      <c r="E26" s="416"/>
      <c r="F26" s="416"/>
      <c r="G26" s="416"/>
      <c r="H26" s="416"/>
      <c r="I26" s="416"/>
      <c r="J26" s="416"/>
      <c r="K26" s="227"/>
      <c r="L26" s="76"/>
      <c r="M26" s="72"/>
      <c r="O26" s="75"/>
      <c r="P26" s="73"/>
      <c r="Q26" s="77"/>
      <c r="R26" s="74"/>
      <c r="S26" s="74"/>
    </row>
    <row r="27" spans="1:22" ht="31.2" hidden="1" customHeight="1" x14ac:dyDescent="0.6">
      <c r="A27" s="417">
        <v>2</v>
      </c>
      <c r="B27" s="825" t="str">
        <f>[2]ระบบการควบคุมฯ!B129</f>
        <v>งบพัฒนาเพื่อพัฒนาคุณภาพการศึกษา 1,400,000 บาท</v>
      </c>
      <c r="C27" s="826" t="str">
        <f>[2]ระบบการควบคุมฯ!C129</f>
        <v xml:space="preserve">ศธ04002/ว4623 ลว.28 ต.ค.64 โอนครั้งที่ 10 </v>
      </c>
      <c r="D27" s="418">
        <f>+D28+D39</f>
        <v>0</v>
      </c>
      <c r="E27" s="418">
        <f t="shared" ref="E27:J27" si="6">+E28+E39</f>
        <v>0</v>
      </c>
      <c r="F27" s="418">
        <f t="shared" si="6"/>
        <v>0</v>
      </c>
      <c r="G27" s="418">
        <f t="shared" si="6"/>
        <v>0</v>
      </c>
      <c r="H27" s="418">
        <f t="shared" si="6"/>
        <v>0</v>
      </c>
      <c r="I27" s="418">
        <f t="shared" si="6"/>
        <v>0</v>
      </c>
      <c r="J27" s="418">
        <f t="shared" si="6"/>
        <v>0</v>
      </c>
      <c r="K27" s="418">
        <f t="shared" ref="K27" si="7">+K28</f>
        <v>0</v>
      </c>
      <c r="L27" s="76"/>
      <c r="M27" s="72"/>
      <c r="O27" s="75"/>
      <c r="P27" s="73"/>
      <c r="Q27" s="77"/>
      <c r="R27" s="74"/>
      <c r="S27" s="74"/>
    </row>
    <row r="28" spans="1:22" ht="20.399999999999999" hidden="1" customHeight="1" x14ac:dyDescent="0.6">
      <c r="A28" s="419">
        <v>2.1</v>
      </c>
      <c r="B28" s="827" t="str">
        <f>[2]ระบบการควบคุมฯ!B130</f>
        <v>งบกลยุทธ์ ของสพป.ปท.2 900,000 บาท</v>
      </c>
      <c r="C28" s="828" t="str">
        <f>+[1]ระบบการควบคุมฯ!C266</f>
        <v>20004 35000100 200000</v>
      </c>
      <c r="D28" s="948"/>
      <c r="E28" s="420">
        <f>SUM(E29:E38)</f>
        <v>0</v>
      </c>
      <c r="F28" s="420">
        <f>+E28+D28</f>
        <v>0</v>
      </c>
      <c r="G28" s="420">
        <f>SUM(G29:G34)</f>
        <v>0</v>
      </c>
      <c r="H28" s="420">
        <f>SUM(H29:H34)</f>
        <v>0</v>
      </c>
      <c r="I28" s="420">
        <f>SUM(I29:I34)</f>
        <v>0</v>
      </c>
      <c r="J28" s="420">
        <f>SUM(J29:J34)</f>
        <v>0</v>
      </c>
      <c r="K28" s="191"/>
      <c r="L28" s="76"/>
      <c r="M28" s="72"/>
      <c r="O28" s="75"/>
      <c r="P28" s="73"/>
      <c r="Q28" s="77"/>
      <c r="R28" s="74"/>
      <c r="S28" s="74"/>
    </row>
    <row r="29" spans="1:22" ht="55.95" hidden="1" customHeight="1" x14ac:dyDescent="0.6">
      <c r="A29" s="421" t="s">
        <v>35</v>
      </c>
      <c r="B29" s="821" t="str">
        <f>[2]ระบบการควบคุมฯ!B131</f>
        <v xml:space="preserve">โครงการพัฒนาคุณภาพงานวิชาการ สู่ 4 smart </v>
      </c>
      <c r="C29" s="829"/>
      <c r="D29" s="949"/>
      <c r="E29" s="422">
        <f>+[1]ระบบการควบคุมฯ!E267</f>
        <v>0</v>
      </c>
      <c r="F29" s="409">
        <f>+E29+D29</f>
        <v>0</v>
      </c>
      <c r="G29" s="422">
        <f>+[1]ระบบการควบคุมฯ!G267+[1]ระบบการควบคุมฯ!H267</f>
        <v>0</v>
      </c>
      <c r="H29" s="422">
        <f>+[1]ระบบการควบคุมฯ!I267+[1]ระบบการควบคุมฯ!J267</f>
        <v>0</v>
      </c>
      <c r="I29" s="422">
        <f>+[1]ระบบการควบคุมฯ!K267+[1]ระบบการควบคุมฯ!L267</f>
        <v>0</v>
      </c>
      <c r="J29" s="422">
        <f>+F29-G29-H29-I29</f>
        <v>0</v>
      </c>
      <c r="K29" s="192" t="s">
        <v>14</v>
      </c>
      <c r="L29" s="76"/>
      <c r="M29" s="72"/>
      <c r="O29" s="75"/>
      <c r="P29" s="73"/>
      <c r="Q29" s="77"/>
      <c r="R29" s="74"/>
      <c r="S29" s="74"/>
    </row>
    <row r="30" spans="1:22" ht="55.95" hidden="1" customHeight="1" x14ac:dyDescent="0.6">
      <c r="A30" s="421" t="s">
        <v>36</v>
      </c>
      <c r="B30" s="821" t="str">
        <f>[2]ระบบการควบคุมฯ!B132</f>
        <v xml:space="preserve">โครงการนิเทศการศึกษาวิถีใหม่ วิถีคุณภาพ </v>
      </c>
      <c r="C30" s="829"/>
      <c r="D30" s="949"/>
      <c r="E30" s="422">
        <f>+[1]ระบบการควบคุมฯ!E268</f>
        <v>0</v>
      </c>
      <c r="F30" s="409">
        <f t="shared" ref="F30:F38" si="8">+E30+D30</f>
        <v>0</v>
      </c>
      <c r="G30" s="422">
        <f>+[1]ระบบการควบคุมฯ!G268+[1]ระบบการควบคุมฯ!H268</f>
        <v>0</v>
      </c>
      <c r="H30" s="422">
        <f>+[1]ระบบการควบคุมฯ!I268+[1]ระบบการควบคุมฯ!J268</f>
        <v>0</v>
      </c>
      <c r="I30" s="422">
        <f>+[1]ระบบการควบคุมฯ!K268+[1]ระบบการควบคุมฯ!L268</f>
        <v>0</v>
      </c>
      <c r="J30" s="422">
        <f t="shared" ref="J30:J34" si="9">+F30-G30-H30-I30</f>
        <v>0</v>
      </c>
      <c r="K30" s="192" t="s">
        <v>14</v>
      </c>
      <c r="L30" s="76"/>
      <c r="M30" s="72"/>
      <c r="O30" s="75"/>
      <c r="P30" s="73"/>
      <c r="Q30" s="77"/>
      <c r="R30" s="74"/>
      <c r="S30" s="74"/>
    </row>
    <row r="31" spans="1:22" ht="17.25" hidden="1" customHeight="1" x14ac:dyDescent="0.6">
      <c r="A31" s="421" t="s">
        <v>37</v>
      </c>
      <c r="B31" s="830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829"/>
      <c r="D31" s="949"/>
      <c r="E31" s="422">
        <f>+[1]ระบบการควบคุมฯ!E269</f>
        <v>0</v>
      </c>
      <c r="F31" s="409">
        <f t="shared" si="8"/>
        <v>0</v>
      </c>
      <c r="G31" s="422">
        <f>+[1]ระบบการควบคุมฯ!G269+[1]ระบบการควบคุมฯ!H269</f>
        <v>0</v>
      </c>
      <c r="H31" s="422">
        <f>+[1]ระบบการควบคุมฯ!I269+[1]ระบบการควบคุมฯ!J269</f>
        <v>0</v>
      </c>
      <c r="I31" s="422">
        <f>+[1]ระบบการควบคุมฯ!K269+[1]ระบบการควบคุมฯ!L269</f>
        <v>0</v>
      </c>
      <c r="J31" s="422">
        <f t="shared" si="9"/>
        <v>0</v>
      </c>
      <c r="K31" s="192" t="s">
        <v>14</v>
      </c>
      <c r="L31" s="76"/>
      <c r="M31" s="72"/>
      <c r="O31" s="75"/>
      <c r="P31" s="73"/>
      <c r="Q31" s="77"/>
      <c r="R31" s="74"/>
      <c r="S31" s="74"/>
    </row>
    <row r="32" spans="1:22" ht="21" hidden="1" customHeight="1" x14ac:dyDescent="0.6">
      <c r="A32" s="421" t="s">
        <v>38</v>
      </c>
      <c r="B32" s="821" t="str">
        <f>[2]ระบบการควบคุมฯ!B134</f>
        <v xml:space="preserve">โครงการพัฒนาระบบบริหารจัดการประชากรวัยเรียน </v>
      </c>
      <c r="C32" s="829"/>
      <c r="D32" s="949"/>
      <c r="E32" s="422">
        <f>+[1]ระบบการควบคุมฯ!E270</f>
        <v>0</v>
      </c>
      <c r="F32" s="409">
        <f t="shared" si="8"/>
        <v>0</v>
      </c>
      <c r="G32" s="422">
        <f>+[1]ระบบการควบคุมฯ!G270+[1]ระบบการควบคุมฯ!H270</f>
        <v>0</v>
      </c>
      <c r="H32" s="422">
        <f>+[1]ระบบการควบคุมฯ!I270+[1]ระบบการควบคุมฯ!J270</f>
        <v>0</v>
      </c>
      <c r="I32" s="422">
        <f>+[1]ระบบการควบคุมฯ!K270+[1]ระบบการควบคุมฯ!L270</f>
        <v>0</v>
      </c>
      <c r="J32" s="422">
        <f t="shared" si="9"/>
        <v>0</v>
      </c>
      <c r="K32" s="192" t="s">
        <v>13</v>
      </c>
      <c r="L32" s="76"/>
      <c r="M32" s="72"/>
      <c r="O32" s="75"/>
      <c r="P32" s="73"/>
      <c r="Q32" s="77"/>
      <c r="R32" s="74"/>
      <c r="S32" s="74"/>
    </row>
    <row r="33" spans="1:22" ht="21.6" hidden="1" customHeight="1" x14ac:dyDescent="0.6">
      <c r="A33" s="423" t="s">
        <v>39</v>
      </c>
      <c r="B33" s="831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832"/>
      <c r="D33" s="950"/>
      <c r="E33" s="424">
        <f>+[1]ระบบการควบคุมฯ!E271</f>
        <v>0</v>
      </c>
      <c r="F33" s="413">
        <f t="shared" si="8"/>
        <v>0</v>
      </c>
      <c r="G33" s="424">
        <f>+[1]ระบบการควบคุมฯ!G271+[1]ระบบการควบคุมฯ!H271</f>
        <v>0</v>
      </c>
      <c r="H33" s="424">
        <f>+[1]ระบบการควบคุมฯ!I271+[1]ระบบการควบคุมฯ!J271</f>
        <v>0</v>
      </c>
      <c r="I33" s="424">
        <f>+[1]ระบบการควบคุมฯ!K271+[1]ระบบการควบคุมฯ!L271</f>
        <v>0</v>
      </c>
      <c r="J33" s="424">
        <f t="shared" si="9"/>
        <v>0</v>
      </c>
      <c r="K33" s="195" t="s">
        <v>17</v>
      </c>
      <c r="L33" s="89"/>
      <c r="M33" s="90">
        <f>SUM(F33:H33)</f>
        <v>0</v>
      </c>
      <c r="N33" s="91" t="e">
        <f>+F33*100/C33</f>
        <v>#DIV/0!</v>
      </c>
      <c r="O33" s="91" t="e">
        <f>+G33*100/C33</f>
        <v>#DIV/0!</v>
      </c>
      <c r="P33" s="91" t="e">
        <f>+H33*100/C33</f>
        <v>#DIV/0!</v>
      </c>
      <c r="Q33" s="91" t="e">
        <f>SUM(N33:P33)</f>
        <v>#DIV/0!</v>
      </c>
      <c r="R33" s="74"/>
      <c r="S33" s="74"/>
      <c r="T33" s="71" t="e">
        <f>+G33*100/C33</f>
        <v>#DIV/0!</v>
      </c>
      <c r="U33" s="71" t="e">
        <f>+H33*100/C33</f>
        <v>#DIV/0!</v>
      </c>
      <c r="V33" s="71" t="e">
        <f>SUM(T33:U33)</f>
        <v>#DIV/0!</v>
      </c>
    </row>
    <row r="34" spans="1:22" ht="21" hidden="1" customHeight="1" x14ac:dyDescent="0.6">
      <c r="A34" s="421" t="s">
        <v>40</v>
      </c>
      <c r="B34" s="830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829"/>
      <c r="D34" s="951"/>
      <c r="E34" s="422">
        <f>+[1]ระบบการควบคุมฯ!E272</f>
        <v>0</v>
      </c>
      <c r="F34" s="409">
        <f t="shared" si="8"/>
        <v>0</v>
      </c>
      <c r="G34" s="422">
        <f>+[1]ระบบการควบคุมฯ!G272+[1]ระบบการควบคุมฯ!H272</f>
        <v>0</v>
      </c>
      <c r="H34" s="422">
        <f>+[1]ระบบการควบคุมฯ!I272+[1]ระบบการควบคุมฯ!J272</f>
        <v>0</v>
      </c>
      <c r="I34" s="422">
        <f>+[1]ระบบการควบคุมฯ!K272+[1]ระบบการควบคุมฯ!L272</f>
        <v>0</v>
      </c>
      <c r="J34" s="422">
        <f t="shared" si="9"/>
        <v>0</v>
      </c>
      <c r="K34" s="192" t="s">
        <v>18</v>
      </c>
      <c r="L34" s="89"/>
      <c r="M34" s="90">
        <f>SUM(F34:H34)</f>
        <v>0</v>
      </c>
      <c r="N34" s="92"/>
      <c r="O34" s="93"/>
      <c r="P34" s="94"/>
      <c r="Q34" s="95"/>
      <c r="R34" s="74"/>
      <c r="S34" s="74"/>
    </row>
    <row r="35" spans="1:22" s="88" customFormat="1" ht="37.950000000000003" hidden="1" customHeight="1" x14ac:dyDescent="0.6">
      <c r="A35" s="421"/>
      <c r="B35" s="833">
        <f>[2]ระบบการควบคุมฯ!B137</f>
        <v>0</v>
      </c>
      <c r="C35" s="829">
        <f>[2]ระบบการควบคุมฯ!C137</f>
        <v>0</v>
      </c>
      <c r="D35" s="422">
        <f>[2]ระบบการควบคุมฯ!F137</f>
        <v>0</v>
      </c>
      <c r="E35" s="422"/>
      <c r="F35" s="409">
        <f t="shared" si="8"/>
        <v>0</v>
      </c>
      <c r="G35" s="422"/>
      <c r="H35" s="422"/>
      <c r="I35" s="422"/>
      <c r="J35" s="422"/>
      <c r="K35" s="196"/>
      <c r="L35" s="79"/>
      <c r="M35" s="84"/>
      <c r="N35" s="80"/>
      <c r="O35" s="81"/>
      <c r="P35" s="82"/>
      <c r="Q35" s="83"/>
      <c r="R35" s="86"/>
      <c r="S35" s="86"/>
      <c r="T35" s="87"/>
      <c r="U35" s="87"/>
      <c r="V35" s="87"/>
    </row>
    <row r="36" spans="1:22" s="88" customFormat="1" ht="21" hidden="1" customHeight="1" x14ac:dyDescent="0.6">
      <c r="A36" s="421"/>
      <c r="B36" s="833">
        <f>[2]ระบบการควบคุมฯ!B138</f>
        <v>0</v>
      </c>
      <c r="C36" s="829">
        <f>[2]ระบบการควบคุมฯ!C138</f>
        <v>0</v>
      </c>
      <c r="D36" s="422">
        <f>[2]ระบบการควบคุมฯ!F138</f>
        <v>0</v>
      </c>
      <c r="E36" s="422"/>
      <c r="F36" s="409">
        <f t="shared" si="8"/>
        <v>0</v>
      </c>
      <c r="G36" s="422"/>
      <c r="H36" s="422"/>
      <c r="I36" s="422"/>
      <c r="J36" s="422"/>
      <c r="K36" s="196"/>
      <c r="L36" s="79"/>
      <c r="M36" s="84"/>
      <c r="N36" s="80"/>
      <c r="O36" s="81"/>
      <c r="P36" s="82"/>
      <c r="Q36" s="83"/>
      <c r="R36" s="86"/>
      <c r="S36" s="86"/>
      <c r="T36" s="87"/>
      <c r="U36" s="87"/>
      <c r="V36" s="87"/>
    </row>
    <row r="37" spans="1:22" s="88" customFormat="1" ht="21" hidden="1" customHeight="1" x14ac:dyDescent="0.6">
      <c r="A37" s="421"/>
      <c r="B37" s="833">
        <f>[2]ระบบการควบคุมฯ!B139</f>
        <v>0</v>
      </c>
      <c r="C37" s="829">
        <f>[2]ระบบการควบคุมฯ!C139</f>
        <v>0</v>
      </c>
      <c r="D37" s="422">
        <f>[2]ระบบการควบคุมฯ!F139</f>
        <v>0</v>
      </c>
      <c r="E37" s="422"/>
      <c r="F37" s="409">
        <f t="shared" si="8"/>
        <v>0</v>
      </c>
      <c r="G37" s="422"/>
      <c r="H37" s="422"/>
      <c r="I37" s="422"/>
      <c r="J37" s="422"/>
      <c r="K37" s="196"/>
      <c r="L37" s="79"/>
      <c r="M37" s="84"/>
      <c r="N37" s="80"/>
      <c r="O37" s="81"/>
      <c r="P37" s="82"/>
      <c r="Q37" s="83"/>
      <c r="R37" s="86"/>
      <c r="S37" s="86"/>
      <c r="T37" s="87"/>
      <c r="U37" s="87"/>
      <c r="V37" s="87"/>
    </row>
    <row r="38" spans="1:22" ht="20.399999999999999" hidden="1" customHeight="1" x14ac:dyDescent="0.6">
      <c r="A38" s="421"/>
      <c r="B38" s="197"/>
      <c r="C38" s="834"/>
      <c r="D38" s="422"/>
      <c r="E38" s="422"/>
      <c r="F38" s="409">
        <f t="shared" si="8"/>
        <v>0</v>
      </c>
      <c r="G38" s="422"/>
      <c r="H38" s="422"/>
      <c r="I38" s="422"/>
      <c r="J38" s="422"/>
      <c r="K38" s="196"/>
      <c r="L38" s="76"/>
      <c r="M38" s="72"/>
      <c r="O38" s="75"/>
      <c r="P38" s="73"/>
      <c r="Q38" s="77"/>
      <c r="R38" s="74"/>
      <c r="S38" s="74"/>
    </row>
    <row r="39" spans="1:22" ht="31.2" hidden="1" customHeight="1" x14ac:dyDescent="0.6">
      <c r="A39" s="425">
        <v>2.2000000000000002</v>
      </c>
      <c r="B39" s="198" t="str">
        <f>+[2]ระบบการควบคุมฯ!B140</f>
        <v>งบเพิ่มประสิทธิผลกลยุทธ์ของ สพฐ.</v>
      </c>
      <c r="C39" s="835" t="str">
        <f>+[2]ระบบการควบคุมฯ!C140</f>
        <v xml:space="preserve">ศธ04002/ว4623 ลว.28 ต.ค.64 โอนครั้งที่ 10 </v>
      </c>
      <c r="D39" s="426"/>
      <c r="E39" s="426">
        <f>SUM(E40:E48)</f>
        <v>0</v>
      </c>
      <c r="F39" s="426">
        <f t="shared" ref="F39:I39" si="10">SUM(F40:F48)</f>
        <v>0</v>
      </c>
      <c r="G39" s="426">
        <f t="shared" si="10"/>
        <v>0</v>
      </c>
      <c r="H39" s="426">
        <f t="shared" si="10"/>
        <v>0</v>
      </c>
      <c r="I39" s="426">
        <f t="shared" si="10"/>
        <v>0</v>
      </c>
      <c r="J39" s="426">
        <f t="shared" ref="J39" si="11">SUM(J40:J47)</f>
        <v>0</v>
      </c>
      <c r="K39" s="199"/>
      <c r="L39" s="76"/>
      <c r="M39" s="72"/>
      <c r="O39" s="75"/>
      <c r="P39" s="73"/>
      <c r="Q39" s="77"/>
      <c r="R39" s="74"/>
      <c r="S39" s="74"/>
    </row>
    <row r="40" spans="1:22" ht="74.400000000000006" hidden="1" customHeight="1" x14ac:dyDescent="0.6">
      <c r="A40" s="427" t="s">
        <v>62</v>
      </c>
      <c r="B40" s="200" t="s">
        <v>122</v>
      </c>
      <c r="C40" s="836">
        <f>+[2]ระบบการควบคุมฯ!C141</f>
        <v>0</v>
      </c>
      <c r="D40" s="428"/>
      <c r="E40" s="428">
        <f>+[1]ระบบการควบคุมฯ!E277</f>
        <v>0</v>
      </c>
      <c r="F40" s="428">
        <f t="shared" ref="F40:F48" si="12">+E40+D40</f>
        <v>0</v>
      </c>
      <c r="G40" s="428">
        <f>+[1]ระบบการควบคุมฯ!G277+[1]ระบบการควบคุมฯ!H277</f>
        <v>0</v>
      </c>
      <c r="H40" s="428">
        <f>+[1]ระบบการควบคุมฯ!I277+[1]ระบบการควบคุมฯ!J277</f>
        <v>0</v>
      </c>
      <c r="I40" s="428">
        <f>+[1]ระบบการควบคุมฯ!K277+[1]ระบบการควบคุมฯ!L277</f>
        <v>0</v>
      </c>
      <c r="J40" s="428">
        <f t="shared" ref="J40:J48" si="13">+F40-G40-H40-I40</f>
        <v>0</v>
      </c>
      <c r="K40" s="560" t="s">
        <v>15</v>
      </c>
      <c r="L40" s="78"/>
      <c r="M40" s="79"/>
      <c r="N40" s="80"/>
      <c r="O40" s="81"/>
      <c r="P40" s="82"/>
      <c r="Q40" s="83"/>
      <c r="R40" s="86"/>
      <c r="S40" s="74"/>
    </row>
    <row r="41" spans="1:22" ht="55.95" hidden="1" customHeight="1" x14ac:dyDescent="0.6">
      <c r="A41" s="429" t="s">
        <v>64</v>
      </c>
      <c r="B41" s="201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837" t="str">
        <f>+[2]ระบบการควบคุมฯ!C142</f>
        <v>บันทึกกลุ่มนิเทศติดตามและประเมินผลฯ ลว. 6 ม.ค.65</v>
      </c>
      <c r="D41" s="404"/>
      <c r="E41" s="404">
        <f>+[1]ระบบการควบคุมฯ!E278</f>
        <v>0</v>
      </c>
      <c r="F41" s="404">
        <f t="shared" si="12"/>
        <v>0</v>
      </c>
      <c r="G41" s="404">
        <f>+[1]ระบบการควบคุมฯ!G278+[1]ระบบการควบคุมฯ!H278</f>
        <v>0</v>
      </c>
      <c r="H41" s="404">
        <f>+[1]ระบบการควบคุมฯ!I278+[1]ระบบการควบคุมฯ!J278</f>
        <v>0</v>
      </c>
      <c r="I41" s="404">
        <f>+[1]ระบบการควบคุมฯ!K278+[1]ระบบการควบคุมฯ!L278</f>
        <v>0</v>
      </c>
      <c r="J41" s="404">
        <f t="shared" si="13"/>
        <v>0</v>
      </c>
      <c r="K41" s="430" t="s">
        <v>14</v>
      </c>
      <c r="L41" s="78"/>
      <c r="M41" s="79"/>
      <c r="N41" s="80"/>
      <c r="O41" s="81"/>
      <c r="P41" s="82"/>
      <c r="Q41" s="83"/>
      <c r="R41" s="86"/>
      <c r="S41" s="74"/>
    </row>
    <row r="42" spans="1:22" ht="74.400000000000006" hidden="1" customHeight="1" x14ac:dyDescent="0.6">
      <c r="A42" s="429" t="s">
        <v>65</v>
      </c>
      <c r="B42" s="201" t="str">
        <f>+[1]ระบบการควบคุมฯ!B279</f>
        <v>ซ่อมแซมครุภัณฑ์</v>
      </c>
      <c r="C42" s="837" t="str">
        <f>+[1]ระบบการควบคุมฯ!C279</f>
        <v>ยืมงบเพิ่มประสิทธิผลกลยุทธ์สพฐ.บท.17มี.ค.65</v>
      </c>
      <c r="D42" s="404"/>
      <c r="E42" s="404">
        <f>+[1]ระบบการควบคุมฯ!E279</f>
        <v>0</v>
      </c>
      <c r="F42" s="404">
        <f t="shared" si="12"/>
        <v>0</v>
      </c>
      <c r="G42" s="404">
        <f>+[1]ระบบการควบคุมฯ!G279+[1]ระบบการควบคุมฯ!H279</f>
        <v>0</v>
      </c>
      <c r="H42" s="404">
        <f>+[1]ระบบการควบคุมฯ!I279+[1]ระบบการควบคุมฯ!J279</f>
        <v>0</v>
      </c>
      <c r="I42" s="404">
        <f>+[1]ระบบการควบคุมฯ!K279+[1]ระบบการควบคุมฯ!L279</f>
        <v>0</v>
      </c>
      <c r="J42" s="404">
        <f t="shared" si="13"/>
        <v>0</v>
      </c>
      <c r="K42" s="430" t="s">
        <v>15</v>
      </c>
      <c r="L42" s="78"/>
      <c r="M42" s="79"/>
      <c r="N42" s="80"/>
      <c r="O42" s="81"/>
      <c r="P42" s="82"/>
      <c r="Q42" s="83"/>
      <c r="R42" s="86"/>
      <c r="S42" s="74"/>
    </row>
    <row r="43" spans="1:22" ht="21.6" hidden="1" customHeight="1" x14ac:dyDescent="0.6">
      <c r="A43" s="429" t="s">
        <v>112</v>
      </c>
      <c r="B43" s="201" t="str">
        <f>+[1]ระบบการควบคุมฯ!B280</f>
        <v xml:space="preserve">ค่าสาธารณูปโภค </v>
      </c>
      <c r="C43" s="837" t="str">
        <f>+[1]ระบบการควบคุมฯ!C280</f>
        <v>บท.แผนลว. 30 พ.ค.65</v>
      </c>
      <c r="D43" s="404"/>
      <c r="E43" s="404">
        <f>+[1]ระบบการควบคุมฯ!E280</f>
        <v>0</v>
      </c>
      <c r="F43" s="404">
        <f t="shared" si="12"/>
        <v>0</v>
      </c>
      <c r="G43" s="404">
        <f>+[1]ระบบการควบคุมฯ!G280+[1]ระบบการควบคุมฯ!H280</f>
        <v>0</v>
      </c>
      <c r="H43" s="404">
        <f>+[1]ระบบการควบคุมฯ!I280+[1]ระบบการควบคุมฯ!J280</f>
        <v>0</v>
      </c>
      <c r="I43" s="404">
        <f>+[1]ระบบการควบคุมฯ!K280+[1]ระบบการควบคุมฯ!L280</f>
        <v>0</v>
      </c>
      <c r="J43" s="404">
        <f t="shared" si="13"/>
        <v>0</v>
      </c>
      <c r="K43" s="430" t="s">
        <v>15</v>
      </c>
      <c r="L43" s="79"/>
      <c r="M43" s="84"/>
      <c r="N43" s="85"/>
      <c r="O43" s="85"/>
      <c r="P43" s="85"/>
      <c r="Q43" s="85"/>
      <c r="R43" s="86"/>
      <c r="S43" s="74"/>
    </row>
    <row r="44" spans="1:22" s="88" customFormat="1" ht="55.95" hidden="1" customHeight="1" x14ac:dyDescent="0.6">
      <c r="A44" s="429" t="s">
        <v>113</v>
      </c>
      <c r="B44" s="201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837" t="str">
        <f>+[2]ระบบการควบคุมฯ!C145</f>
        <v>ที่ ศธ04002/ว331/27 ม.ค.65 ครั้งที่ 172</v>
      </c>
      <c r="D44" s="404"/>
      <c r="E44" s="404">
        <f>+[1]ระบบการควบคุมฯ!E281</f>
        <v>0</v>
      </c>
      <c r="F44" s="404">
        <f t="shared" si="12"/>
        <v>0</v>
      </c>
      <c r="G44" s="404">
        <f>+[1]ระบบการควบคุมฯ!G281+[1]ระบบการควบคุมฯ!H281</f>
        <v>0</v>
      </c>
      <c r="H44" s="404">
        <f>+[1]ระบบการควบคุมฯ!I281+[1]ระบบการควบคุมฯ!J281</f>
        <v>0</v>
      </c>
      <c r="I44" s="404">
        <f>+[1]ระบบการควบคุมฯ!K281+[1]ระบบการควบคุมฯ!L281</f>
        <v>0</v>
      </c>
      <c r="J44" s="404">
        <f t="shared" si="13"/>
        <v>0</v>
      </c>
      <c r="K44" s="430" t="s">
        <v>14</v>
      </c>
      <c r="L44" s="79"/>
      <c r="M44" s="84"/>
      <c r="N44" s="80"/>
      <c r="O44" s="81"/>
      <c r="P44" s="82"/>
      <c r="Q44" s="83"/>
      <c r="R44" s="86"/>
      <c r="S44" s="86"/>
      <c r="T44" s="87"/>
      <c r="U44" s="87"/>
      <c r="V44" s="87"/>
    </row>
    <row r="45" spans="1:22" ht="55.95" hidden="1" customHeight="1" x14ac:dyDescent="0.6">
      <c r="A45" s="429" t="s">
        <v>114</v>
      </c>
      <c r="B45" s="201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837" t="str">
        <f>+[1]ระบบการควบคุมฯ!C282</f>
        <v>บท.แผนลว. 27 มิ..ย.65</v>
      </c>
      <c r="D45" s="404"/>
      <c r="E45" s="404">
        <f>+[1]ระบบการควบคุมฯ!E282</f>
        <v>0</v>
      </c>
      <c r="F45" s="404">
        <f t="shared" si="12"/>
        <v>0</v>
      </c>
      <c r="G45" s="404">
        <f>+[1]ระบบการควบคุมฯ!G282+[1]ระบบการควบคุมฯ!H282</f>
        <v>0</v>
      </c>
      <c r="H45" s="404">
        <f>+[1]ระบบการควบคุมฯ!I282+[1]ระบบการควบคุมฯ!J282</f>
        <v>0</v>
      </c>
      <c r="I45" s="404">
        <f>+[1]ระบบการควบคุมฯ!K282+[1]ระบบการควบคุมฯ!L282</f>
        <v>0</v>
      </c>
      <c r="J45" s="404">
        <f t="shared" si="13"/>
        <v>0</v>
      </c>
      <c r="K45" s="430" t="s">
        <v>14</v>
      </c>
      <c r="L45" s="79"/>
      <c r="M45" s="96"/>
      <c r="N45" s="96"/>
      <c r="O45" s="82"/>
      <c r="P45" s="82"/>
      <c r="Q45" s="83"/>
      <c r="R45" s="86"/>
      <c r="S45" s="74"/>
    </row>
    <row r="46" spans="1:22" s="88" customFormat="1" ht="55.95" hidden="1" customHeight="1" x14ac:dyDescent="0.6">
      <c r="A46" s="429" t="s">
        <v>141</v>
      </c>
      <c r="B46" s="201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837" t="str">
        <f>+[1]ระบบการควบคุมฯ!C283</f>
        <v>บท.แผนลว. 11 ส.ค.65</v>
      </c>
      <c r="D46" s="404"/>
      <c r="E46" s="404">
        <f>+[1]ระบบการควบคุมฯ!E283</f>
        <v>0</v>
      </c>
      <c r="F46" s="404">
        <f t="shared" si="12"/>
        <v>0</v>
      </c>
      <c r="G46" s="404">
        <f>+[1]ระบบการควบคุมฯ!G283+[1]ระบบการควบคุมฯ!H283</f>
        <v>0</v>
      </c>
      <c r="H46" s="404">
        <f>+[1]ระบบการควบคุมฯ!I283+[1]ระบบการควบคุมฯ!J283</f>
        <v>0</v>
      </c>
      <c r="I46" s="404">
        <f>+[1]ระบบการควบคุมฯ!K283+[1]ระบบการควบคุมฯ!L283</f>
        <v>0</v>
      </c>
      <c r="J46" s="404">
        <f t="shared" si="13"/>
        <v>0</v>
      </c>
      <c r="K46" s="430" t="s">
        <v>14</v>
      </c>
      <c r="L46" s="79"/>
      <c r="M46" s="84"/>
      <c r="N46" s="80"/>
      <c r="O46" s="81"/>
      <c r="P46" s="82"/>
      <c r="Q46" s="83"/>
      <c r="R46" s="86"/>
      <c r="S46" s="86"/>
      <c r="T46" s="87"/>
      <c r="U46" s="87"/>
      <c r="V46" s="87"/>
    </row>
    <row r="47" spans="1:22" s="88" customFormat="1" ht="37.200000000000003" hidden="1" customHeight="1" x14ac:dyDescent="0.6">
      <c r="A47" s="429" t="s">
        <v>142</v>
      </c>
      <c r="B47" s="201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837" t="str">
        <f>+[1]ระบบการควบคุมฯ!C284</f>
        <v>บท.แผนลว. 22 ก.ค.65</v>
      </c>
      <c r="D47" s="404"/>
      <c r="E47" s="404">
        <f>+[1]ระบบการควบคุมฯ!E284</f>
        <v>0</v>
      </c>
      <c r="F47" s="404">
        <f t="shared" si="12"/>
        <v>0</v>
      </c>
      <c r="G47" s="404">
        <f>+[1]ระบบการควบคุมฯ!G284+[1]ระบบการควบคุมฯ!H284</f>
        <v>0</v>
      </c>
      <c r="H47" s="404">
        <f>+[1]ระบบการควบคุมฯ!I284+[1]ระบบการควบคุมฯ!J284</f>
        <v>0</v>
      </c>
      <c r="I47" s="404">
        <f>+[1]ระบบการควบคุมฯ!K284+[1]ระบบการควบคุมฯ!L284</f>
        <v>0</v>
      </c>
      <c r="J47" s="404">
        <f t="shared" si="13"/>
        <v>0</v>
      </c>
      <c r="K47" s="430" t="s">
        <v>17</v>
      </c>
      <c r="L47" s="79"/>
      <c r="M47" s="84"/>
      <c r="N47" s="80"/>
      <c r="O47" s="81"/>
      <c r="P47" s="82"/>
      <c r="Q47" s="83"/>
      <c r="R47" s="86"/>
      <c r="S47" s="86"/>
      <c r="T47" s="87"/>
      <c r="U47" s="87"/>
      <c r="V47" s="87"/>
    </row>
    <row r="48" spans="1:22" s="88" customFormat="1" ht="37.200000000000003" hidden="1" customHeight="1" x14ac:dyDescent="0.6">
      <c r="A48" s="429" t="s">
        <v>143</v>
      </c>
      <c r="B48" s="201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837">
        <f>+[1]ระบบการควบคุมฯ!C285</f>
        <v>0</v>
      </c>
      <c r="D48" s="404"/>
      <c r="E48" s="404">
        <f>+[1]ระบบการควบคุมฯ!E285</f>
        <v>0</v>
      </c>
      <c r="F48" s="404">
        <f t="shared" si="12"/>
        <v>0</v>
      </c>
      <c r="G48" s="404">
        <f>+[1]ระบบการควบคุมฯ!G285+[1]ระบบการควบคุมฯ!H285</f>
        <v>0</v>
      </c>
      <c r="H48" s="404">
        <f>+[1]ระบบการควบคุมฯ!I285+[1]ระบบการควบคุมฯ!J285</f>
        <v>0</v>
      </c>
      <c r="I48" s="404">
        <f>+[1]ระบบการควบคุมฯ!K285+[1]ระบบการควบคุมฯ!L285</f>
        <v>0</v>
      </c>
      <c r="J48" s="404">
        <f t="shared" si="13"/>
        <v>0</v>
      </c>
      <c r="K48" s="430" t="s">
        <v>17</v>
      </c>
      <c r="L48" s="79"/>
      <c r="M48" s="84"/>
      <c r="N48" s="80"/>
      <c r="O48" s="81"/>
      <c r="P48" s="82"/>
      <c r="Q48" s="83"/>
      <c r="R48" s="86"/>
      <c r="S48" s="86"/>
      <c r="T48" s="87"/>
      <c r="U48" s="87"/>
      <c r="V48" s="87"/>
    </row>
    <row r="49" spans="1:22" s="88" customFormat="1" x14ac:dyDescent="0.6">
      <c r="A49" s="542">
        <f>+[1]ระบบการควบคุมฯ!A328</f>
        <v>2</v>
      </c>
      <c r="B49" s="543" t="str">
        <f>+[1]ระบบการควบคุมฯ!B328</f>
        <v xml:space="preserve">ผลผลิตผู้จบการศึกษาภาคบังคับ  </v>
      </c>
      <c r="C49" s="805" t="str">
        <f>+[1]ระบบการควบคุมฯ!C328</f>
        <v>20004 35000200 2000000</v>
      </c>
      <c r="D49" s="806">
        <f>+D50+D78</f>
        <v>2790000</v>
      </c>
      <c r="E49" s="806">
        <f t="shared" ref="E49:J49" si="14">+E50+E78</f>
        <v>1210000</v>
      </c>
      <c r="F49" s="806">
        <f>+D49+E49</f>
        <v>4000000</v>
      </c>
      <c r="G49" s="806">
        <f t="shared" si="14"/>
        <v>28222.799999999999</v>
      </c>
      <c r="H49" s="806">
        <f t="shared" si="14"/>
        <v>0</v>
      </c>
      <c r="I49" s="806">
        <f t="shared" si="14"/>
        <v>2785292.26</v>
      </c>
      <c r="J49" s="806">
        <f t="shared" si="14"/>
        <v>1186484.94</v>
      </c>
      <c r="K49" s="184"/>
      <c r="L49" s="79"/>
      <c r="M49" s="84"/>
      <c r="N49" s="80"/>
      <c r="O49" s="81"/>
      <c r="P49" s="82"/>
      <c r="Q49" s="83"/>
      <c r="R49" s="86"/>
      <c r="S49" s="86"/>
      <c r="T49" s="87"/>
      <c r="U49" s="87"/>
      <c r="V49" s="87"/>
    </row>
    <row r="50" spans="1:22" s="88" customFormat="1" x14ac:dyDescent="0.6">
      <c r="A50" s="397">
        <f>+[7]ระบบการควบคุมฯ!A420</f>
        <v>2.1</v>
      </c>
      <c r="B50" s="838" t="str">
        <f>+[1]ระบบการควบคุมฯ!B331</f>
        <v>กิจกรรมการจัดการศึกษาประถมศึกษาสำหรับโรงเรียนปกติ</v>
      </c>
      <c r="C50" s="808" t="str">
        <f>+[1]ระบบการควบคุมฯ!C331</f>
        <v>20004 66 05164 00000</v>
      </c>
      <c r="D50" s="398">
        <f>+D51</f>
        <v>2000000</v>
      </c>
      <c r="E50" s="398">
        <f t="shared" ref="E50:J50" si="15">+E51</f>
        <v>1000000</v>
      </c>
      <c r="F50" s="398">
        <f t="shared" ca="1" si="15"/>
        <v>3000000</v>
      </c>
      <c r="G50" s="398">
        <f t="shared" si="15"/>
        <v>28222.799999999999</v>
      </c>
      <c r="H50" s="398">
        <f t="shared" si="15"/>
        <v>0</v>
      </c>
      <c r="I50" s="398">
        <f t="shared" si="15"/>
        <v>2585285.2599999998</v>
      </c>
      <c r="J50" s="398">
        <f t="shared" si="15"/>
        <v>386491.94</v>
      </c>
      <c r="K50" s="399"/>
      <c r="L50" s="79"/>
      <c r="M50" s="84"/>
      <c r="N50" s="80"/>
      <c r="O50" s="81"/>
      <c r="P50" s="82"/>
      <c r="Q50" s="83"/>
      <c r="R50" s="86"/>
      <c r="S50" s="86"/>
      <c r="T50" s="87"/>
      <c r="U50" s="87"/>
      <c r="V50" s="87"/>
    </row>
    <row r="51" spans="1:22" s="88" customFormat="1" x14ac:dyDescent="0.6">
      <c r="A51" s="400"/>
      <c r="B51" s="809" t="str">
        <f>+[1]ระบบการควบคุมฯ!B332</f>
        <v xml:space="preserve"> งบดำเนินงาน 66112xx </v>
      </c>
      <c r="C51" s="810">
        <f>[2]ระบบการควบคุมฯ!C152</f>
        <v>0</v>
      </c>
      <c r="D51" s="401">
        <f>+D52+D61</f>
        <v>2000000</v>
      </c>
      <c r="E51" s="401">
        <f>+E52+E62+E72</f>
        <v>1000000</v>
      </c>
      <c r="F51" s="401">
        <f ca="1">+F52+F62+F72</f>
        <v>3000000</v>
      </c>
      <c r="G51" s="401">
        <f>+G52+G61</f>
        <v>28222.799999999999</v>
      </c>
      <c r="H51" s="401">
        <f t="shared" ref="H51:J51" si="16">+H52+H61</f>
        <v>0</v>
      </c>
      <c r="I51" s="401">
        <f t="shared" si="16"/>
        <v>2585285.2599999998</v>
      </c>
      <c r="J51" s="401">
        <f t="shared" si="16"/>
        <v>386491.94</v>
      </c>
      <c r="K51" s="402"/>
      <c r="L51" s="79"/>
      <c r="M51" s="84"/>
      <c r="N51" s="80"/>
      <c r="O51" s="81"/>
      <c r="P51" s="82"/>
      <c r="Q51" s="83"/>
      <c r="R51" s="86"/>
      <c r="S51" s="86"/>
      <c r="T51" s="87"/>
      <c r="U51" s="87"/>
      <c r="V51" s="87"/>
    </row>
    <row r="52" spans="1:22" s="88" customFormat="1" ht="20.399999999999999" hidden="1" customHeight="1" x14ac:dyDescent="0.6">
      <c r="A52" s="417" t="str">
        <f>+[1]ระบบการควบคุมฯ!A333</f>
        <v>2.1.1</v>
      </c>
      <c r="B52" s="825" t="str">
        <f>+[1]ระบบการควบคุมฯ!B333</f>
        <v>งบประจำ บริหารจัดการสำนักงาน</v>
      </c>
      <c r="C52" s="826" t="str">
        <f>+[1]ระบบการควบคุมฯ!C331</f>
        <v>20004 66 05164 00000</v>
      </c>
      <c r="D52" s="418">
        <f>SUM(D53:D60)</f>
        <v>2000000</v>
      </c>
      <c r="E52" s="418">
        <f>SUM(E53:E60)</f>
        <v>0</v>
      </c>
      <c r="F52" s="418">
        <f ca="1">SUM(F52:F60)</f>
        <v>2000000</v>
      </c>
      <c r="G52" s="418">
        <f>SUM(G53:G60)</f>
        <v>0</v>
      </c>
      <c r="H52" s="418">
        <f t="shared" ref="H52:J52" si="17">SUM(H53:H60)</f>
        <v>0</v>
      </c>
      <c r="I52" s="418">
        <f t="shared" si="17"/>
        <v>1909720.2599999998</v>
      </c>
      <c r="J52" s="418">
        <f t="shared" si="17"/>
        <v>90279.739999999976</v>
      </c>
      <c r="K52" s="418"/>
      <c r="L52" s="79"/>
      <c r="M52" s="84"/>
      <c r="N52" s="80"/>
      <c r="O52" s="81"/>
      <c r="P52" s="82"/>
      <c r="Q52" s="83"/>
      <c r="R52" s="86"/>
      <c r="S52" s="86"/>
      <c r="T52" s="87"/>
      <c r="U52" s="87"/>
      <c r="V52" s="87"/>
    </row>
    <row r="53" spans="1:22" ht="20.399999999999999" hidden="1" customHeight="1" x14ac:dyDescent="0.6">
      <c r="A53" s="421" t="str">
        <f>+[1]ระบบการควบคุมฯ!A336</f>
        <v>(1</v>
      </c>
      <c r="B53" s="839" t="str">
        <f>+[1]ระบบการควบคุมฯ!B336</f>
        <v>ค้าจ้างเหมาบริการ ลูกจ้างสพป.ปท.2 15000x7คนx12 เดือน 1,260,000 บาท</v>
      </c>
      <c r="C53" s="841">
        <f>+[1]ระบบการควบคุมฯ!C336</f>
        <v>0</v>
      </c>
      <c r="D53" s="952">
        <f>+[7]ระบบการควบคุมฯ!F424</f>
        <v>568660.18000000005</v>
      </c>
      <c r="E53" s="949"/>
      <c r="F53" s="409">
        <f>SUM(D53:E53)</f>
        <v>568660.18000000005</v>
      </c>
      <c r="G53" s="422">
        <f>+[7]ระบบการควบคุมฯ!G424+[7]ระบบการควบคุมฯ!H424</f>
        <v>0</v>
      </c>
      <c r="H53" s="422">
        <f>+[7]ระบบการควบคุมฯ!I424+[7]ระบบการควบคุมฯ!J424</f>
        <v>0</v>
      </c>
      <c r="I53" s="422">
        <f>+[7]ระบบการควบคุมฯ!K424+[7]ระบบการควบคุมฯ!L424</f>
        <v>568660.18000000005</v>
      </c>
      <c r="J53" s="422">
        <f t="shared" ref="J53:J60" si="18">+F53-G53-H53-I53</f>
        <v>0</v>
      </c>
      <c r="K53" s="192"/>
    </row>
    <row r="54" spans="1:22" x14ac:dyDescent="0.6">
      <c r="A54" s="421" t="str">
        <f>+[1]ระบบการควบคุมฯ!A337</f>
        <v>(2</v>
      </c>
      <c r="B54" s="839" t="str">
        <f>+[1]ระบบการควบคุมฯ!B337</f>
        <v>ค่าใช้จ่ายในการประชุมราชการ ค่าตอบแทนบุคคล 150,000 บาท</v>
      </c>
      <c r="C54" s="841">
        <f>+[7]ระบบการควบคุมฯ!D425</f>
        <v>0</v>
      </c>
      <c r="D54" s="952">
        <f>+[7]ระบบการควบคุมฯ!E425</f>
        <v>160000</v>
      </c>
      <c r="E54" s="193"/>
      <c r="F54" s="409">
        <f t="shared" ref="F54:F60" si="19">SUM(D54:E54)</f>
        <v>160000</v>
      </c>
      <c r="G54" s="422">
        <f>+[7]ระบบการควบคุมฯ!G425+[7]ระบบการควบคุมฯ!H425</f>
        <v>0</v>
      </c>
      <c r="H54" s="422">
        <f>+[7]ระบบการควบคุมฯ!I425+[7]ระบบการควบคุมฯ!J425</f>
        <v>0</v>
      </c>
      <c r="I54" s="422">
        <f>+[7]ระบบการควบคุมฯ!K425+[7]ระบบการควบคุมฯ!L425</f>
        <v>159045</v>
      </c>
      <c r="J54" s="422">
        <f t="shared" si="18"/>
        <v>955</v>
      </c>
      <c r="K54" s="192"/>
    </row>
    <row r="55" spans="1:22" x14ac:dyDescent="0.6">
      <c r="A55" s="421" t="str">
        <f>+[1]ระบบการควบคุมฯ!A338</f>
        <v>(3</v>
      </c>
      <c r="B55" s="840" t="str">
        <f>+[1]ระบบการควบคุมฯ!B338</f>
        <v>ค่าใช้จ่ายในการเดินทางไปราชการ 150,000 บาท</v>
      </c>
      <c r="C55" s="841">
        <f>+[7]ระบบการควบคุมฯ!D426</f>
        <v>0</v>
      </c>
      <c r="D55" s="952">
        <f>+[7]ระบบการควบคุมฯ!E426</f>
        <v>40000</v>
      </c>
      <c r="E55" s="193"/>
      <c r="F55" s="409">
        <f t="shared" si="19"/>
        <v>40000</v>
      </c>
      <c r="G55" s="422">
        <f>+[7]ระบบการควบคุมฯ!G426+[7]ระบบการควบคุมฯ!H426</f>
        <v>0</v>
      </c>
      <c r="H55" s="422">
        <f>+[7]ระบบการควบคุมฯ!I426+[7]ระบบการควบคุมฯ!J426</f>
        <v>0</v>
      </c>
      <c r="I55" s="422">
        <f>+[7]ระบบการควบคุมฯ!K426+[7]ระบบการควบคุมฯ!L426</f>
        <v>21227.48</v>
      </c>
      <c r="J55" s="422">
        <f t="shared" si="18"/>
        <v>18772.52</v>
      </c>
      <c r="K55" s="192"/>
    </row>
    <row r="56" spans="1:22" x14ac:dyDescent="0.6">
      <c r="A56" s="421" t="str">
        <f>+[1]ระบบการควบคุมฯ!A339</f>
        <v>(4</v>
      </c>
      <c r="B56" s="840" t="str">
        <f>+[1]ระบบการควบคุมฯ!B339</f>
        <v>ค่าซ่อมแซมและบำรุงรักษาทรัพย์สิน 200,000 บาท</v>
      </c>
      <c r="C56" s="841">
        <f>+[7]ระบบการควบคุมฯ!D427</f>
        <v>0</v>
      </c>
      <c r="D56" s="952">
        <f>+[7]ระบบการควบคุมฯ!E427</f>
        <v>189602.06</v>
      </c>
      <c r="E56" s="950"/>
      <c r="F56" s="409">
        <f t="shared" si="19"/>
        <v>189602.06</v>
      </c>
      <c r="G56" s="422">
        <f>+[7]ระบบการควบคุมฯ!G427+[7]ระบบการควบคุมฯ!H427</f>
        <v>0</v>
      </c>
      <c r="H56" s="422">
        <f>+[7]ระบบการควบคุมฯ!I427+[7]ระบบการควบคุมฯ!J427</f>
        <v>0</v>
      </c>
      <c r="I56" s="422">
        <f>+[7]ระบบการควบคุมฯ!K427+[7]ระบบการควบคุมฯ!L427</f>
        <v>189602.06</v>
      </c>
      <c r="J56" s="424">
        <f t="shared" si="18"/>
        <v>0</v>
      </c>
      <c r="K56" s="195"/>
    </row>
    <row r="57" spans="1:22" x14ac:dyDescent="0.6">
      <c r="A57" s="421" t="str">
        <f>+[1]ระบบการควบคุมฯ!A340</f>
        <v>(5</v>
      </c>
      <c r="B57" s="840" t="str">
        <f>+[1]ระบบการควบคุมฯ!B340</f>
        <v>ค่าวัสดุสำนักงาน 400,000 บาท</v>
      </c>
      <c r="C57" s="841">
        <f>+[7]ระบบการควบคุมฯ!D428</f>
        <v>0</v>
      </c>
      <c r="D57" s="952">
        <f>+[7]ระบบการควบคุมฯ!E428</f>
        <v>290397.94</v>
      </c>
      <c r="E57" s="541"/>
      <c r="F57" s="409">
        <f t="shared" si="19"/>
        <v>290397.94</v>
      </c>
      <c r="G57" s="422">
        <f>+[7]ระบบการควบคุมฯ!G428+[7]ระบบการควบคุมฯ!H428</f>
        <v>0</v>
      </c>
      <c r="H57" s="422">
        <f>+[7]ระบบการควบคุมฯ!I428+[7]ระบบการควบคุมฯ!J428</f>
        <v>0</v>
      </c>
      <c r="I57" s="422">
        <f>+[7]ระบบการควบคุมฯ!K428+[7]ระบบการควบคุมฯ!L428</f>
        <v>272290.45</v>
      </c>
      <c r="J57" s="422">
        <f t="shared" si="18"/>
        <v>18107.489999999991</v>
      </c>
      <c r="K57" s="192"/>
    </row>
    <row r="58" spans="1:22" x14ac:dyDescent="0.6">
      <c r="A58" s="421" t="str">
        <f>+[1]ระบบการควบคุมฯ!A341</f>
        <v>(6</v>
      </c>
      <c r="B58" s="840" t="str">
        <f>+[1]ระบบการควบคุมฯ!B341</f>
        <v>ค่าน้ำมันเชื้อเพลิงและหล่อลื่น 300,000 บาท</v>
      </c>
      <c r="C58" s="841">
        <f>+[7]ระบบการควบคุมฯ!D429</f>
        <v>0</v>
      </c>
      <c r="D58" s="952">
        <f>+[7]ระบบการควบคุมฯ!E429</f>
        <v>150000</v>
      </c>
      <c r="E58" s="193"/>
      <c r="F58" s="409">
        <f t="shared" si="19"/>
        <v>150000</v>
      </c>
      <c r="G58" s="422">
        <f>+[7]ระบบการควบคุมฯ!G429+[7]ระบบการควบคุมฯ!H429</f>
        <v>0</v>
      </c>
      <c r="H58" s="422">
        <f>+[7]ระบบการควบคุมฯ!I429+[7]ระบบการควบคุมฯ!J429</f>
        <v>0</v>
      </c>
      <c r="I58" s="422">
        <f>+[7]ระบบการควบคุมฯ!K429+[7]ระบบการควบคุมฯ!L429</f>
        <v>107800</v>
      </c>
      <c r="J58" s="422">
        <f t="shared" si="18"/>
        <v>42200</v>
      </c>
      <c r="K58" s="196"/>
    </row>
    <row r="59" spans="1:22" ht="37.200000000000003" customHeight="1" x14ac:dyDescent="0.6">
      <c r="A59" s="421" t="str">
        <f>+[1]ระบบการควบคุมฯ!A342</f>
        <v>(7</v>
      </c>
      <c r="B59" s="840" t="str">
        <f>+[1]ระบบการควบคุมฯ!B342</f>
        <v>ค่าสาธารณูปโภค    500,000 บาท</v>
      </c>
      <c r="C59" s="841">
        <f>+[7]ระบบการควบคุมฯ!D430</f>
        <v>0</v>
      </c>
      <c r="D59" s="952">
        <f>+[7]ระบบการควบคุมฯ!E430</f>
        <v>601339.81999999995</v>
      </c>
      <c r="E59" s="193"/>
      <c r="F59" s="409">
        <f t="shared" si="19"/>
        <v>601339.81999999995</v>
      </c>
      <c r="G59" s="422">
        <f>+[7]ระบบการควบคุมฯ!G430+[7]ระบบการควบคุมฯ!H430</f>
        <v>0</v>
      </c>
      <c r="H59" s="422">
        <f>+[7]ระบบการควบคุมฯ!I430+[7]ระบบการควบคุมฯ!J430</f>
        <v>0</v>
      </c>
      <c r="I59" s="422">
        <f>+[7]ระบบการควบคุมฯ!K430+[7]ระบบการควบคุมฯ!L430</f>
        <v>591095.09</v>
      </c>
      <c r="J59" s="422">
        <f t="shared" si="18"/>
        <v>10244.729999999981</v>
      </c>
      <c r="K59" s="196"/>
    </row>
    <row r="60" spans="1:22" ht="46.8" customHeight="1" x14ac:dyDescent="0.6">
      <c r="A60" s="423" t="str">
        <f>+[1]ระบบการควบคุมฯ!A343</f>
        <v>(8</v>
      </c>
      <c r="B60" s="842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0" s="843">
        <f>+[7]ระบบการควบคุมฯ!D431</f>
        <v>0</v>
      </c>
      <c r="D60" s="953">
        <f>+[7]ระบบการควบคุมฯ!E431</f>
        <v>0</v>
      </c>
      <c r="E60" s="194"/>
      <c r="F60" s="413">
        <f t="shared" si="19"/>
        <v>0</v>
      </c>
      <c r="G60" s="424">
        <f>+[7]ระบบการควบคุมฯ!G431</f>
        <v>0</v>
      </c>
      <c r="H60" s="424">
        <f>+[7]ระบบการควบคุมฯ!H431</f>
        <v>0</v>
      </c>
      <c r="I60" s="424">
        <f>+[7]ระบบการควบคุมฯ!I431</f>
        <v>0</v>
      </c>
      <c r="J60" s="424">
        <f t="shared" si="18"/>
        <v>0</v>
      </c>
      <c r="K60" s="844"/>
    </row>
    <row r="61" spans="1:22" ht="46.8" customHeight="1" x14ac:dyDescent="0.6">
      <c r="A61" s="1143" t="str">
        <f>+[7]ระบบการควบคุมฯ!A434</f>
        <v>2.1.2</v>
      </c>
      <c r="B61" s="1144" t="str">
        <f>+[7]ระบบการควบคุมฯ!B434</f>
        <v>งบพัฒนาเพื่อพัฒนาคุณภาพการศึกษา 2,000,000 บาท</v>
      </c>
      <c r="C61" s="1145" t="str">
        <f>+[7]ระบบการควบคุมฯ!C434</f>
        <v>ศธ04002/ว4881 ลว.27 ต.ค.65 โอนครั้งที่ 16  3,000,000</v>
      </c>
      <c r="D61" s="1146">
        <f t="shared" ref="D61:J61" si="20">+D62+D72</f>
        <v>0</v>
      </c>
      <c r="E61" s="1146">
        <f t="shared" si="20"/>
        <v>1000000</v>
      </c>
      <c r="F61" s="1146">
        <f t="shared" si="20"/>
        <v>1000000</v>
      </c>
      <c r="G61" s="1146">
        <f t="shared" si="20"/>
        <v>28222.799999999999</v>
      </c>
      <c r="H61" s="1146">
        <f t="shared" si="20"/>
        <v>0</v>
      </c>
      <c r="I61" s="1146">
        <f t="shared" si="20"/>
        <v>675565</v>
      </c>
      <c r="J61" s="1146">
        <f t="shared" si="20"/>
        <v>296212.2</v>
      </c>
      <c r="K61" s="1147"/>
    </row>
    <row r="62" spans="1:22" ht="37.200000000000003" customHeight="1" x14ac:dyDescent="0.6">
      <c r="A62" s="425" t="str">
        <f>+[7]ระบบการควบคุมฯ!A435</f>
        <v>2.1.2.1</v>
      </c>
      <c r="B62" s="198" t="str">
        <f>+[7]ระบบการควบคุมฯ!B435</f>
        <v>งบกลยุทธ์ ของสพป.ปท.2 500,000 บาท</v>
      </c>
      <c r="C62" s="835" t="str">
        <f>+[1]ระบบการควบคุมฯ!C347</f>
        <v>20004 35000200 2000000</v>
      </c>
      <c r="D62" s="845">
        <f t="shared" ref="D62:J62" si="21">SUM(D63:D70)</f>
        <v>0</v>
      </c>
      <c r="E62" s="845">
        <f t="shared" si="21"/>
        <v>449450</v>
      </c>
      <c r="F62" s="845">
        <f t="shared" si="21"/>
        <v>449450</v>
      </c>
      <c r="G62" s="845">
        <f t="shared" si="21"/>
        <v>0</v>
      </c>
      <c r="H62" s="845">
        <f t="shared" si="21"/>
        <v>0</v>
      </c>
      <c r="I62" s="845">
        <f t="shared" si="21"/>
        <v>207250</v>
      </c>
      <c r="J62" s="845">
        <f t="shared" si="21"/>
        <v>242200</v>
      </c>
      <c r="K62" s="846"/>
    </row>
    <row r="63" spans="1:22" ht="37.200000000000003" customHeight="1" x14ac:dyDescent="0.6">
      <c r="A63" s="429" t="str">
        <f>+[7]ระบบการควบคุมฯ!A436</f>
        <v>1)</v>
      </c>
      <c r="B63" s="201" t="str">
        <f>+[7]ระบบการควบคุมฯ!B436</f>
        <v>โครงการปฏิรูปกระบวนการเรียนรู้ที่ตอบสนองต่อการเปลี่ยนแปลงในศตวรรษที่ 21 150,000</v>
      </c>
      <c r="C63" s="869">
        <f>+[2]ระบบการควบคุมฯ!C190</f>
        <v>0</v>
      </c>
      <c r="D63" s="404">
        <f>+[7]ระบบการควบคุมฯ!D436</f>
        <v>0</v>
      </c>
      <c r="E63" s="404">
        <f>+[7]ระบบการควบคุมฯ!E436</f>
        <v>99450</v>
      </c>
      <c r="F63" s="404">
        <f>+[7]ระบบการควบคุมฯ!F436</f>
        <v>99450</v>
      </c>
      <c r="G63" s="404">
        <f>+[7]ระบบการควบคุมฯ!G436+[7]ระบบการควบคุมฯ!H436</f>
        <v>0</v>
      </c>
      <c r="H63" s="404">
        <f>+[7]ระบบการควบคุมฯ!I436+[7]ระบบการควบคุมฯ!J436</f>
        <v>0</v>
      </c>
      <c r="I63" s="404">
        <f>+[7]ระบบการควบคุมฯ!K436+[7]ระบบการควบคุมฯ!L436</f>
        <v>50350</v>
      </c>
      <c r="J63" s="404">
        <f>+F63-G63-H63-I63</f>
        <v>49100</v>
      </c>
      <c r="K63" s="888" t="s">
        <v>16</v>
      </c>
    </row>
    <row r="64" spans="1:22" ht="55.8" x14ac:dyDescent="0.6">
      <c r="A64" s="429" t="str">
        <f>+[7]ระบบการควบคุมฯ!A437</f>
        <v>2)</v>
      </c>
      <c r="B64" s="201" t="str">
        <f>+[7]ระบบการควบคุมฯ!B437</f>
        <v>โครงการส่งเสริมการจัดการศึกษาให้ผู้เรียนมีความปลอดภัยทุกรูปแบบ</v>
      </c>
      <c r="C64" s="869">
        <f>+[2]ระบบการควบคุมฯ!C191</f>
        <v>0</v>
      </c>
      <c r="D64" s="404">
        <f>+[7]ระบบการควบคุมฯ!D437</f>
        <v>0</v>
      </c>
      <c r="E64" s="404">
        <f>+[7]ระบบการควบคุมฯ!E437</f>
        <v>50000</v>
      </c>
      <c r="F64" s="404">
        <f>+[7]ระบบการควบคุมฯ!F437</f>
        <v>50000</v>
      </c>
      <c r="G64" s="404">
        <f>+[7]ระบบการควบคุมฯ!G437+[7]ระบบการควบคุมฯ!H437</f>
        <v>0</v>
      </c>
      <c r="H64" s="404">
        <f>+[7]ระบบการควบคุมฯ!I437+[7]ระบบการควบคุมฯ!J437</f>
        <v>0</v>
      </c>
      <c r="I64" s="404">
        <f>+[7]ระบบการควบคุมฯ!K437+[7]ระบบการควบคุมฯ!L437</f>
        <v>18900</v>
      </c>
      <c r="J64" s="404">
        <f t="shared" ref="J64:J70" si="22">+F64-G64-H64-I64</f>
        <v>31100</v>
      </c>
      <c r="K64" s="430" t="s">
        <v>13</v>
      </c>
    </row>
    <row r="65" spans="1:11" ht="55.8" x14ac:dyDescent="0.6">
      <c r="A65" s="429" t="str">
        <f>+[7]ระบบการควบคุมฯ!A438</f>
        <v>3)</v>
      </c>
      <c r="B65" s="201" t="str">
        <f>+[7]ระบบการควบคุมฯ!B438</f>
        <v>โครงการเพิ่มโอกาสและความเสมอภาคทางการศึกษา</v>
      </c>
      <c r="C65" s="869">
        <f>+[2]ระบบการควบคุมฯ!C192</f>
        <v>0</v>
      </c>
      <c r="D65" s="404">
        <f>+[7]ระบบการควบคุมฯ!D438</f>
        <v>0</v>
      </c>
      <c r="E65" s="404">
        <f>+[7]ระบบการควบคุมฯ!E438</f>
        <v>50000</v>
      </c>
      <c r="F65" s="404">
        <f>+[7]ระบบการควบคุมฯ!F438</f>
        <v>50000</v>
      </c>
      <c r="G65" s="404">
        <f>+[7]ระบบการควบคุมฯ!G438</f>
        <v>0</v>
      </c>
      <c r="H65" s="404">
        <f>+[7]ระบบการควบคุมฯ!H438</f>
        <v>0</v>
      </c>
      <c r="I65" s="404">
        <f>+[7]ระบบการควบคุมฯ!K438+[7]ระบบการควบคุมฯ!L438</f>
        <v>38100</v>
      </c>
      <c r="J65" s="404">
        <f t="shared" si="22"/>
        <v>11900</v>
      </c>
      <c r="K65" s="430" t="s">
        <v>13</v>
      </c>
    </row>
    <row r="66" spans="1:11" ht="37.200000000000003" customHeight="1" x14ac:dyDescent="0.6">
      <c r="A66" s="429" t="str">
        <f>+[7]ระบบการควบคุมฯ!A439</f>
        <v>4)</v>
      </c>
      <c r="B66" s="201" t="str">
        <f>+[7]ระบบการควบคุมฯ!B439</f>
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</c>
      <c r="C66" s="869">
        <f>+[2]ระบบการควบคุมฯ!C193</f>
        <v>0</v>
      </c>
      <c r="D66" s="404">
        <f>+[7]ระบบการควบคุมฯ!D439</f>
        <v>0</v>
      </c>
      <c r="E66" s="404">
        <f>+[7]ระบบการควบคุมฯ!E439</f>
        <v>100000</v>
      </c>
      <c r="F66" s="404">
        <f>+[7]ระบบการควบคุมฯ!F439</f>
        <v>100000</v>
      </c>
      <c r="G66" s="404">
        <f>+[7]ระบบการควบคุมฯ!G439</f>
        <v>0</v>
      </c>
      <c r="H66" s="404">
        <f>+[7]ระบบการควบคุมฯ!H439</f>
        <v>0</v>
      </c>
      <c r="I66" s="404">
        <f>+[7]ระบบการควบคุมฯ!K439+[7]ระบบการควบคุมฯ!L439</f>
        <v>57200</v>
      </c>
      <c r="J66" s="404">
        <f t="shared" si="22"/>
        <v>42800</v>
      </c>
      <c r="K66" s="430" t="s">
        <v>18</v>
      </c>
    </row>
    <row r="67" spans="1:11" ht="37.200000000000003" customHeight="1" x14ac:dyDescent="0.6">
      <c r="A67" s="429" t="str">
        <f>+[7]ระบบการควบคุมฯ!A440</f>
        <v>5)</v>
      </c>
      <c r="B67" s="201" t="str">
        <f>+[7]ระบบการควบคุมฯ!B440</f>
        <v>โครงการส่งเสริมคุณธรรม นำสู่คุณภาพชีวิต</v>
      </c>
      <c r="C67" s="869">
        <f>+[2]ระบบการควบคุมฯ!C195</f>
        <v>0</v>
      </c>
      <c r="D67" s="404">
        <f>+[7]ระบบการควบคุมฯ!D440</f>
        <v>0</v>
      </c>
      <c r="E67" s="404">
        <f>+[7]ระบบการควบคุมฯ!E440</f>
        <v>50000</v>
      </c>
      <c r="F67" s="404">
        <f>+[7]ระบบการควบคุมฯ!F440</f>
        <v>50000</v>
      </c>
      <c r="G67" s="404">
        <f>+[7]ระบบการควบคุมฯ!G440</f>
        <v>0</v>
      </c>
      <c r="H67" s="404">
        <f>+[7]ระบบการควบคุมฯ!H440</f>
        <v>0</v>
      </c>
      <c r="I67" s="404">
        <f>+[7]ระบบการควบคุมฯ!K440+[7]ระบบการควบคุมฯ!L440</f>
        <v>0</v>
      </c>
      <c r="J67" s="404">
        <f t="shared" si="22"/>
        <v>50000</v>
      </c>
      <c r="K67" s="430" t="s">
        <v>14</v>
      </c>
    </row>
    <row r="68" spans="1:11" ht="37.200000000000003" customHeight="1" x14ac:dyDescent="0.6">
      <c r="A68" s="429" t="str">
        <f>+[7]ระบบการควบคุมฯ!A441</f>
        <v>6)</v>
      </c>
      <c r="B68" s="201" t="str">
        <f>+[7]ระบบการควบคุมฯ!B441</f>
        <v>โครงการพัฒนาระบบประกันคุณภาพภายในของสถานศึกษาให้เข้มแข็ง</v>
      </c>
      <c r="C68" s="869">
        <f>+[2]ระบบการควบคุมฯ!C196</f>
        <v>0</v>
      </c>
      <c r="D68" s="404">
        <f>+[7]ระบบการควบคุมฯ!D441</f>
        <v>0</v>
      </c>
      <c r="E68" s="404">
        <f>+[7]ระบบการควบคุมฯ!E441</f>
        <v>50000</v>
      </c>
      <c r="F68" s="404">
        <f>+[7]ระบบการควบคุมฯ!F441</f>
        <v>50000</v>
      </c>
      <c r="G68" s="404">
        <f>+[7]ระบบการควบคุมฯ!G441</f>
        <v>0</v>
      </c>
      <c r="H68" s="404">
        <f>+[7]ระบบการควบคุมฯ!H441</f>
        <v>0</v>
      </c>
      <c r="I68" s="404">
        <f>+[7]ระบบการควบคุมฯ!K441+[7]ระบบการควบคุมฯ!L441</f>
        <v>18700</v>
      </c>
      <c r="J68" s="404">
        <f t="shared" si="22"/>
        <v>31300</v>
      </c>
      <c r="K68" s="430" t="s">
        <v>189</v>
      </c>
    </row>
    <row r="69" spans="1:11" ht="37.200000000000003" customHeight="1" x14ac:dyDescent="0.6">
      <c r="A69" s="429" t="str">
        <f>+[7]ระบบการควบคุมฯ!A442</f>
        <v>7)</v>
      </c>
      <c r="B69" s="201" t="str">
        <f>+[7]ระบบการควบคุมฯ!B442</f>
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</c>
      <c r="C69" s="869">
        <f>+[2]ระบบการควบคุมฯ!C197</f>
        <v>0</v>
      </c>
      <c r="D69" s="404">
        <f>+[7]ระบบการควบคุมฯ!D442</f>
        <v>0</v>
      </c>
      <c r="E69" s="404">
        <f>+[7]ระบบการควบคุมฯ!E442</f>
        <v>50000</v>
      </c>
      <c r="F69" s="404">
        <f>+[7]ระบบการควบคุมฯ!F442</f>
        <v>50000</v>
      </c>
      <c r="G69" s="404">
        <f>+[7]ระบบการควบคุมฯ!G442</f>
        <v>0</v>
      </c>
      <c r="H69" s="404">
        <f>+[7]ระบบการควบคุมฯ!H442</f>
        <v>0</v>
      </c>
      <c r="I69" s="404">
        <f>+[7]ระบบการควบคุมฯ!K442+[7]ระบบการควบคุมฯ!L442</f>
        <v>24000</v>
      </c>
      <c r="J69" s="404">
        <f t="shared" si="22"/>
        <v>26000</v>
      </c>
      <c r="K69" s="430" t="s">
        <v>189</v>
      </c>
    </row>
    <row r="70" spans="1:11" x14ac:dyDescent="0.6">
      <c r="A70" s="429" t="str">
        <f>+[7]ระบบการควบคุมฯ!A443</f>
        <v>7)</v>
      </c>
      <c r="B70" s="201">
        <f>+[7]ระบบการควบคุมฯ!B443</f>
        <v>0</v>
      </c>
      <c r="C70" s="869">
        <f>+[2]ระบบการควบคุมฯ!C198</f>
        <v>0</v>
      </c>
      <c r="D70" s="404">
        <f>+[7]ระบบการควบคุมฯ!D443</f>
        <v>0</v>
      </c>
      <c r="E70" s="404">
        <f>+[7]ระบบการควบคุมฯ!E443</f>
        <v>0</v>
      </c>
      <c r="F70" s="404">
        <f>+[7]ระบบการควบคุมฯ!F443</f>
        <v>0</v>
      </c>
      <c r="G70" s="404">
        <f>+[7]ระบบการควบคุมฯ!G443</f>
        <v>0</v>
      </c>
      <c r="H70" s="404">
        <f>+[7]ระบบการควบคุมฯ!H443</f>
        <v>0</v>
      </c>
      <c r="I70" s="404">
        <f>+[7]ระบบการควบคุมฯ!K443+[7]ระบบการควบคุมฯ!L443</f>
        <v>0</v>
      </c>
      <c r="J70" s="404">
        <f t="shared" si="22"/>
        <v>0</v>
      </c>
      <c r="K70" s="430"/>
    </row>
    <row r="71" spans="1:11" ht="46.8" customHeight="1" x14ac:dyDescent="0.6">
      <c r="A71" s="429"/>
      <c r="B71" s="889"/>
      <c r="C71" s="890"/>
      <c r="D71" s="891"/>
      <c r="E71" s="891"/>
      <c r="F71" s="891"/>
      <c r="G71" s="891"/>
      <c r="H71" s="891"/>
      <c r="I71" s="891"/>
      <c r="J71" s="892"/>
      <c r="K71" s="430"/>
    </row>
    <row r="72" spans="1:11" ht="37.200000000000003" customHeight="1" x14ac:dyDescent="0.6">
      <c r="A72" s="847" t="str">
        <f>+[1]ระบบการควบคุมฯ!A357</f>
        <v>2.1.2.2</v>
      </c>
      <c r="B72" s="848" t="str">
        <f>+[1]ระบบการควบคุมฯ!B357</f>
        <v>งบเพิ่มประสิทธิผลกลยุทธ์ของ สพฐ. 1,500,000 บาท</v>
      </c>
      <c r="C72" s="849" t="str">
        <f>+[1]ระบบการควบคุมฯ!C357</f>
        <v>ศธ04002/ว4881 ลว.27 ต.ค.65 โอนครั้งที่ 16  3,000,000</v>
      </c>
      <c r="D72" s="469">
        <f>SUM(D73:D77)</f>
        <v>0</v>
      </c>
      <c r="E72" s="469">
        <f t="shared" ref="E72:I72" si="23">SUM(E73:E77)</f>
        <v>550550</v>
      </c>
      <c r="F72" s="469">
        <f t="shared" si="23"/>
        <v>550550</v>
      </c>
      <c r="G72" s="469">
        <f t="shared" si="23"/>
        <v>28222.799999999999</v>
      </c>
      <c r="H72" s="469">
        <f t="shared" si="23"/>
        <v>0</v>
      </c>
      <c r="I72" s="469">
        <f t="shared" si="23"/>
        <v>468315</v>
      </c>
      <c r="J72" s="469">
        <f>SUM(J73:J77)</f>
        <v>54012.2</v>
      </c>
      <c r="K72" s="850" t="s">
        <v>16</v>
      </c>
    </row>
    <row r="73" spans="1:11" ht="37.200000000000003" customHeight="1" x14ac:dyDescent="0.6">
      <c r="A73" s="403" t="str">
        <f>+[7]ระบบการควบคุมฯ!A448</f>
        <v>1)</v>
      </c>
      <c r="B73" s="813" t="str">
        <f>+[7]ระบบการควบคุมฯ!B448</f>
        <v>งบกลางรอจัดสรร</v>
      </c>
      <c r="C73" s="851" t="str">
        <f>+[7]ระบบการควบคุมฯ!C448</f>
        <v>20004 35000200 200000</v>
      </c>
      <c r="D73" s="404">
        <f>+[7]ระบบการควบคุมฯ!D448</f>
        <v>0</v>
      </c>
      <c r="E73" s="404">
        <f>+[7]ระบบการควบคุมฯ!E448</f>
        <v>0</v>
      </c>
      <c r="F73" s="404">
        <f>+D73+E73</f>
        <v>0</v>
      </c>
      <c r="G73" s="404">
        <f>+[7]ระบบการควบคุมฯ!G448+[7]ระบบการควบคุมฯ!H448</f>
        <v>0</v>
      </c>
      <c r="H73" s="404">
        <f>+[7]ระบบการควบคุมฯ!I448+[7]ระบบการควบคุมฯ!J448</f>
        <v>0</v>
      </c>
      <c r="I73" s="404">
        <f>+[7]ระบบการควบคุมฯ!K448+[7]ระบบการควบคุมฯ!L448</f>
        <v>0</v>
      </c>
      <c r="J73" s="404">
        <f>+F73-G73-H73-I73</f>
        <v>0</v>
      </c>
      <c r="K73" s="430" t="s">
        <v>16</v>
      </c>
    </row>
    <row r="74" spans="1:11" ht="37.200000000000003" x14ac:dyDescent="0.6">
      <c r="A74" s="403" t="str">
        <f>+[7]ระบบการควบคุมฯ!A450</f>
        <v>2)</v>
      </c>
      <c r="B74" s="813" t="str">
        <f>+[7]ระบบการควบคุมฯ!B450</f>
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</c>
      <c r="C74" s="814" t="str">
        <f>+[7]ระบบการควบคุมฯ!C450</f>
        <v>บันทึกกลุ่มบุคคล ลว. 3 พ.ย.65</v>
      </c>
      <c r="D74" s="404"/>
      <c r="E74" s="404">
        <f>+[7]ระบบการควบคุมฯ!E450</f>
        <v>142270</v>
      </c>
      <c r="F74" s="404">
        <f>SUM(D74:E74)</f>
        <v>142270</v>
      </c>
      <c r="G74" s="404">
        <f>+[7]ระบบการควบคุมฯ!G450+[7]ระบบการควบคุมฯ!H450</f>
        <v>0</v>
      </c>
      <c r="H74" s="404">
        <f>+[7]ระบบการควบคุมฯ!I450+[7]ระบบการควบคุมฯ!J450</f>
        <v>0</v>
      </c>
      <c r="I74" s="404">
        <f>+[7]ระบบการควบคุมฯ!K450+[7]ระบบการควบคุมฯ!L450</f>
        <v>142270</v>
      </c>
      <c r="J74" s="404">
        <f t="shared" ref="J74:J77" si="24">+F74-G74-H74-I74</f>
        <v>0</v>
      </c>
      <c r="K74" s="489" t="s">
        <v>123</v>
      </c>
    </row>
    <row r="75" spans="1:11" ht="55.8" x14ac:dyDescent="0.6">
      <c r="A75" s="403" t="str">
        <f>+[7]ระบบการควบคุมฯ!A451</f>
        <v>3)</v>
      </c>
      <c r="B75" s="813" t="str">
        <f>+[7]ระบบการควบคุมฯ!B451</f>
        <v xml:space="preserve">โครงการงานศิลปหัตถกรรมนักเรียน ระดับเขตพื้นที่การศึกษา ปีการศีกษา 2565                     </v>
      </c>
      <c r="C75" s="814" t="str">
        <f>+[7]ระบบการควบคุมฯ!C451</f>
        <v>บท.แผนลว. 13 ธ.ค. 65</v>
      </c>
      <c r="D75" s="404">
        <f>+[1]ระบบการควบคุมฯ!D420</f>
        <v>0</v>
      </c>
      <c r="E75" s="404">
        <f>+[7]ระบบการควบคุมฯ!E451</f>
        <v>300000</v>
      </c>
      <c r="F75" s="404">
        <f t="shared" ref="F75:F76" si="25">SUM(D75:E75)</f>
        <v>300000</v>
      </c>
      <c r="G75" s="404">
        <f>+'[7]ประถม 350002'!I589+'[7]ประถม 350002'!J589</f>
        <v>0</v>
      </c>
      <c r="H75" s="404">
        <f>+'[7]ประถม 350002'!K589+'[7]ประถม 350002'!L589</f>
        <v>0</v>
      </c>
      <c r="I75" s="404">
        <f>+[7]ระบบการควบคุมฯ!K451+[7]ระบบการควบคุมฯ!L451</f>
        <v>299705</v>
      </c>
      <c r="J75" s="404">
        <f t="shared" si="24"/>
        <v>295</v>
      </c>
      <c r="K75" s="430" t="s">
        <v>182</v>
      </c>
    </row>
    <row r="76" spans="1:11" ht="55.8" x14ac:dyDescent="0.6">
      <c r="A76" s="403" t="str">
        <f>+[7]ระบบการควบคุมฯ!A452</f>
        <v>4)</v>
      </c>
      <c r="B76" s="813" t="str">
        <f>+[7]ระบบการควบคุมฯ!B452</f>
        <v xml:space="preserve">โครงการงานศิลปหัตถกรรมนักเรียน ระดับชาติ ครั้งที่ 70  ปีการศีกษา 2565  งบ 100000                   </v>
      </c>
      <c r="C76" s="814" t="str">
        <f>+[7]ระบบการควบคุมฯ!C452</f>
        <v xml:space="preserve">บท.แผนลว. 14 ม.ค. 66 </v>
      </c>
      <c r="D76" s="404">
        <f>+[1]ระบบการควบคุมฯ!D421</f>
        <v>0</v>
      </c>
      <c r="E76" s="404">
        <f>+[7]ระบบการควบคุมฯ!E452</f>
        <v>100000</v>
      </c>
      <c r="F76" s="404">
        <f t="shared" si="25"/>
        <v>100000</v>
      </c>
      <c r="G76" s="404">
        <f>+'[7]ประถม 350002'!I610+'[7]ประถม 350002'!J610</f>
        <v>28222.799999999999</v>
      </c>
      <c r="H76" s="404">
        <f>+'[7]ประถม 350002'!K610+'[7]ประถม 350002'!L610</f>
        <v>0</v>
      </c>
      <c r="I76" s="404">
        <f>+'[7]ประถม 350002'!M610+'[7]ประถม 350002'!N610</f>
        <v>18060</v>
      </c>
      <c r="J76" s="404">
        <f t="shared" si="24"/>
        <v>53717.2</v>
      </c>
      <c r="K76" s="433" t="s">
        <v>182</v>
      </c>
    </row>
    <row r="77" spans="1:11" ht="74.400000000000006" x14ac:dyDescent="0.6">
      <c r="A77" s="403" t="str">
        <f>+[7]ระบบการควบคุมฯ!A453</f>
        <v>5)</v>
      </c>
      <c r="B77" s="813" t="str">
        <f>+[7]ระบบการควบคุมฯ!B453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77" s="814" t="str">
        <f>+[7]ระบบการควบคุมฯ!C453</f>
        <v xml:space="preserve">บท.แผนลว. 18 ม.ค. 66 </v>
      </c>
      <c r="D77" s="404">
        <f>+[1]ระบบการควบคุมฯ!D422</f>
        <v>0</v>
      </c>
      <c r="E77" s="404">
        <f>+[7]ระบบการควบคุมฯ!E453</f>
        <v>8280</v>
      </c>
      <c r="F77" s="404">
        <f t="shared" ref="F77" si="26">SUM(D77:E77)</f>
        <v>8280</v>
      </c>
      <c r="G77" s="404">
        <f>+[7]ระบบการควบคุมฯ!G453+[7]ระบบการควบคุมฯ!H453</f>
        <v>0</v>
      </c>
      <c r="H77" s="404">
        <f>+[7]ระบบการควบคุมฯ!I453+[7]ระบบการควบคุมฯ!J453</f>
        <v>0</v>
      </c>
      <c r="I77" s="404">
        <f>+[7]ระบบการควบคุมฯ!K453+[7]ระบบการควบคุมฯ!L453</f>
        <v>8280</v>
      </c>
      <c r="J77" s="404">
        <f t="shared" si="24"/>
        <v>0</v>
      </c>
      <c r="K77" s="433" t="s">
        <v>97</v>
      </c>
    </row>
    <row r="78" spans="1:11" x14ac:dyDescent="0.6">
      <c r="A78" s="397" t="str">
        <f>+[7]ระบบการควบคุมฯ!A625</f>
        <v>2.1.3</v>
      </c>
      <c r="B78" s="838" t="str">
        <f>+[7]ระบบการควบคุมฯ!B625</f>
        <v xml:space="preserve">กิจกรรมรองการสนับสนุนการศึกษาภาคบังคับ  </v>
      </c>
      <c r="C78" s="808" t="str">
        <f>+[7]ระบบการควบคุมฯ!C625</f>
        <v>20004 66 05164 05272</v>
      </c>
      <c r="D78" s="398">
        <f>+D79</f>
        <v>790000</v>
      </c>
      <c r="E78" s="398">
        <f t="shared" ref="E78:J78" si="27">+E79</f>
        <v>210000</v>
      </c>
      <c r="F78" s="398">
        <f t="shared" si="27"/>
        <v>1000000</v>
      </c>
      <c r="G78" s="398">
        <f t="shared" si="27"/>
        <v>0</v>
      </c>
      <c r="H78" s="398">
        <f t="shared" si="27"/>
        <v>0</v>
      </c>
      <c r="I78" s="398">
        <f t="shared" si="27"/>
        <v>200007</v>
      </c>
      <c r="J78" s="398">
        <f t="shared" si="27"/>
        <v>799993</v>
      </c>
      <c r="K78" s="399"/>
    </row>
    <row r="79" spans="1:11" x14ac:dyDescent="0.6">
      <c r="A79" s="400"/>
      <c r="B79" s="954" t="str">
        <f>+[7]ระบบการควบคุมฯ!B626</f>
        <v xml:space="preserve"> งบดำเนินงาน 66112xx </v>
      </c>
      <c r="C79" s="955" t="str">
        <f>+[7]ระบบการควบคุมฯ!C626</f>
        <v>20004 35000200 2000000</v>
      </c>
      <c r="D79" s="401">
        <f>+D80+D89</f>
        <v>790000</v>
      </c>
      <c r="E79" s="401">
        <f t="shared" ref="E79:F79" si="28">+E80+E89</f>
        <v>210000</v>
      </c>
      <c r="F79" s="401">
        <f t="shared" si="28"/>
        <v>1000000</v>
      </c>
      <c r="G79" s="401">
        <f>+G80+G89</f>
        <v>0</v>
      </c>
      <c r="H79" s="401">
        <f t="shared" ref="H79:J79" si="29">+H80+H89</f>
        <v>0</v>
      </c>
      <c r="I79" s="401">
        <f t="shared" si="29"/>
        <v>200007</v>
      </c>
      <c r="J79" s="401">
        <f t="shared" si="29"/>
        <v>799993</v>
      </c>
      <c r="K79" s="402"/>
    </row>
    <row r="80" spans="1:11" x14ac:dyDescent="0.6">
      <c r="A80" s="417" t="str">
        <f>+[7]ระบบการควบคุมฯ!A629</f>
        <v>2.1.3.3</v>
      </c>
      <c r="B80" s="825" t="str">
        <f>+[7]ระบบการควบคุมฯ!B629</f>
        <v>งบประจำ บริหารจัดการสำนักงาน</v>
      </c>
      <c r="C80" s="826" t="str">
        <f>+[7]ระบบการควบคุมฯ!C629</f>
        <v>20004 35000200 200000</v>
      </c>
      <c r="D80" s="418">
        <f>SUM(D81:D88)</f>
        <v>790000</v>
      </c>
      <c r="E80" s="418">
        <f t="shared" ref="E80:F80" si="30">SUM(E81:E88)</f>
        <v>0</v>
      </c>
      <c r="F80" s="418">
        <f t="shared" si="30"/>
        <v>790000</v>
      </c>
      <c r="G80" s="418">
        <f>SUM(G81:G88)</f>
        <v>0</v>
      </c>
      <c r="H80" s="418">
        <f t="shared" ref="H80:J80" si="31">SUM(H81:H88)</f>
        <v>0</v>
      </c>
      <c r="I80" s="418">
        <f t="shared" si="31"/>
        <v>153727</v>
      </c>
      <c r="J80" s="418">
        <f t="shared" si="31"/>
        <v>636273</v>
      </c>
      <c r="K80" s="418"/>
    </row>
    <row r="81" spans="1:11" ht="37.200000000000003" x14ac:dyDescent="0.6">
      <c r="A81" s="421" t="str">
        <f>+[7]ระบบการควบคุมฯ!A631</f>
        <v>(1</v>
      </c>
      <c r="B81" s="839" t="str">
        <f>+[7]ระบบการควบคุมฯ!B631</f>
        <v>ค้าจ้างเหมาบริการ ลูกจ้างสพป.ปท.2 15000x7คนx4 เดือน 1,260,000 บาท</v>
      </c>
      <c r="C81" s="956" t="str">
        <f>+[7]ระบบการควบคุมฯ!C630</f>
        <v>ที่ ศธ 04002/ว824/1 มีค 66  ครั้งที่ 352</v>
      </c>
      <c r="D81" s="952">
        <f>+[7]ระบบการควบคุมฯ!F631</f>
        <v>420000</v>
      </c>
      <c r="E81" s="193"/>
      <c r="F81" s="409">
        <f>SUM(D81:E81)</f>
        <v>420000</v>
      </c>
      <c r="G81" s="422">
        <f>+[7]ระบบการควบคุมฯ!G631+[7]ระบบการควบคุมฯ!H631</f>
        <v>0</v>
      </c>
      <c r="H81" s="422">
        <f>+[7]ระบบการควบคุมฯ!I631+[7]ระบบการควบคุมฯ!J631</f>
        <v>0</v>
      </c>
      <c r="I81" s="422">
        <f>+[7]ระบบการควบคุมฯ!K631+[7]ระบบการควบคุมฯ!L631</f>
        <v>102000</v>
      </c>
      <c r="J81" s="422">
        <f t="shared" ref="J81:J88" si="32">+F81-G81-H81-I81</f>
        <v>318000</v>
      </c>
      <c r="K81" s="192"/>
    </row>
    <row r="82" spans="1:11" x14ac:dyDescent="0.6">
      <c r="A82" s="421" t="str">
        <f>+[7]ระบบการควบคุมฯ!A632</f>
        <v>(2</v>
      </c>
      <c r="B82" s="839" t="str">
        <f>+[7]ระบบการควบคุมฯ!B632</f>
        <v xml:space="preserve">ค่าใช้จ่ายในการประชุมราชการ ค่าตอบแทนบุคคล </v>
      </c>
      <c r="C82" s="956">
        <f>+[7]ระบบการควบคุมฯ!C631</f>
        <v>0</v>
      </c>
      <c r="D82" s="952">
        <f>+[7]ระบบการควบคุมฯ!F632</f>
        <v>30000</v>
      </c>
      <c r="E82" s="193"/>
      <c r="F82" s="409">
        <f t="shared" ref="F82:F87" si="33">SUM(D82:E82)</f>
        <v>30000</v>
      </c>
      <c r="G82" s="422">
        <f>+[7]ระบบการควบคุมฯ!G632+[7]ระบบการควบคุมฯ!H632</f>
        <v>0</v>
      </c>
      <c r="H82" s="422">
        <f>+[7]ระบบการควบคุมฯ!I632+[7]ระบบการควบคุมฯ!J632</f>
        <v>0</v>
      </c>
      <c r="I82" s="422">
        <f>+[7]ระบบการควบคุมฯ!K632+[7]ระบบการควบคุมฯ!L632</f>
        <v>10600</v>
      </c>
      <c r="J82" s="422">
        <f t="shared" si="32"/>
        <v>19400</v>
      </c>
      <c r="K82" s="192"/>
    </row>
    <row r="83" spans="1:11" x14ac:dyDescent="0.6">
      <c r="A83" s="421" t="str">
        <f>+[7]ระบบการควบคุมฯ!A633</f>
        <v>(3</v>
      </c>
      <c r="B83" s="839" t="str">
        <f>+[7]ระบบการควบคุมฯ!B633</f>
        <v>ค่าใช้จ่ายในการเดินทางไปราชการ 150,000 บาท</v>
      </c>
      <c r="C83" s="956">
        <f>+[7]ระบบการควบคุมฯ!C632</f>
        <v>0</v>
      </c>
      <c r="D83" s="952">
        <f>+[7]ระบบการควบคุมฯ!F633</f>
        <v>20000</v>
      </c>
      <c r="E83" s="193"/>
      <c r="F83" s="409">
        <f t="shared" si="33"/>
        <v>20000</v>
      </c>
      <c r="G83" s="422">
        <f>+[7]ระบบการควบคุมฯ!G633+[7]ระบบการควบคุมฯ!H633</f>
        <v>0</v>
      </c>
      <c r="H83" s="422">
        <f>+[7]ระบบการควบคุมฯ!I633+[7]ระบบการควบคุมฯ!J633</f>
        <v>0</v>
      </c>
      <c r="I83" s="422">
        <f>+[7]ระบบการควบคุมฯ!K633+[7]ระบบการควบคุมฯ!L633</f>
        <v>0</v>
      </c>
      <c r="J83" s="422">
        <f t="shared" si="32"/>
        <v>20000</v>
      </c>
      <c r="K83" s="192"/>
    </row>
    <row r="84" spans="1:11" x14ac:dyDescent="0.6">
      <c r="A84" s="421" t="str">
        <f>+[7]ระบบการควบคุมฯ!A634</f>
        <v>(4</v>
      </c>
      <c r="B84" s="839" t="str">
        <f>+[7]ระบบการควบคุมฯ!B634</f>
        <v>ค่าซ่อมแซมและบำรุงรักษาทรัพย์สิน 200,000 บาท</v>
      </c>
      <c r="C84" s="956">
        <f>+[7]ระบบการควบคุมฯ!C633</f>
        <v>0</v>
      </c>
      <c r="D84" s="952">
        <f>+[7]ระบบการควบคุมฯ!F634</f>
        <v>20000</v>
      </c>
      <c r="E84" s="194"/>
      <c r="F84" s="409">
        <f t="shared" si="33"/>
        <v>20000</v>
      </c>
      <c r="G84" s="422">
        <f>+[7]ระบบการควบคุมฯ!G634+[7]ระบบการควบคุมฯ!H634</f>
        <v>0</v>
      </c>
      <c r="H84" s="422">
        <f>+[7]ระบบการควบคุมฯ!I634+[7]ระบบการควบคุมฯ!J634</f>
        <v>0</v>
      </c>
      <c r="I84" s="422">
        <f>+[7]ระบบการควบคุมฯ!K634+[7]ระบบการควบคุมฯ!L634</f>
        <v>13364.15</v>
      </c>
      <c r="J84" s="424">
        <f t="shared" si="32"/>
        <v>6635.85</v>
      </c>
      <c r="K84" s="195"/>
    </row>
    <row r="85" spans="1:11" x14ac:dyDescent="0.6">
      <c r="A85" s="421" t="str">
        <f>+[7]ระบบการควบคุมฯ!A635</f>
        <v>(5</v>
      </c>
      <c r="B85" s="839" t="str">
        <f>+[7]ระบบการควบคุมฯ!B635</f>
        <v>ค่าวัสดุสำนักงาน 300,000 บาท</v>
      </c>
      <c r="C85" s="956">
        <f>+[7]ระบบการควบคุมฯ!C634</f>
        <v>0</v>
      </c>
      <c r="D85" s="952">
        <f>+[7]ระบบการควบคุมฯ!F635</f>
        <v>100000</v>
      </c>
      <c r="E85" s="541"/>
      <c r="F85" s="409">
        <f t="shared" si="33"/>
        <v>100000</v>
      </c>
      <c r="G85" s="422">
        <f>+[7]ระบบการควบคุมฯ!G635+[7]ระบบการควบคุมฯ!H635</f>
        <v>0</v>
      </c>
      <c r="H85" s="422">
        <f>+[7]ระบบการควบคุมฯ!I635+[7]ระบบการควบคุมฯ!J635</f>
        <v>0</v>
      </c>
      <c r="I85" s="422">
        <f>+[7]ระบบการควบคุมฯ!K635+[7]ระบบการควบคุมฯ!L635</f>
        <v>17762.849999999999</v>
      </c>
      <c r="J85" s="422">
        <f t="shared" si="32"/>
        <v>82237.149999999994</v>
      </c>
      <c r="K85" s="192"/>
    </row>
    <row r="86" spans="1:11" x14ac:dyDescent="0.6">
      <c r="A86" s="421" t="str">
        <f>+[7]ระบบการควบคุมฯ!A636</f>
        <v>(6</v>
      </c>
      <c r="B86" s="839" t="str">
        <f>+[7]ระบบการควบคุมฯ!B636</f>
        <v>ค่าน้ำมันเชื้อเพลิงและหล่อลื่น 300,000 บาท</v>
      </c>
      <c r="C86" s="956">
        <f>+[7]ระบบการควบคุมฯ!C635</f>
        <v>0</v>
      </c>
      <c r="D86" s="952">
        <f>+[7]ระบบการควบคุมฯ!F636</f>
        <v>200000</v>
      </c>
      <c r="E86" s="193"/>
      <c r="F86" s="409">
        <f t="shared" si="33"/>
        <v>200000</v>
      </c>
      <c r="G86" s="422">
        <f>+[7]ระบบการควบคุมฯ!G636+[7]ระบบการควบคุมฯ!H636</f>
        <v>0</v>
      </c>
      <c r="H86" s="422">
        <f>+[7]ระบบการควบคุมฯ!I636+[7]ระบบการควบคุมฯ!J636</f>
        <v>0</v>
      </c>
      <c r="I86" s="422">
        <f>+[7]ระบบการควบคุมฯ!K636+[7]ระบบการควบคุมฯ!L636</f>
        <v>10000</v>
      </c>
      <c r="J86" s="422">
        <f t="shared" si="32"/>
        <v>190000</v>
      </c>
      <c r="K86" s="196"/>
    </row>
    <row r="87" spans="1:11" x14ac:dyDescent="0.6">
      <c r="A87" s="421" t="str">
        <f>+[7]ระบบการควบคุมฯ!A637</f>
        <v>(7</v>
      </c>
      <c r="B87" s="839" t="str">
        <f>+[7]ระบบการควบคุมฯ!B637</f>
        <v>ค่าสาธารณูปโภค    500,000 บาท</v>
      </c>
      <c r="C87" s="956">
        <f>+[7]ระบบการควบคุมฯ!C636</f>
        <v>0</v>
      </c>
      <c r="D87" s="952">
        <f>+[7]ระบบการควบคุมฯ!F637</f>
        <v>0</v>
      </c>
      <c r="E87" s="193"/>
      <c r="F87" s="409">
        <f t="shared" si="33"/>
        <v>0</v>
      </c>
      <c r="G87" s="422">
        <f>+[7]ระบบการควบคุมฯ!G637+[7]ระบบการควบคุมฯ!H637</f>
        <v>0</v>
      </c>
      <c r="H87" s="422">
        <f>+[7]ระบบการควบคุมฯ!I637+[7]ระบบการควบคุมฯ!J637</f>
        <v>0</v>
      </c>
      <c r="I87" s="422">
        <f>+[7]ระบบการควบคุมฯ!K637+[7]ระบบการควบคุมฯ!L637</f>
        <v>0</v>
      </c>
      <c r="J87" s="422">
        <f t="shared" si="32"/>
        <v>0</v>
      </c>
      <c r="K87" s="196"/>
    </row>
    <row r="88" spans="1:11" ht="37.200000000000003" x14ac:dyDescent="0.6">
      <c r="A88" s="421" t="str">
        <f>+[7]ระบบการควบคุมฯ!A638</f>
        <v>(8</v>
      </c>
      <c r="B88" s="839" t="str">
        <f>+[7]ระบบการควบคุมฯ!B638</f>
        <v xml:space="preserve">อื่นๆ (รายการนอกเหนือ(1-(7 และหรือถัวจ่ายให้รายการ (1 -(7 โดยเฉพาะรายการที่ (7 ) </v>
      </c>
      <c r="C88" s="956">
        <f>+[7]ระบบการควบคุมฯ!C637</f>
        <v>0</v>
      </c>
      <c r="D88" s="952">
        <f>+[7]ระบบการควบคุมฯ!F638</f>
        <v>0</v>
      </c>
      <c r="E88" s="193"/>
      <c r="F88" s="409">
        <f t="shared" ref="F88" si="34">SUM(D88:E88)</f>
        <v>0</v>
      </c>
      <c r="G88" s="422">
        <f>+[7]ระบบการควบคุมฯ!G638+[7]ระบบการควบคุมฯ!H638</f>
        <v>0</v>
      </c>
      <c r="H88" s="422">
        <f>+[7]ระบบการควบคุมฯ!I638+[7]ระบบการควบคุมฯ!J638</f>
        <v>0</v>
      </c>
      <c r="I88" s="422">
        <f>+[7]ระบบการควบคุมฯ!K638+[7]ระบบการควบคุมฯ!L638</f>
        <v>0</v>
      </c>
      <c r="J88" s="424">
        <f t="shared" si="32"/>
        <v>0</v>
      </c>
      <c r="K88" s="844"/>
    </row>
    <row r="89" spans="1:11" ht="37.200000000000003" x14ac:dyDescent="0.6">
      <c r="A89" s="957" t="str">
        <f>+[7]ระบบการควบคุมฯ!A641</f>
        <v>2.1.3.4</v>
      </c>
      <c r="B89" s="958" t="str">
        <f>+[7]ระบบการควบคุมฯ!B641</f>
        <v>งบพัฒนาเพื่อพัฒนาคุณภาพการศึกษา 1,000,000 บาท</v>
      </c>
      <c r="C89" s="958" t="str">
        <f>+[7]ระบบการควบคุมฯ!C630</f>
        <v>ที่ ศธ 04002/ว824/1 มีค 66  ครั้งที่ 352</v>
      </c>
      <c r="D89" s="959">
        <f t="shared" ref="D89:J89" si="35">+D90+D100</f>
        <v>0</v>
      </c>
      <c r="E89" s="959">
        <f t="shared" si="35"/>
        <v>210000</v>
      </c>
      <c r="F89" s="959">
        <f t="shared" si="35"/>
        <v>210000</v>
      </c>
      <c r="G89" s="959">
        <f t="shared" si="35"/>
        <v>0</v>
      </c>
      <c r="H89" s="959">
        <f t="shared" si="35"/>
        <v>0</v>
      </c>
      <c r="I89" s="959">
        <f t="shared" si="35"/>
        <v>46280</v>
      </c>
      <c r="J89" s="959">
        <f t="shared" si="35"/>
        <v>163720</v>
      </c>
      <c r="K89" s="960"/>
    </row>
    <row r="90" spans="1:11" ht="37.200000000000003" x14ac:dyDescent="0.6">
      <c r="A90" s="425" t="str">
        <f>+[7]ระบบการควบคุมฯ!A642</f>
        <v>2.1.3.4.1</v>
      </c>
      <c r="B90" s="961" t="str">
        <f>+[7]ระบบการควบคุมฯ!B642</f>
        <v>งบกลยุทธ์ ของสพป.ปท.2 500,000 บาท (ประถม 449450) (20004 66 05164 05272)</v>
      </c>
      <c r="C90" s="835" t="str">
        <f>+[7]ระบบการควบคุมฯ!C629</f>
        <v>20004 35000200 200000</v>
      </c>
      <c r="D90" s="845">
        <f t="shared" ref="D90:J90" si="36">SUM(D91:D98)</f>
        <v>0</v>
      </c>
      <c r="E90" s="845">
        <f t="shared" si="36"/>
        <v>50550</v>
      </c>
      <c r="F90" s="845">
        <f t="shared" si="36"/>
        <v>50550</v>
      </c>
      <c r="G90" s="845">
        <f t="shared" si="36"/>
        <v>0</v>
      </c>
      <c r="H90" s="845">
        <f t="shared" si="36"/>
        <v>0</v>
      </c>
      <c r="I90" s="845">
        <f t="shared" si="36"/>
        <v>10000</v>
      </c>
      <c r="J90" s="845">
        <f t="shared" si="36"/>
        <v>40550</v>
      </c>
      <c r="K90" s="846"/>
    </row>
    <row r="91" spans="1:11" ht="74.400000000000006" x14ac:dyDescent="0.6">
      <c r="A91" s="429" t="str">
        <f>+[7]ระบบการควบคุมฯ!A643</f>
        <v>1)</v>
      </c>
      <c r="B91" s="201" t="str">
        <f>+[7]ระบบการควบคุมฯ!B643</f>
        <v>โครงการปฏิรูปกระบวนการเรียนรู้ที่ตอบสนองต่อการเปลี่ยนแปลงในศตวรรษที่ 21 150000</v>
      </c>
      <c r="C91" s="869" t="str">
        <f>+[7]ระบบการควบคุมฯ!C643</f>
        <v>บันทึกกลุ่มนโยบายและแผน ลว.27 มค 66 ดอกลักษณ์ อยู่ 2 รหัส</v>
      </c>
      <c r="D91" s="404"/>
      <c r="E91" s="404">
        <f>+[7]ระบบการควบคุมฯ!F643</f>
        <v>40550</v>
      </c>
      <c r="F91" s="404">
        <f>SUM(D91:E91)</f>
        <v>40550</v>
      </c>
      <c r="G91" s="404">
        <f>+[7]ระบบการควบคุมฯ!G643+[7]ระบบการควบคุมฯ!H643</f>
        <v>0</v>
      </c>
      <c r="H91" s="404">
        <f>+[7]ระบบการควบคุมฯ!I643+[7]ระบบการควบคุมฯ!J643</f>
        <v>0</v>
      </c>
      <c r="I91" s="404">
        <f>+[7]ระบบการควบคุมฯ!K643+[7]ระบบการควบคุมฯ!L643</f>
        <v>0</v>
      </c>
      <c r="J91" s="404">
        <f>+F91-G91-H91-I91</f>
        <v>40550</v>
      </c>
      <c r="K91" s="560" t="s">
        <v>97</v>
      </c>
    </row>
    <row r="92" spans="1:11" ht="74.400000000000006" x14ac:dyDescent="0.6">
      <c r="A92" s="429" t="str">
        <f>+[7]ระบบการควบคุมฯ!A644</f>
        <v>2)</v>
      </c>
      <c r="B92" s="201" t="str">
        <f>+[7]ระบบการควบคุมฯ!B644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92" s="869" t="str">
        <f>+[7]ระบบการควบคุมฯ!C644</f>
        <v>บันทึกกลุ่มนโยบายและแผน ลว.27 มีค 66 ศน จิราภรณ์</v>
      </c>
      <c r="D92" s="404"/>
      <c r="E92" s="404">
        <f>+[7]ระบบการควบคุมฯ!F644</f>
        <v>10000</v>
      </c>
      <c r="F92" s="404">
        <f>SUM(D92:E92)</f>
        <v>10000</v>
      </c>
      <c r="G92" s="404">
        <f>+[7]ระบบการควบคุมฯ!G644+[7]ระบบการควบคุมฯ!H644</f>
        <v>0</v>
      </c>
      <c r="H92" s="404">
        <f>+[7]ระบบการควบคุมฯ!I644+[7]ระบบการควบคุมฯ!J644</f>
        <v>0</v>
      </c>
      <c r="I92" s="404">
        <f>+[7]ระบบการควบคุมฯ!K644+[7]ระบบการควบคุมฯ!L644</f>
        <v>10000</v>
      </c>
      <c r="J92" s="404">
        <f t="shared" ref="J92" si="37">+F92-G92-H92-I92</f>
        <v>0</v>
      </c>
      <c r="K92" s="430" t="s">
        <v>97</v>
      </c>
    </row>
    <row r="93" spans="1:11" x14ac:dyDescent="0.6">
      <c r="A93" s="429"/>
      <c r="B93" s="201"/>
      <c r="C93" s="869"/>
      <c r="D93" s="404"/>
      <c r="E93" s="404"/>
      <c r="F93" s="404"/>
      <c r="G93" s="404"/>
      <c r="H93" s="404"/>
      <c r="I93" s="404"/>
      <c r="J93" s="404"/>
      <c r="K93" s="430"/>
    </row>
    <row r="94" spans="1:11" x14ac:dyDescent="0.6">
      <c r="A94" s="429"/>
      <c r="B94" s="201"/>
      <c r="C94" s="869"/>
      <c r="D94" s="404"/>
      <c r="E94" s="404"/>
      <c r="F94" s="404"/>
      <c r="G94" s="404"/>
      <c r="H94" s="404"/>
      <c r="I94" s="404"/>
      <c r="J94" s="404"/>
      <c r="K94" s="430"/>
    </row>
    <row r="95" spans="1:11" x14ac:dyDescent="0.6">
      <c r="A95" s="429"/>
      <c r="B95" s="201"/>
      <c r="C95" s="869"/>
      <c r="D95" s="404"/>
      <c r="E95" s="404"/>
      <c r="F95" s="404"/>
      <c r="G95" s="404"/>
      <c r="H95" s="404"/>
      <c r="I95" s="404"/>
      <c r="J95" s="404"/>
      <c r="K95" s="430"/>
    </row>
    <row r="96" spans="1:11" x14ac:dyDescent="0.6">
      <c r="A96" s="429"/>
      <c r="B96" s="201"/>
      <c r="C96" s="869"/>
      <c r="D96" s="404"/>
      <c r="E96" s="404"/>
      <c r="F96" s="404"/>
      <c r="G96" s="404"/>
      <c r="H96" s="404"/>
      <c r="I96" s="404"/>
      <c r="J96" s="404"/>
      <c r="K96" s="430"/>
    </row>
    <row r="97" spans="1:11" x14ac:dyDescent="0.6">
      <c r="A97" s="429"/>
      <c r="B97" s="201"/>
      <c r="C97" s="869"/>
      <c r="D97" s="404"/>
      <c r="E97" s="404"/>
      <c r="F97" s="404"/>
      <c r="G97" s="404"/>
      <c r="H97" s="404"/>
      <c r="I97" s="404"/>
      <c r="J97" s="404"/>
      <c r="K97" s="430"/>
    </row>
    <row r="98" spans="1:11" x14ac:dyDescent="0.6">
      <c r="A98" s="429"/>
      <c r="B98" s="201"/>
      <c r="C98" s="869"/>
      <c r="D98" s="404"/>
      <c r="E98" s="404"/>
      <c r="F98" s="404"/>
      <c r="G98" s="404"/>
      <c r="H98" s="404"/>
      <c r="I98" s="404"/>
      <c r="J98" s="404"/>
      <c r="K98" s="430"/>
    </row>
    <row r="99" spans="1:11" x14ac:dyDescent="0.6">
      <c r="A99" s="429"/>
      <c r="B99" s="889"/>
      <c r="C99" s="890"/>
      <c r="D99" s="891"/>
      <c r="E99" s="891"/>
      <c r="F99" s="891"/>
      <c r="G99" s="891"/>
      <c r="H99" s="891"/>
      <c r="I99" s="891"/>
      <c r="J99" s="892"/>
      <c r="K99" s="430"/>
    </row>
    <row r="100" spans="1:11" ht="37.200000000000003" x14ac:dyDescent="0.6">
      <c r="A100" s="847" t="str">
        <f>+[7]ระบบการควบคุมฯ!A645</f>
        <v>2.1.3.4.2</v>
      </c>
      <c r="B100" s="848" t="str">
        <f>+[7]ระบบการควบคุมฯ!B645</f>
        <v>งบเพิ่มประสิทธิผลกลยุทธ์ของ สพฐ. 1,500,000 บาท (20004 66 05164 05272)</v>
      </c>
      <c r="C100" s="849" t="str">
        <f>+[7]ระบบการควบคุมฯ!C645</f>
        <v>ที่ ศธ 04002/ว824/1 มีค 66  ครั้งที่ 352</v>
      </c>
      <c r="D100" s="469">
        <f t="shared" ref="D100:J100" si="38">SUM(D101:D105)</f>
        <v>0</v>
      </c>
      <c r="E100" s="469">
        <f t="shared" si="38"/>
        <v>159450</v>
      </c>
      <c r="F100" s="469">
        <f t="shared" si="38"/>
        <v>159450</v>
      </c>
      <c r="G100" s="469">
        <f t="shared" si="38"/>
        <v>0</v>
      </c>
      <c r="H100" s="469">
        <f t="shared" si="38"/>
        <v>0</v>
      </c>
      <c r="I100" s="469">
        <f t="shared" si="38"/>
        <v>36280</v>
      </c>
      <c r="J100" s="469">
        <f t="shared" si="38"/>
        <v>123170</v>
      </c>
      <c r="K100" s="850" t="s">
        <v>16</v>
      </c>
    </row>
    <row r="101" spans="1:11" ht="74.400000000000006" x14ac:dyDescent="0.6">
      <c r="A101" s="403" t="str">
        <f>+[7]ระบบการควบคุมฯ!A648</f>
        <v>1)</v>
      </c>
      <c r="B101" s="813" t="str">
        <f>+[7]ระบบการควบคุมฯ!B648</f>
        <v>โครงการพัฒนาศักยภาพการบริหารจัดการ 100,000 บาท</v>
      </c>
      <c r="C101" s="851" t="str">
        <f>+[7]ระบบการควบคุมฯ!C648</f>
        <v>บันทึกกลุ่มนโยบายและแผน ลว.27 มค 66 ดอกลักษณ์</v>
      </c>
      <c r="D101" s="404"/>
      <c r="E101" s="404">
        <f>+[7]ระบบการควบคุมฯ!E648</f>
        <v>100000</v>
      </c>
      <c r="F101" s="404">
        <f>+D101+E101</f>
        <v>100000</v>
      </c>
      <c r="G101" s="404">
        <f>+[7]ระบบการควบคุมฯ!G648+[7]ระบบการควบคุมฯ!H648</f>
        <v>0</v>
      </c>
      <c r="H101" s="404">
        <f>+[7]ระบบการควบคุมฯ!I648+[7]ระบบการควบคุมฯ!J648</f>
        <v>0</v>
      </c>
      <c r="I101" s="404">
        <f>+[7]ระบบการควบคุมฯ!K648+[7]ระบบการควบคุมฯ!L648</f>
        <v>26600</v>
      </c>
      <c r="J101" s="404">
        <f>+F101-G101-H101-I101</f>
        <v>73400</v>
      </c>
      <c r="K101" s="430" t="s">
        <v>97</v>
      </c>
    </row>
    <row r="102" spans="1:11" ht="37.200000000000003" x14ac:dyDescent="0.6">
      <c r="A102" s="403" t="str">
        <f>+[7]ระบบการควบคุมฯ!A649</f>
        <v>2)</v>
      </c>
      <c r="B102" s="813" t="str">
        <f>+[7]ระบบการควบคุมฯ!B649</f>
        <v>โครงการเสริมสร้างความรู้ความเข้าใจระบบการประเมินวิทยฐานดิจิทัล(DPA) 30,000 บาท</v>
      </c>
      <c r="C102" s="851" t="str">
        <f>+[7]ระบบการควบคุมฯ!C649</f>
        <v>บันทึกกลุ่มนโยบายและแผน ลว.26 มค 66 น้ำผึ้ง</v>
      </c>
      <c r="D102" s="404"/>
      <c r="E102" s="404">
        <f>+[7]ระบบการควบคุมฯ!E649</f>
        <v>30000</v>
      </c>
      <c r="F102" s="404">
        <f t="shared" ref="F102:F104" si="39">+D102+E102</f>
        <v>30000</v>
      </c>
      <c r="G102" s="404">
        <f>+[7]ระบบการควบคุมฯ!G649+[7]ระบบการควบคุมฯ!H649</f>
        <v>0</v>
      </c>
      <c r="H102" s="404">
        <f>+[7]ระบบการควบคุมฯ!I649+[7]ระบบการควบคุมฯ!J649</f>
        <v>0</v>
      </c>
      <c r="I102" s="404">
        <f>+[7]ระบบการควบคุมฯ!K649+[7]ระบบการควบคุมฯ!L649</f>
        <v>0</v>
      </c>
      <c r="J102" s="404">
        <f t="shared" ref="J102:J105" si="40">+F102-G102-H102-I102</f>
        <v>30000</v>
      </c>
      <c r="K102" s="489" t="s">
        <v>123</v>
      </c>
    </row>
    <row r="103" spans="1:11" ht="74.400000000000006" x14ac:dyDescent="0.6">
      <c r="A103" s="403" t="str">
        <f>+[7]ระบบการควบคุมฯ!A650</f>
        <v>3)</v>
      </c>
      <c r="B103" s="813" t="str">
        <f>+[7]ระบบการควบคุมฯ!B650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03" s="851" t="str">
        <f>+[7]ระบบการควบคุมฯ!C650</f>
        <v>บท.แผนลว. 18 ม.ค. 66 อยู่ 2 รหัส 8280+29450</v>
      </c>
      <c r="D103" s="404"/>
      <c r="E103" s="404">
        <f>+[7]ระบบการควบคุมฯ!E650</f>
        <v>29450</v>
      </c>
      <c r="F103" s="404">
        <f t="shared" si="39"/>
        <v>29450</v>
      </c>
      <c r="G103" s="404">
        <f>+[7]ระบบการควบคุมฯ!G650+[7]ระบบการควบคุมฯ!H650</f>
        <v>0</v>
      </c>
      <c r="H103" s="404">
        <f>+[7]ระบบการควบคุมฯ!I650+[7]ระบบการควบคุมฯ!J650</f>
        <v>0</v>
      </c>
      <c r="I103" s="404">
        <f>+[7]ระบบการควบคุมฯ!K650+[7]ระบบการควบคุมฯ!L650</f>
        <v>9680</v>
      </c>
      <c r="J103" s="404">
        <f t="shared" si="40"/>
        <v>19770</v>
      </c>
      <c r="K103" s="430" t="s">
        <v>97</v>
      </c>
    </row>
    <row r="104" spans="1:11" ht="55.8" x14ac:dyDescent="0.6">
      <c r="A104" s="403">
        <f>+[7]ระบบการควบคุมฯ!A651</f>
        <v>0</v>
      </c>
      <c r="B104" s="813">
        <f>+[7]ระบบการควบคุมฯ!B651</f>
        <v>0</v>
      </c>
      <c r="C104" s="851">
        <f>+[7]ระบบการควบคุมฯ!C651</f>
        <v>0</v>
      </c>
      <c r="D104" s="404"/>
      <c r="E104" s="404">
        <f>+[7]ระบบการควบคุมฯ!E651</f>
        <v>0</v>
      </c>
      <c r="F104" s="404">
        <f t="shared" si="39"/>
        <v>0</v>
      </c>
      <c r="G104" s="404">
        <f>+[7]ระบบการควบคุมฯ!G651+[7]ระบบการควบคุมฯ!H651</f>
        <v>0</v>
      </c>
      <c r="H104" s="404">
        <f>+[7]ระบบการควบคุมฯ!I651+[7]ระบบการควบคุมฯ!J651</f>
        <v>0</v>
      </c>
      <c r="I104" s="404">
        <f>+[7]ระบบการควบคุมฯ!K651+[7]ระบบการควบคุมฯ!L651</f>
        <v>0</v>
      </c>
      <c r="J104" s="404">
        <f t="shared" si="40"/>
        <v>0</v>
      </c>
      <c r="K104" s="433" t="s">
        <v>182</v>
      </c>
    </row>
    <row r="105" spans="1:11" ht="74.400000000000006" x14ac:dyDescent="0.6">
      <c r="A105" s="403"/>
      <c r="B105" s="813">
        <f>+[7]ระบบการควบคุมฯ!B466</f>
        <v>0</v>
      </c>
      <c r="C105" s="814">
        <f>+[7]ระบบการควบคุมฯ!C466</f>
        <v>0</v>
      </c>
      <c r="D105" s="404">
        <f>+[1]ระบบการควบคุมฯ!D450</f>
        <v>0</v>
      </c>
      <c r="E105" s="404">
        <f>+[7]ระบบการควบคุมฯ!E466</f>
        <v>0</v>
      </c>
      <c r="F105" s="404">
        <f t="shared" ref="F105" si="41">SUM(D105:E105)</f>
        <v>0</v>
      </c>
      <c r="G105" s="404">
        <f>+[7]ระบบการควบคุมฯ!G466+[7]ระบบการควบคุมฯ!H466</f>
        <v>0</v>
      </c>
      <c r="H105" s="404">
        <f>+[7]ระบบการควบคุมฯ!I466+[7]ระบบการควบคุมฯ!J466</f>
        <v>0</v>
      </c>
      <c r="I105" s="404">
        <f>+[7]ระบบการควบคุมฯ!K466+[7]ระบบการควบคุมฯ!L466</f>
        <v>0</v>
      </c>
      <c r="J105" s="404">
        <f t="shared" si="40"/>
        <v>0</v>
      </c>
      <c r="K105" s="433" t="s">
        <v>97</v>
      </c>
    </row>
    <row r="106" spans="1:11" x14ac:dyDescent="0.6">
      <c r="A106" s="431"/>
      <c r="B106" s="203" t="s">
        <v>19</v>
      </c>
      <c r="C106" s="852"/>
      <c r="D106" s="432">
        <f>+D8</f>
        <v>2790000</v>
      </c>
      <c r="E106" s="432">
        <f t="shared" ref="E106:J106" si="42">+E8</f>
        <v>1210000</v>
      </c>
      <c r="F106" s="432">
        <f t="shared" si="42"/>
        <v>4000000</v>
      </c>
      <c r="G106" s="432">
        <f t="shared" si="42"/>
        <v>28222.799999999999</v>
      </c>
      <c r="H106" s="432">
        <f t="shared" si="42"/>
        <v>0</v>
      </c>
      <c r="I106" s="432">
        <f t="shared" si="42"/>
        <v>2785292.26</v>
      </c>
      <c r="J106" s="432">
        <f t="shared" si="42"/>
        <v>1186484.94</v>
      </c>
      <c r="K106" s="202"/>
    </row>
    <row r="107" spans="1:11" x14ac:dyDescent="0.6">
      <c r="A107" s="204"/>
      <c r="B107" s="205" t="s">
        <v>20</v>
      </c>
      <c r="C107" s="962"/>
      <c r="D107" s="963"/>
      <c r="E107" s="870"/>
      <c r="F107" s="480">
        <f>SUM(G107:J107)</f>
        <v>100</v>
      </c>
      <c r="G107" s="481">
        <f>+G106*100/F106</f>
        <v>0.70557000000000003</v>
      </c>
      <c r="H107" s="482">
        <v>0</v>
      </c>
      <c r="I107" s="483">
        <f>+I106*100/F106</f>
        <v>69.632306499999999</v>
      </c>
      <c r="J107" s="481">
        <f>+J106*100/F106</f>
        <v>29.6621235</v>
      </c>
      <c r="K107" s="871"/>
    </row>
    <row r="108" spans="1:11" x14ac:dyDescent="0.6">
      <c r="A108" s="964"/>
      <c r="B108" s="965"/>
      <c r="C108" s="966"/>
      <c r="D108" s="967"/>
      <c r="E108" s="967"/>
      <c r="F108" s="1087" t="s">
        <v>144</v>
      </c>
      <c r="G108" s="1087"/>
      <c r="H108" s="1087"/>
      <c r="I108" s="1087"/>
      <c r="J108" s="968"/>
      <c r="K108" s="969"/>
    </row>
    <row r="109" spans="1:11" x14ac:dyDescent="0.6">
      <c r="A109" s="964"/>
      <c r="B109" s="965"/>
      <c r="C109" s="966"/>
      <c r="D109" s="967"/>
      <c r="E109" s="967"/>
      <c r="F109" s="967"/>
      <c r="G109" s="970"/>
      <c r="H109" s="970"/>
      <c r="I109" s="970"/>
      <c r="J109" s="970"/>
      <c r="K109" s="969"/>
    </row>
    <row r="110" spans="1:11" x14ac:dyDescent="0.6">
      <c r="A110" s="971" t="s">
        <v>66</v>
      </c>
      <c r="B110" s="972"/>
      <c r="C110" s="973"/>
      <c r="D110" s="967"/>
      <c r="E110" s="970"/>
      <c r="F110" s="970"/>
      <c r="G110" s="970"/>
      <c r="H110" s="970"/>
      <c r="I110" s="974"/>
      <c r="J110" s="970"/>
      <c r="K110" s="969"/>
    </row>
    <row r="111" spans="1:11" x14ac:dyDescent="0.6">
      <c r="A111" s="1088" t="s">
        <v>24</v>
      </c>
      <c r="B111" s="1088"/>
      <c r="C111" s="975"/>
      <c r="D111" s="976"/>
      <c r="E111" s="977"/>
      <c r="F111" s="1089" t="s">
        <v>41</v>
      </c>
      <c r="G111" s="1089"/>
      <c r="H111" s="977"/>
      <c r="I111" s="977"/>
      <c r="J111" s="970"/>
      <c r="K111" s="969"/>
    </row>
    <row r="112" spans="1:11" x14ac:dyDescent="0.6">
      <c r="A112" s="971" t="s">
        <v>109</v>
      </c>
      <c r="B112" s="978"/>
      <c r="C112" s="979"/>
      <c r="D112" s="980" t="s">
        <v>25</v>
      </c>
      <c r="E112" s="981" t="s">
        <v>22</v>
      </c>
      <c r="F112" s="970" t="s">
        <v>23</v>
      </c>
      <c r="G112" s="982" t="s">
        <v>124</v>
      </c>
      <c r="H112" s="970" t="s">
        <v>101</v>
      </c>
      <c r="I112" s="970"/>
      <c r="J112" s="970"/>
      <c r="K112" s="969"/>
    </row>
    <row r="113" spans="1:11" x14ac:dyDescent="0.6">
      <c r="A113" s="1088"/>
      <c r="B113" s="1088"/>
      <c r="C113" s="975"/>
      <c r="D113" s="967"/>
      <c r="E113" s="1090" t="s">
        <v>149</v>
      </c>
      <c r="F113" s="1090"/>
      <c r="G113" s="1090"/>
      <c r="H113" s="1090"/>
      <c r="I113" s="983"/>
      <c r="J113" s="983"/>
      <c r="K113" s="969"/>
    </row>
    <row r="114" spans="1:11" x14ac:dyDescent="0.6">
      <c r="A114" s="978"/>
      <c r="B114" s="972"/>
      <c r="C114" s="979"/>
      <c r="D114" s="1086" t="s">
        <v>25</v>
      </c>
      <c r="E114" s="1086"/>
      <c r="F114" s="1086"/>
      <c r="G114" s="1086"/>
      <c r="H114" s="1086"/>
      <c r="I114" s="1086"/>
      <c r="J114" s="970"/>
      <c r="K114" s="969"/>
    </row>
    <row r="115" spans="1:11" x14ac:dyDescent="0.6">
      <c r="A115" s="1157"/>
      <c r="B115" s="1158"/>
      <c r="C115" s="1159"/>
      <c r="D115" s="967"/>
      <c r="E115" s="967"/>
      <c r="F115" s="967"/>
      <c r="G115" s="1160"/>
      <c r="H115" s="1160"/>
      <c r="I115" s="1160"/>
      <c r="J115" s="968"/>
      <c r="K115" s="969"/>
    </row>
    <row r="116" spans="1:11" x14ac:dyDescent="0.6">
      <c r="A116" s="1157"/>
      <c r="B116" s="1158"/>
      <c r="C116" s="1159"/>
      <c r="D116" s="967"/>
      <c r="E116" s="967"/>
      <c r="F116" s="967"/>
      <c r="G116" s="1160"/>
      <c r="H116" s="1160"/>
      <c r="I116" s="1160"/>
      <c r="J116" s="968"/>
      <c r="K116" s="969"/>
    </row>
    <row r="117" spans="1:11" x14ac:dyDescent="0.6">
      <c r="A117" s="1157"/>
      <c r="B117" s="1158"/>
      <c r="C117" s="1159"/>
      <c r="D117" s="967"/>
      <c r="E117" s="967"/>
      <c r="F117" s="967"/>
      <c r="G117" s="1160"/>
      <c r="H117" s="1160"/>
      <c r="I117" s="1160"/>
      <c r="J117" s="968"/>
      <c r="K117" s="969"/>
    </row>
    <row r="118" spans="1:11" x14ac:dyDescent="0.6">
      <c r="A118" s="403"/>
      <c r="B118" s="813">
        <f>+[6]ระบบการควบคุมฯ!B484</f>
        <v>0</v>
      </c>
      <c r="C118" s="814">
        <f>+[6]ระบบการควบคุมฯ!C484</f>
        <v>0</v>
      </c>
      <c r="D118" s="404">
        <f>+[1]ระบบการควบคุมฯ!D450</f>
        <v>0</v>
      </c>
      <c r="E118" s="404">
        <f>+[6]ระบบการควบคุมฯ!E484</f>
        <v>0</v>
      </c>
      <c r="F118" s="404">
        <f t="shared" ref="F118" si="43">SUM(D118:E118)</f>
        <v>0</v>
      </c>
      <c r="G118" s="404">
        <f>+[6]ระบบการควบคุมฯ!G484+[6]ระบบการควบคุมฯ!H484</f>
        <v>0</v>
      </c>
      <c r="H118" s="404">
        <f>+[6]ระบบการควบคุมฯ!I484+[6]ระบบการควบคุมฯ!J484</f>
        <v>0</v>
      </c>
      <c r="I118" s="404">
        <f>+[6]ระบบการควบคุมฯ!K484+[6]ระบบการควบคุมฯ!L484</f>
        <v>0</v>
      </c>
      <c r="J118" s="404">
        <f t="shared" ref="J115:J118" si="44">+F118-G118-H118-I118</f>
        <v>0</v>
      </c>
      <c r="K118" s="433"/>
    </row>
    <row r="119" spans="1:11" x14ac:dyDescent="0.6">
      <c r="A119" s="431"/>
      <c r="B119" s="203" t="s">
        <v>19</v>
      </c>
      <c r="C119" s="852"/>
      <c r="D119" s="432">
        <f>+D8</f>
        <v>2790000</v>
      </c>
      <c r="E119" s="432">
        <f t="shared" ref="E119:J119" si="45">+E8</f>
        <v>1210000</v>
      </c>
      <c r="F119" s="432">
        <f t="shared" si="45"/>
        <v>4000000</v>
      </c>
      <c r="G119" s="432">
        <f t="shared" si="45"/>
        <v>28222.799999999999</v>
      </c>
      <c r="H119" s="432">
        <f t="shared" si="45"/>
        <v>0</v>
      </c>
      <c r="I119" s="432">
        <f t="shared" si="45"/>
        <v>2785292.26</v>
      </c>
      <c r="J119" s="432">
        <f t="shared" si="45"/>
        <v>1186484.94</v>
      </c>
      <c r="K119" s="202"/>
    </row>
    <row r="120" spans="1:11" x14ac:dyDescent="0.6">
      <c r="A120" s="204"/>
      <c r="B120" s="205" t="s">
        <v>20</v>
      </c>
      <c r="C120" s="962"/>
      <c r="D120" s="963"/>
      <c r="E120" s="870"/>
      <c r="F120" s="480">
        <f>SUM(G120:J120)</f>
        <v>100</v>
      </c>
      <c r="G120" s="1148">
        <f>+G119*100/F119</f>
        <v>0.70557000000000003</v>
      </c>
      <c r="H120" s="482">
        <v>0</v>
      </c>
      <c r="I120" s="483">
        <f>+I119*100/F119</f>
        <v>69.632306499999999</v>
      </c>
      <c r="J120" s="481">
        <f>+J119*100/F119</f>
        <v>29.6621235</v>
      </c>
      <c r="K120" s="871"/>
    </row>
    <row r="121" spans="1:11" x14ac:dyDescent="0.6">
      <c r="A121" s="964"/>
      <c r="B121" s="965"/>
      <c r="C121" s="966"/>
      <c r="D121" s="967"/>
      <c r="E121" s="967"/>
      <c r="F121" s="1087" t="s">
        <v>144</v>
      </c>
      <c r="G121" s="1087"/>
      <c r="H121" s="1087"/>
      <c r="I121" s="1087"/>
      <c r="J121" s="968"/>
      <c r="K121" s="969"/>
    </row>
    <row r="122" spans="1:11" x14ac:dyDescent="0.6">
      <c r="A122" s="964"/>
      <c r="B122" s="965"/>
      <c r="C122" s="966"/>
      <c r="D122" s="967"/>
      <c r="E122" s="967"/>
      <c r="F122" s="967"/>
      <c r="G122" s="970"/>
      <c r="H122" s="970"/>
      <c r="I122" s="970"/>
      <c r="J122" s="970"/>
      <c r="K122" s="969"/>
    </row>
    <row r="123" spans="1:11" x14ac:dyDescent="0.6">
      <c r="A123" s="971" t="s">
        <v>66</v>
      </c>
      <c r="B123" s="972"/>
      <c r="C123" s="973"/>
      <c r="D123" s="967"/>
      <c r="E123" s="970"/>
      <c r="F123" s="970"/>
      <c r="G123" s="970"/>
      <c r="H123" s="970"/>
      <c r="I123" s="974"/>
      <c r="J123" s="970"/>
      <c r="K123" s="969"/>
    </row>
    <row r="124" spans="1:11" x14ac:dyDescent="0.6">
      <c r="A124" s="1088" t="s">
        <v>24</v>
      </c>
      <c r="B124" s="1088"/>
      <c r="C124" s="975"/>
      <c r="D124" s="976"/>
      <c r="E124" s="977"/>
      <c r="F124" s="1089" t="s">
        <v>41</v>
      </c>
      <c r="G124" s="1089"/>
      <c r="H124" s="977"/>
      <c r="I124" s="977"/>
      <c r="J124" s="970"/>
      <c r="K124" s="969"/>
    </row>
    <row r="125" spans="1:11" x14ac:dyDescent="0.6">
      <c r="A125" s="971" t="s">
        <v>109</v>
      </c>
      <c r="B125" s="978"/>
      <c r="C125" s="979"/>
      <c r="D125" s="980" t="s">
        <v>25</v>
      </c>
      <c r="E125" s="981" t="s">
        <v>22</v>
      </c>
      <c r="F125" s="970" t="s">
        <v>23</v>
      </c>
      <c r="G125" s="982" t="s">
        <v>124</v>
      </c>
      <c r="H125" s="970" t="s">
        <v>101</v>
      </c>
      <c r="I125" s="970"/>
      <c r="J125" s="970"/>
      <c r="K125" s="969"/>
    </row>
    <row r="126" spans="1:11" x14ac:dyDescent="0.6">
      <c r="A126" s="1149"/>
      <c r="B126" s="1149"/>
      <c r="C126" s="1150"/>
      <c r="D126" s="976"/>
      <c r="E126" s="1089" t="s">
        <v>149</v>
      </c>
      <c r="F126" s="1089"/>
      <c r="G126" s="1089"/>
      <c r="H126" s="1089"/>
      <c r="I126" s="1151"/>
      <c r="J126" s="1151"/>
      <c r="K126" s="1152"/>
    </row>
    <row r="127" spans="1:11" x14ac:dyDescent="0.6">
      <c r="A127" s="1153"/>
      <c r="B127" s="1154"/>
      <c r="C127" s="1155"/>
      <c r="D127" s="1156" t="s">
        <v>25</v>
      </c>
      <c r="E127" s="1156"/>
      <c r="F127" s="1156"/>
      <c r="G127" s="1156"/>
      <c r="H127" s="1156"/>
      <c r="I127" s="1156"/>
      <c r="J127" s="977"/>
      <c r="K127" s="1152"/>
    </row>
    <row r="128" spans="1:11" x14ac:dyDescent="0.6">
      <c r="A128" s="1157"/>
      <c r="B128" s="1158"/>
      <c r="C128" s="1159"/>
      <c r="D128" s="967"/>
      <c r="E128" s="967"/>
      <c r="F128" s="967"/>
      <c r="G128" s="1160"/>
      <c r="H128" s="1160"/>
      <c r="I128" s="1160"/>
      <c r="J128" s="968"/>
      <c r="K128" s="969"/>
    </row>
    <row r="129" spans="1:11" x14ac:dyDescent="0.6">
      <c r="A129" s="1157"/>
      <c r="B129" s="1158"/>
      <c r="C129" s="1159"/>
      <c r="D129" s="967"/>
      <c r="E129" s="967"/>
      <c r="F129" s="967"/>
      <c r="G129" s="1160"/>
      <c r="H129" s="1160"/>
      <c r="I129" s="1160"/>
      <c r="J129" s="968"/>
      <c r="K129" s="969"/>
    </row>
    <row r="130" spans="1:11" x14ac:dyDescent="0.6">
      <c r="A130" s="1157"/>
      <c r="B130" s="1158"/>
      <c r="C130" s="1159"/>
      <c r="D130" s="967"/>
      <c r="E130" s="967"/>
      <c r="F130" s="967"/>
      <c r="G130" s="1160"/>
      <c r="H130" s="1160"/>
      <c r="I130" s="1160"/>
      <c r="J130" s="968"/>
      <c r="K130" s="969"/>
    </row>
    <row r="131" spans="1:11" x14ac:dyDescent="0.6">
      <c r="A131" s="1157"/>
      <c r="B131" s="1158"/>
      <c r="C131" s="1159"/>
      <c r="D131" s="967"/>
      <c r="E131" s="967"/>
      <c r="F131" s="967"/>
      <c r="G131" s="1160"/>
      <c r="H131" s="1160"/>
      <c r="I131" s="1160"/>
      <c r="J131" s="968"/>
      <c r="K131" s="969"/>
    </row>
    <row r="132" spans="1:11" x14ac:dyDescent="0.6">
      <c r="A132" s="1157"/>
      <c r="B132" s="1158"/>
      <c r="C132" s="1159"/>
      <c r="D132" s="967"/>
      <c r="E132" s="967"/>
      <c r="F132" s="967"/>
      <c r="G132" s="1160"/>
      <c r="H132" s="1160"/>
      <c r="I132" s="1160"/>
      <c r="J132" s="968"/>
      <c r="K132" s="969"/>
    </row>
    <row r="133" spans="1:11" x14ac:dyDescent="0.6">
      <c r="D133" s="79"/>
      <c r="E133" s="79"/>
      <c r="F133" s="79"/>
      <c r="G133" s="79"/>
      <c r="H133" s="79"/>
      <c r="I133" s="79"/>
    </row>
    <row r="134" spans="1:11" x14ac:dyDescent="0.6">
      <c r="D134" s="79"/>
      <c r="E134" s="79"/>
      <c r="F134" s="79"/>
      <c r="G134" s="79"/>
      <c r="H134" s="79"/>
      <c r="I134" s="79"/>
    </row>
    <row r="135" spans="1:11" x14ac:dyDescent="0.6">
      <c r="D135" s="79"/>
      <c r="E135" s="79"/>
      <c r="F135" s="79"/>
      <c r="G135" s="79"/>
      <c r="H135" s="79"/>
      <c r="I135" s="79"/>
    </row>
    <row r="136" spans="1:11" x14ac:dyDescent="0.6">
      <c r="D136" s="79"/>
      <c r="E136" s="79"/>
      <c r="F136" s="79"/>
      <c r="G136" s="79"/>
      <c r="H136" s="79"/>
      <c r="I136" s="79"/>
    </row>
    <row r="137" spans="1:11" x14ac:dyDescent="0.6">
      <c r="D137" s="79"/>
      <c r="E137" s="79"/>
      <c r="F137" s="79"/>
      <c r="G137" s="79"/>
      <c r="H137" s="79"/>
      <c r="I137" s="79"/>
    </row>
    <row r="138" spans="1:11" x14ac:dyDescent="0.6">
      <c r="D138" s="79"/>
      <c r="E138" s="79"/>
      <c r="F138" s="79"/>
      <c r="G138" s="79"/>
      <c r="H138" s="79"/>
      <c r="I138" s="79"/>
    </row>
    <row r="139" spans="1:11" x14ac:dyDescent="0.6">
      <c r="D139" s="79"/>
      <c r="E139" s="79"/>
      <c r="F139" s="79"/>
      <c r="G139" s="79"/>
      <c r="H139" s="79"/>
      <c r="I139" s="79"/>
    </row>
    <row r="140" spans="1:11" x14ac:dyDescent="0.6">
      <c r="D140" s="79"/>
      <c r="E140" s="79"/>
      <c r="F140" s="79"/>
      <c r="G140" s="79"/>
      <c r="H140" s="79"/>
      <c r="I140" s="79"/>
    </row>
    <row r="141" spans="1:11" x14ac:dyDescent="0.6">
      <c r="D141" s="79"/>
      <c r="E141" s="79"/>
      <c r="F141" s="79"/>
      <c r="G141" s="79"/>
      <c r="H141" s="79"/>
      <c r="I141" s="79"/>
    </row>
    <row r="142" spans="1:11" x14ac:dyDescent="0.6">
      <c r="D142" s="79"/>
      <c r="E142" s="79"/>
      <c r="F142" s="79"/>
      <c r="G142" s="79"/>
      <c r="H142" s="79"/>
      <c r="I142" s="79"/>
    </row>
    <row r="143" spans="1:11" x14ac:dyDescent="0.6">
      <c r="D143" s="79"/>
      <c r="E143" s="79"/>
      <c r="F143" s="79"/>
      <c r="G143" s="79"/>
      <c r="H143" s="79"/>
      <c r="I143" s="79"/>
    </row>
    <row r="144" spans="1:11" x14ac:dyDescent="0.6">
      <c r="D144" s="79"/>
      <c r="E144" s="79"/>
      <c r="F144" s="79"/>
      <c r="G144" s="79"/>
      <c r="H144" s="79"/>
      <c r="I144" s="79"/>
    </row>
    <row r="145" spans="4:9" x14ac:dyDescent="0.6">
      <c r="D145" s="79"/>
      <c r="E145" s="79"/>
      <c r="F145" s="79"/>
      <c r="G145" s="79"/>
      <c r="H145" s="79"/>
      <c r="I145" s="79"/>
    </row>
    <row r="146" spans="4:9" x14ac:dyDescent="0.6">
      <c r="D146" s="79"/>
      <c r="E146" s="79"/>
      <c r="F146" s="79"/>
      <c r="G146" s="79"/>
      <c r="H146" s="79"/>
      <c r="I146" s="79"/>
    </row>
    <row r="147" spans="4:9" x14ac:dyDescent="0.6">
      <c r="D147" s="79"/>
      <c r="E147" s="79"/>
      <c r="F147" s="79"/>
      <c r="G147" s="79"/>
      <c r="H147" s="79"/>
      <c r="I147" s="79"/>
    </row>
    <row r="148" spans="4:9" x14ac:dyDescent="0.6">
      <c r="D148" s="79"/>
      <c r="E148" s="79"/>
      <c r="F148" s="79"/>
      <c r="G148" s="79"/>
      <c r="H148" s="79"/>
      <c r="I148" s="79"/>
    </row>
    <row r="149" spans="4:9" x14ac:dyDescent="0.6">
      <c r="D149" s="79"/>
      <c r="E149" s="79"/>
      <c r="F149" s="79"/>
      <c r="G149" s="79"/>
      <c r="H149" s="79"/>
      <c r="I149" s="79"/>
    </row>
    <row r="150" spans="4:9" x14ac:dyDescent="0.6">
      <c r="D150" s="79"/>
      <c r="E150" s="79"/>
      <c r="F150" s="79"/>
      <c r="G150" s="79"/>
      <c r="H150" s="79"/>
      <c r="I150" s="79"/>
    </row>
    <row r="151" spans="4:9" x14ac:dyDescent="0.6">
      <c r="D151" s="79"/>
      <c r="E151" s="79"/>
      <c r="F151" s="79"/>
      <c r="G151" s="79"/>
      <c r="H151" s="79"/>
      <c r="I151" s="79"/>
    </row>
    <row r="152" spans="4:9" x14ac:dyDescent="0.6">
      <c r="D152" s="79"/>
      <c r="E152" s="79"/>
      <c r="F152" s="79"/>
      <c r="G152" s="79"/>
      <c r="H152" s="79"/>
      <c r="I152" s="79"/>
    </row>
    <row r="153" spans="4:9" x14ac:dyDescent="0.6">
      <c r="D153" s="79"/>
      <c r="E153" s="79"/>
      <c r="F153" s="79"/>
      <c r="G153" s="79"/>
      <c r="H153" s="79"/>
      <c r="I153" s="79"/>
    </row>
    <row r="154" spans="4:9" x14ac:dyDescent="0.6">
      <c r="D154" s="79"/>
      <c r="E154" s="79"/>
      <c r="F154" s="79"/>
      <c r="G154" s="79"/>
      <c r="H154" s="79"/>
      <c r="I154" s="79"/>
    </row>
    <row r="155" spans="4:9" x14ac:dyDescent="0.6">
      <c r="D155" s="79"/>
      <c r="E155" s="79"/>
      <c r="F155" s="79"/>
      <c r="G155" s="79"/>
      <c r="H155" s="79"/>
      <c r="I155" s="79"/>
    </row>
    <row r="156" spans="4:9" x14ac:dyDescent="0.6">
      <c r="D156" s="79"/>
      <c r="E156" s="79"/>
      <c r="F156" s="79"/>
      <c r="G156" s="79"/>
      <c r="H156" s="79"/>
      <c r="I156" s="79"/>
    </row>
    <row r="157" spans="4:9" x14ac:dyDescent="0.6">
      <c r="D157" s="79"/>
      <c r="E157" s="79"/>
      <c r="F157" s="79"/>
      <c r="G157" s="79"/>
      <c r="H157" s="79"/>
      <c r="I157" s="79"/>
    </row>
    <row r="158" spans="4:9" x14ac:dyDescent="0.6">
      <c r="D158" s="79"/>
      <c r="E158" s="79"/>
      <c r="F158" s="79"/>
      <c r="G158" s="79"/>
      <c r="H158" s="79"/>
      <c r="I158" s="79"/>
    </row>
    <row r="159" spans="4:9" x14ac:dyDescent="0.6">
      <c r="D159" s="79"/>
      <c r="E159" s="79"/>
      <c r="F159" s="79"/>
      <c r="G159" s="79"/>
      <c r="H159" s="79"/>
      <c r="I159" s="79"/>
    </row>
    <row r="160" spans="4:9" x14ac:dyDescent="0.6">
      <c r="D160" s="79"/>
      <c r="E160" s="79"/>
      <c r="F160" s="79"/>
      <c r="G160" s="79"/>
      <c r="H160" s="79"/>
      <c r="I160" s="79"/>
    </row>
    <row r="161" spans="4:9" x14ac:dyDescent="0.6">
      <c r="D161" s="79"/>
      <c r="E161" s="79"/>
      <c r="F161" s="79"/>
      <c r="G161" s="79"/>
      <c r="H161" s="79"/>
      <c r="I161" s="79"/>
    </row>
    <row r="162" spans="4:9" x14ac:dyDescent="0.6">
      <c r="D162" s="79"/>
      <c r="E162" s="79"/>
      <c r="F162" s="79"/>
      <c r="G162" s="79"/>
      <c r="H162" s="79"/>
      <c r="I162" s="79"/>
    </row>
    <row r="163" spans="4:9" x14ac:dyDescent="0.6">
      <c r="D163" s="79"/>
      <c r="E163" s="79"/>
      <c r="F163" s="79"/>
      <c r="G163" s="79"/>
      <c r="H163" s="79"/>
      <c r="I163" s="79"/>
    </row>
    <row r="164" spans="4:9" x14ac:dyDescent="0.6">
      <c r="D164" s="79"/>
      <c r="E164" s="79"/>
      <c r="F164" s="79"/>
      <c r="G164" s="79"/>
      <c r="H164" s="79"/>
      <c r="I164" s="79"/>
    </row>
    <row r="165" spans="4:9" x14ac:dyDescent="0.6">
      <c r="D165" s="79"/>
      <c r="E165" s="79"/>
      <c r="F165" s="79"/>
      <c r="G165" s="79"/>
      <c r="H165" s="79"/>
      <c r="I165" s="79"/>
    </row>
    <row r="166" spans="4:9" x14ac:dyDescent="0.6">
      <c r="D166" s="79"/>
      <c r="E166" s="79"/>
      <c r="F166" s="79"/>
      <c r="G166" s="79"/>
      <c r="H166" s="79"/>
      <c r="I166" s="79"/>
    </row>
    <row r="167" spans="4:9" x14ac:dyDescent="0.6">
      <c r="D167" s="79"/>
      <c r="E167" s="79"/>
      <c r="F167" s="79"/>
      <c r="G167" s="79"/>
      <c r="H167" s="79"/>
      <c r="I167" s="79"/>
    </row>
    <row r="168" spans="4:9" x14ac:dyDescent="0.6">
      <c r="D168" s="79"/>
      <c r="E168" s="79"/>
      <c r="F168" s="79"/>
      <c r="G168" s="79"/>
      <c r="H168" s="79"/>
      <c r="I168" s="79"/>
    </row>
    <row r="169" spans="4:9" x14ac:dyDescent="0.6">
      <c r="D169" s="79"/>
      <c r="E169" s="79"/>
      <c r="F169" s="79"/>
      <c r="G169" s="79"/>
      <c r="H169" s="79"/>
      <c r="I169" s="79"/>
    </row>
    <row r="170" spans="4:9" x14ac:dyDescent="0.6">
      <c r="D170" s="79"/>
      <c r="E170" s="79"/>
      <c r="F170" s="79"/>
      <c r="G170" s="79"/>
      <c r="H170" s="79"/>
      <c r="I170" s="79"/>
    </row>
    <row r="171" spans="4:9" x14ac:dyDescent="0.6">
      <c r="D171" s="79"/>
      <c r="E171" s="79"/>
      <c r="F171" s="79"/>
      <c r="G171" s="79"/>
      <c r="H171" s="79"/>
      <c r="I171" s="79"/>
    </row>
    <row r="172" spans="4:9" x14ac:dyDescent="0.6">
      <c r="D172" s="79"/>
      <c r="E172" s="79"/>
      <c r="F172" s="79"/>
      <c r="G172" s="79"/>
      <c r="H172" s="79"/>
      <c r="I172" s="79"/>
    </row>
    <row r="173" spans="4:9" x14ac:dyDescent="0.6">
      <c r="D173" s="79"/>
      <c r="E173" s="79"/>
      <c r="F173" s="79"/>
      <c r="G173" s="79"/>
      <c r="H173" s="79"/>
      <c r="I173" s="79"/>
    </row>
    <row r="174" spans="4:9" x14ac:dyDescent="0.6">
      <c r="D174" s="79"/>
      <c r="E174" s="79"/>
      <c r="F174" s="79"/>
      <c r="G174" s="79"/>
      <c r="H174" s="79"/>
      <c r="I174" s="79"/>
    </row>
    <row r="175" spans="4:9" x14ac:dyDescent="0.6">
      <c r="D175" s="79"/>
      <c r="E175" s="79"/>
      <c r="F175" s="79"/>
      <c r="G175" s="79"/>
      <c r="H175" s="79"/>
      <c r="I175" s="79"/>
    </row>
    <row r="176" spans="4:9" x14ac:dyDescent="0.6">
      <c r="D176" s="79"/>
      <c r="E176" s="79"/>
      <c r="F176" s="79"/>
      <c r="G176" s="79"/>
      <c r="H176" s="79"/>
      <c r="I176" s="79"/>
    </row>
    <row r="177" spans="4:9" x14ac:dyDescent="0.6">
      <c r="D177" s="79"/>
      <c r="E177" s="79"/>
      <c r="F177" s="79"/>
      <c r="G177" s="79"/>
      <c r="H177" s="79"/>
      <c r="I177" s="79"/>
    </row>
    <row r="178" spans="4:9" x14ac:dyDescent="0.6">
      <c r="D178" s="79"/>
      <c r="E178" s="79"/>
      <c r="F178" s="79"/>
      <c r="G178" s="79"/>
      <c r="H178" s="79"/>
      <c r="I178" s="79"/>
    </row>
    <row r="179" spans="4:9" x14ac:dyDescent="0.6">
      <c r="D179" s="79"/>
      <c r="E179" s="79"/>
      <c r="F179" s="79"/>
      <c r="G179" s="79"/>
      <c r="H179" s="79"/>
      <c r="I179" s="79"/>
    </row>
    <row r="180" spans="4:9" x14ac:dyDescent="0.6">
      <c r="D180" s="79"/>
      <c r="E180" s="79"/>
      <c r="F180" s="79"/>
      <c r="G180" s="79"/>
      <c r="H180" s="79"/>
      <c r="I180" s="79"/>
    </row>
    <row r="181" spans="4:9" x14ac:dyDescent="0.6">
      <c r="D181" s="79"/>
      <c r="E181" s="79"/>
      <c r="F181" s="79"/>
      <c r="G181" s="79"/>
      <c r="H181" s="79"/>
      <c r="I181" s="79"/>
    </row>
    <row r="182" spans="4:9" x14ac:dyDescent="0.6">
      <c r="D182" s="79"/>
      <c r="E182" s="79"/>
      <c r="F182" s="79"/>
      <c r="G182" s="79"/>
      <c r="H182" s="79"/>
      <c r="I182" s="79"/>
    </row>
    <row r="183" spans="4:9" x14ac:dyDescent="0.6">
      <c r="D183" s="79"/>
      <c r="E183" s="79"/>
      <c r="F183" s="79"/>
      <c r="G183" s="79"/>
      <c r="H183" s="79"/>
      <c r="I183" s="79"/>
    </row>
    <row r="184" spans="4:9" x14ac:dyDescent="0.6">
      <c r="D184" s="79"/>
      <c r="E184" s="79"/>
      <c r="F184" s="79"/>
      <c r="G184" s="79"/>
      <c r="H184" s="79"/>
      <c r="I184" s="79"/>
    </row>
    <row r="185" spans="4:9" x14ac:dyDescent="0.6">
      <c r="D185" s="79"/>
      <c r="E185" s="79"/>
      <c r="F185" s="79"/>
      <c r="G185" s="79"/>
      <c r="H185" s="79"/>
      <c r="I185" s="79"/>
    </row>
    <row r="186" spans="4:9" x14ac:dyDescent="0.6">
      <c r="D186" s="79"/>
      <c r="E186" s="79"/>
      <c r="F186" s="79"/>
      <c r="G186" s="79"/>
      <c r="H186" s="79"/>
      <c r="I186" s="79"/>
    </row>
    <row r="187" spans="4:9" x14ac:dyDescent="0.6">
      <c r="D187" s="79"/>
      <c r="E187" s="79"/>
      <c r="F187" s="79"/>
      <c r="G187" s="79"/>
      <c r="H187" s="79"/>
      <c r="I187" s="79"/>
    </row>
    <row r="188" spans="4:9" x14ac:dyDescent="0.6">
      <c r="D188" s="79"/>
      <c r="E188" s="79"/>
      <c r="F188" s="79"/>
      <c r="G188" s="79"/>
      <c r="H188" s="79"/>
      <c r="I188" s="79"/>
    </row>
    <row r="189" spans="4:9" x14ac:dyDescent="0.6">
      <c r="D189" s="79"/>
      <c r="E189" s="79"/>
      <c r="F189" s="79"/>
      <c r="G189" s="79"/>
      <c r="H189" s="79"/>
      <c r="I189" s="79"/>
    </row>
    <row r="190" spans="4:9" x14ac:dyDescent="0.6">
      <c r="D190" s="79"/>
      <c r="E190" s="79"/>
      <c r="F190" s="79"/>
      <c r="G190" s="79"/>
      <c r="H190" s="79"/>
      <c r="I190" s="79"/>
    </row>
    <row r="191" spans="4:9" x14ac:dyDescent="0.6">
      <c r="D191" s="79"/>
      <c r="E191" s="79"/>
      <c r="F191" s="79"/>
      <c r="G191" s="79"/>
      <c r="H191" s="79"/>
      <c r="I191" s="79"/>
    </row>
    <row r="192" spans="4:9" x14ac:dyDescent="0.6">
      <c r="D192" s="79"/>
      <c r="E192" s="79"/>
      <c r="F192" s="79"/>
      <c r="G192" s="79"/>
      <c r="H192" s="79"/>
      <c r="I192" s="79"/>
    </row>
    <row r="193" spans="4:9" x14ac:dyDescent="0.6">
      <c r="D193" s="79"/>
      <c r="E193" s="79"/>
      <c r="F193" s="79"/>
      <c r="G193" s="79"/>
      <c r="H193" s="79"/>
      <c r="I193" s="79"/>
    </row>
    <row r="194" spans="4:9" x14ac:dyDescent="0.6">
      <c r="D194" s="79"/>
      <c r="E194" s="79"/>
      <c r="F194" s="79"/>
      <c r="G194" s="79"/>
      <c r="H194" s="79"/>
      <c r="I194" s="79"/>
    </row>
    <row r="195" spans="4:9" x14ac:dyDescent="0.6">
      <c r="D195" s="79"/>
      <c r="E195" s="79"/>
      <c r="F195" s="79"/>
      <c r="G195" s="79"/>
      <c r="H195" s="79"/>
      <c r="I195" s="79"/>
    </row>
    <row r="196" spans="4:9" x14ac:dyDescent="0.6">
      <c r="D196" s="79"/>
      <c r="E196" s="79"/>
      <c r="F196" s="79"/>
      <c r="G196" s="79"/>
      <c r="H196" s="79"/>
      <c r="I196" s="79"/>
    </row>
    <row r="197" spans="4:9" x14ac:dyDescent="0.6">
      <c r="D197" s="79"/>
      <c r="E197" s="79"/>
      <c r="F197" s="79"/>
      <c r="G197" s="79"/>
      <c r="H197" s="79"/>
      <c r="I197" s="79"/>
    </row>
    <row r="198" spans="4:9" x14ac:dyDescent="0.6">
      <c r="D198" s="79"/>
      <c r="E198" s="79"/>
      <c r="F198" s="79"/>
      <c r="G198" s="79"/>
      <c r="H198" s="79"/>
      <c r="I198" s="79"/>
    </row>
    <row r="199" spans="4:9" x14ac:dyDescent="0.6">
      <c r="D199" s="79"/>
      <c r="E199" s="79"/>
      <c r="F199" s="79"/>
      <c r="G199" s="79"/>
      <c r="H199" s="79"/>
      <c r="I199" s="79"/>
    </row>
    <row r="200" spans="4:9" x14ac:dyDescent="0.6">
      <c r="D200" s="79"/>
      <c r="E200" s="79"/>
      <c r="F200" s="79"/>
      <c r="G200" s="79"/>
      <c r="H200" s="79"/>
      <c r="I200" s="79"/>
    </row>
    <row r="201" spans="4:9" x14ac:dyDescent="0.6">
      <c r="D201" s="79"/>
      <c r="E201" s="79"/>
      <c r="F201" s="79"/>
      <c r="G201" s="79"/>
      <c r="H201" s="79"/>
      <c r="I201" s="79"/>
    </row>
    <row r="202" spans="4:9" x14ac:dyDescent="0.6">
      <c r="D202" s="79"/>
      <c r="E202" s="79"/>
      <c r="F202" s="79"/>
      <c r="G202" s="79"/>
      <c r="H202" s="79"/>
      <c r="I202" s="79"/>
    </row>
    <row r="203" spans="4:9" x14ac:dyDescent="0.6">
      <c r="D203" s="79"/>
      <c r="E203" s="79"/>
      <c r="F203" s="79"/>
      <c r="G203" s="79"/>
      <c r="H203" s="79"/>
      <c r="I203" s="79"/>
    </row>
    <row r="204" spans="4:9" x14ac:dyDescent="0.6">
      <c r="D204" s="79"/>
      <c r="E204" s="79"/>
      <c r="F204" s="79"/>
      <c r="G204" s="79"/>
      <c r="H204" s="79"/>
      <c r="I204" s="79"/>
    </row>
    <row r="205" spans="4:9" x14ac:dyDescent="0.6">
      <c r="D205" s="79"/>
      <c r="E205" s="79"/>
      <c r="F205" s="79"/>
      <c r="G205" s="79"/>
      <c r="H205" s="79"/>
      <c r="I205" s="79"/>
    </row>
    <row r="206" spans="4:9" x14ac:dyDescent="0.6">
      <c r="D206" s="79"/>
      <c r="E206" s="79"/>
      <c r="F206" s="79"/>
      <c r="G206" s="79"/>
      <c r="H206" s="79"/>
      <c r="I206" s="79"/>
    </row>
    <row r="207" spans="4:9" x14ac:dyDescent="0.6">
      <c r="D207" s="79"/>
      <c r="E207" s="79"/>
      <c r="F207" s="79"/>
      <c r="G207" s="79"/>
      <c r="H207" s="79"/>
      <c r="I207" s="79"/>
    </row>
    <row r="208" spans="4:9" x14ac:dyDescent="0.6">
      <c r="D208" s="79"/>
      <c r="E208" s="79"/>
      <c r="F208" s="79"/>
      <c r="G208" s="79"/>
      <c r="H208" s="79"/>
      <c r="I208" s="79"/>
    </row>
    <row r="209" spans="4:9" x14ac:dyDescent="0.6">
      <c r="D209" s="79"/>
      <c r="E209" s="79"/>
      <c r="F209" s="79"/>
      <c r="G209" s="79"/>
      <c r="H209" s="79"/>
      <c r="I209" s="79"/>
    </row>
    <row r="210" spans="4:9" x14ac:dyDescent="0.6">
      <c r="D210" s="79"/>
      <c r="E210" s="79"/>
      <c r="F210" s="79"/>
      <c r="G210" s="79"/>
      <c r="H210" s="79"/>
      <c r="I210" s="79"/>
    </row>
    <row r="211" spans="4:9" x14ac:dyDescent="0.6">
      <c r="D211" s="79"/>
      <c r="E211" s="79"/>
      <c r="F211" s="79"/>
      <c r="G211" s="79"/>
      <c r="H211" s="79"/>
      <c r="I211" s="79"/>
    </row>
    <row r="212" spans="4:9" x14ac:dyDescent="0.6">
      <c r="D212" s="79"/>
      <c r="E212" s="79"/>
      <c r="F212" s="79"/>
      <c r="G212" s="79"/>
      <c r="H212" s="79"/>
      <c r="I212" s="79"/>
    </row>
    <row r="213" spans="4:9" x14ac:dyDescent="0.6">
      <c r="D213" s="79"/>
      <c r="E213" s="79"/>
      <c r="F213" s="79"/>
      <c r="G213" s="79"/>
      <c r="H213" s="79"/>
      <c r="I213" s="79"/>
    </row>
    <row r="214" spans="4:9" x14ac:dyDescent="0.6">
      <c r="D214" s="79"/>
      <c r="E214" s="79"/>
      <c r="F214" s="79"/>
      <c r="G214" s="79"/>
      <c r="H214" s="79"/>
      <c r="I214" s="79"/>
    </row>
    <row r="215" spans="4:9" x14ac:dyDescent="0.6">
      <c r="D215" s="79"/>
      <c r="E215" s="79"/>
      <c r="F215" s="79"/>
      <c r="G215" s="79"/>
      <c r="H215" s="79"/>
      <c r="I215" s="79"/>
    </row>
    <row r="216" spans="4:9" x14ac:dyDescent="0.6">
      <c r="D216" s="79"/>
      <c r="E216" s="79"/>
      <c r="F216" s="79"/>
      <c r="G216" s="79"/>
      <c r="H216" s="79"/>
      <c r="I216" s="79"/>
    </row>
    <row r="217" spans="4:9" x14ac:dyDescent="0.6">
      <c r="D217" s="79"/>
      <c r="E217" s="79"/>
      <c r="F217" s="79"/>
      <c r="G217" s="79"/>
      <c r="H217" s="79"/>
      <c r="I217" s="79"/>
    </row>
    <row r="218" spans="4:9" x14ac:dyDescent="0.6">
      <c r="D218" s="79"/>
      <c r="E218" s="79"/>
      <c r="F218" s="79"/>
      <c r="G218" s="79"/>
      <c r="H218" s="79"/>
      <c r="I218" s="79"/>
    </row>
    <row r="219" spans="4:9" x14ac:dyDescent="0.6">
      <c r="D219" s="79"/>
      <c r="E219" s="79"/>
      <c r="F219" s="79"/>
      <c r="G219" s="79"/>
      <c r="H219" s="79"/>
      <c r="I219" s="79"/>
    </row>
    <row r="220" spans="4:9" x14ac:dyDescent="0.6">
      <c r="D220" s="79"/>
      <c r="E220" s="79"/>
      <c r="F220" s="79"/>
      <c r="G220" s="79"/>
      <c r="H220" s="79"/>
      <c r="I220" s="79"/>
    </row>
    <row r="221" spans="4:9" x14ac:dyDescent="0.6">
      <c r="D221" s="79"/>
      <c r="E221" s="79"/>
      <c r="F221" s="79"/>
      <c r="G221" s="79"/>
      <c r="H221" s="79"/>
      <c r="I221" s="79"/>
    </row>
    <row r="222" spans="4:9" x14ac:dyDescent="0.6">
      <c r="D222" s="79"/>
      <c r="E222" s="79"/>
      <c r="F222" s="79"/>
      <c r="G222" s="79"/>
      <c r="H222" s="79"/>
      <c r="I222" s="79"/>
    </row>
    <row r="223" spans="4:9" x14ac:dyDescent="0.6">
      <c r="D223" s="79"/>
      <c r="E223" s="79"/>
      <c r="F223" s="79"/>
      <c r="G223" s="79"/>
      <c r="H223" s="79"/>
      <c r="I223" s="79"/>
    </row>
    <row r="224" spans="4:9" x14ac:dyDescent="0.6">
      <c r="D224" s="79"/>
      <c r="E224" s="79"/>
      <c r="F224" s="79"/>
      <c r="G224" s="79"/>
      <c r="H224" s="79"/>
      <c r="I224" s="79"/>
    </row>
    <row r="225" spans="4:9" x14ac:dyDescent="0.6">
      <c r="D225" s="79"/>
      <c r="E225" s="79"/>
      <c r="F225" s="79"/>
      <c r="G225" s="79"/>
      <c r="H225" s="79"/>
      <c r="I225" s="79"/>
    </row>
    <row r="226" spans="4:9" x14ac:dyDescent="0.6">
      <c r="D226" s="79"/>
      <c r="E226" s="79"/>
      <c r="F226" s="79"/>
      <c r="G226" s="79"/>
      <c r="H226" s="79"/>
      <c r="I226" s="79"/>
    </row>
    <row r="227" spans="4:9" x14ac:dyDescent="0.6">
      <c r="D227" s="79"/>
      <c r="E227" s="79"/>
      <c r="F227" s="79"/>
      <c r="G227" s="79"/>
      <c r="H227" s="79"/>
      <c r="I227" s="79"/>
    </row>
    <row r="228" spans="4:9" x14ac:dyDescent="0.6">
      <c r="D228" s="79"/>
      <c r="E228" s="79"/>
      <c r="F228" s="79"/>
      <c r="G228" s="79"/>
      <c r="H228" s="79"/>
      <c r="I228" s="79"/>
    </row>
    <row r="229" spans="4:9" x14ac:dyDescent="0.6">
      <c r="D229" s="79"/>
      <c r="E229" s="79"/>
      <c r="F229" s="79"/>
      <c r="G229" s="79"/>
      <c r="H229" s="79"/>
      <c r="I229" s="79"/>
    </row>
    <row r="230" spans="4:9" x14ac:dyDescent="0.6">
      <c r="D230" s="79"/>
      <c r="E230" s="79"/>
      <c r="F230" s="79"/>
      <c r="G230" s="79"/>
      <c r="H230" s="79"/>
      <c r="I230" s="79"/>
    </row>
    <row r="231" spans="4:9" x14ac:dyDescent="0.6">
      <c r="D231" s="79"/>
      <c r="E231" s="79"/>
      <c r="F231" s="79"/>
      <c r="G231" s="79"/>
      <c r="H231" s="79"/>
      <c r="I231" s="79"/>
    </row>
    <row r="232" spans="4:9" x14ac:dyDescent="0.6">
      <c r="D232" s="79"/>
      <c r="E232" s="79"/>
      <c r="F232" s="79"/>
      <c r="G232" s="79"/>
      <c r="H232" s="79"/>
      <c r="I232" s="79"/>
    </row>
    <row r="233" spans="4:9" x14ac:dyDescent="0.6">
      <c r="D233" s="79"/>
      <c r="E233" s="79"/>
      <c r="F233" s="79"/>
      <c r="G233" s="79"/>
      <c r="H233" s="79"/>
      <c r="I233" s="79"/>
    </row>
    <row r="234" spans="4:9" x14ac:dyDescent="0.6">
      <c r="D234" s="79"/>
      <c r="E234" s="79"/>
      <c r="F234" s="79"/>
      <c r="G234" s="79"/>
      <c r="H234" s="79"/>
      <c r="I234" s="79"/>
    </row>
    <row r="235" spans="4:9" x14ac:dyDescent="0.6">
      <c r="D235" s="79"/>
      <c r="E235" s="79"/>
      <c r="F235" s="79"/>
      <c r="G235" s="79"/>
      <c r="H235" s="79"/>
      <c r="I235" s="79"/>
    </row>
    <row r="236" spans="4:9" x14ac:dyDescent="0.6">
      <c r="D236" s="79"/>
      <c r="E236" s="79"/>
      <c r="F236" s="79"/>
      <c r="G236" s="79"/>
      <c r="H236" s="79"/>
      <c r="I236" s="79"/>
    </row>
    <row r="237" spans="4:9" x14ac:dyDescent="0.6">
      <c r="D237" s="79"/>
      <c r="E237" s="79"/>
      <c r="F237" s="79"/>
      <c r="G237" s="79"/>
      <c r="H237" s="79"/>
      <c r="I237" s="79"/>
    </row>
    <row r="238" spans="4:9" x14ac:dyDescent="0.6">
      <c r="D238" s="79"/>
      <c r="E238" s="79"/>
      <c r="F238" s="79"/>
      <c r="G238" s="79"/>
      <c r="H238" s="79"/>
      <c r="I238" s="79"/>
    </row>
    <row r="239" spans="4:9" x14ac:dyDescent="0.6">
      <c r="D239" s="79"/>
      <c r="E239" s="79"/>
      <c r="F239" s="79"/>
      <c r="G239" s="79"/>
      <c r="H239" s="79"/>
      <c r="I239" s="79"/>
    </row>
    <row r="240" spans="4:9" x14ac:dyDescent="0.6">
      <c r="D240" s="79"/>
      <c r="E240" s="79"/>
      <c r="F240" s="79"/>
      <c r="G240" s="79"/>
      <c r="H240" s="79"/>
      <c r="I240" s="79"/>
    </row>
    <row r="241" spans="4:9" x14ac:dyDescent="0.6">
      <c r="D241" s="79"/>
      <c r="E241" s="79"/>
      <c r="F241" s="79"/>
      <c r="G241" s="79"/>
      <c r="H241" s="79"/>
      <c r="I241" s="79"/>
    </row>
    <row r="242" spans="4:9" x14ac:dyDescent="0.6">
      <c r="D242" s="79"/>
      <c r="E242" s="79"/>
      <c r="F242" s="79"/>
      <c r="G242" s="79"/>
      <c r="H242" s="79"/>
      <c r="I242" s="79"/>
    </row>
    <row r="243" spans="4:9" x14ac:dyDescent="0.6">
      <c r="D243" s="79"/>
      <c r="E243" s="79"/>
      <c r="F243" s="79"/>
      <c r="G243" s="79"/>
      <c r="H243" s="79"/>
      <c r="I243" s="79"/>
    </row>
    <row r="244" spans="4:9" x14ac:dyDescent="0.6">
      <c r="D244" s="79"/>
      <c r="E244" s="79"/>
      <c r="F244" s="79"/>
      <c r="G244" s="79"/>
      <c r="H244" s="79"/>
      <c r="I244" s="79"/>
    </row>
    <row r="245" spans="4:9" x14ac:dyDescent="0.6">
      <c r="D245" s="79"/>
      <c r="E245" s="79"/>
      <c r="F245" s="79"/>
      <c r="G245" s="79"/>
      <c r="H245" s="79"/>
      <c r="I245" s="79"/>
    </row>
    <row r="246" spans="4:9" x14ac:dyDescent="0.6">
      <c r="D246" s="79"/>
      <c r="E246" s="79"/>
      <c r="F246" s="79"/>
      <c r="G246" s="79"/>
      <c r="H246" s="79"/>
      <c r="I246" s="79"/>
    </row>
    <row r="247" spans="4:9" x14ac:dyDescent="0.6">
      <c r="D247" s="79"/>
      <c r="E247" s="79"/>
      <c r="F247" s="79"/>
      <c r="G247" s="79"/>
      <c r="H247" s="79"/>
      <c r="I247" s="79"/>
    </row>
    <row r="248" spans="4:9" x14ac:dyDescent="0.6">
      <c r="D248" s="79"/>
      <c r="E248" s="79"/>
      <c r="F248" s="79"/>
      <c r="G248" s="79"/>
      <c r="H248" s="79"/>
      <c r="I248" s="79"/>
    </row>
    <row r="249" spans="4:9" x14ac:dyDescent="0.6">
      <c r="D249" s="79"/>
      <c r="E249" s="79"/>
      <c r="F249" s="79"/>
      <c r="G249" s="79"/>
      <c r="H249" s="79"/>
      <c r="I249" s="79"/>
    </row>
    <row r="250" spans="4:9" x14ac:dyDescent="0.6">
      <c r="D250" s="79"/>
      <c r="E250" s="79"/>
      <c r="F250" s="79"/>
      <c r="G250" s="79"/>
      <c r="H250" s="79"/>
      <c r="I250" s="79"/>
    </row>
    <row r="251" spans="4:9" x14ac:dyDescent="0.6">
      <c r="D251" s="79"/>
      <c r="E251" s="79"/>
      <c r="F251" s="79"/>
      <c r="G251" s="79"/>
      <c r="H251" s="79"/>
      <c r="I251" s="79"/>
    </row>
    <row r="252" spans="4:9" x14ac:dyDescent="0.6">
      <c r="D252" s="79"/>
      <c r="E252" s="79"/>
      <c r="F252" s="79"/>
      <c r="G252" s="79"/>
      <c r="H252" s="79"/>
      <c r="I252" s="79"/>
    </row>
    <row r="253" spans="4:9" x14ac:dyDescent="0.6">
      <c r="D253" s="79"/>
      <c r="E253" s="79"/>
      <c r="F253" s="79"/>
      <c r="G253" s="79"/>
      <c r="H253" s="79"/>
      <c r="I253" s="79"/>
    </row>
    <row r="254" spans="4:9" x14ac:dyDescent="0.6">
      <c r="D254" s="79"/>
      <c r="E254" s="79"/>
      <c r="F254" s="79"/>
      <c r="G254" s="79"/>
      <c r="H254" s="79"/>
      <c r="I254" s="79"/>
    </row>
    <row r="255" spans="4:9" x14ac:dyDescent="0.6">
      <c r="D255" s="79"/>
      <c r="E255" s="79"/>
      <c r="F255" s="79"/>
      <c r="G255" s="79"/>
      <c r="H255" s="79"/>
      <c r="I255" s="79"/>
    </row>
    <row r="256" spans="4:9" x14ac:dyDescent="0.6">
      <c r="D256" s="79"/>
      <c r="E256" s="79"/>
      <c r="F256" s="79"/>
      <c r="G256" s="79"/>
      <c r="H256" s="79"/>
      <c r="I256" s="79"/>
    </row>
    <row r="257" spans="4:9" x14ac:dyDescent="0.6">
      <c r="D257" s="79"/>
      <c r="E257" s="79"/>
      <c r="F257" s="79"/>
      <c r="G257" s="79"/>
      <c r="H257" s="79"/>
      <c r="I257" s="79"/>
    </row>
    <row r="258" spans="4:9" x14ac:dyDescent="0.6">
      <c r="D258" s="79"/>
      <c r="E258" s="79"/>
      <c r="F258" s="79"/>
      <c r="G258" s="79"/>
      <c r="H258" s="79"/>
      <c r="I258" s="79"/>
    </row>
    <row r="259" spans="4:9" x14ac:dyDescent="0.6">
      <c r="D259" s="79"/>
      <c r="E259" s="79"/>
      <c r="F259" s="79"/>
      <c r="G259" s="79"/>
      <c r="H259" s="79"/>
      <c r="I259" s="79"/>
    </row>
    <row r="260" spans="4:9" x14ac:dyDescent="0.6">
      <c r="D260" s="79"/>
      <c r="E260" s="79"/>
      <c r="F260" s="79"/>
      <c r="G260" s="79"/>
      <c r="H260" s="79"/>
      <c r="I260" s="79"/>
    </row>
    <row r="261" spans="4:9" x14ac:dyDescent="0.6">
      <c r="D261" s="79"/>
      <c r="E261" s="79"/>
      <c r="F261" s="79"/>
      <c r="G261" s="79"/>
      <c r="H261" s="79"/>
      <c r="I261" s="79"/>
    </row>
    <row r="262" spans="4:9" x14ac:dyDescent="0.6">
      <c r="D262" s="79"/>
      <c r="E262" s="79"/>
      <c r="F262" s="79"/>
      <c r="G262" s="79"/>
      <c r="H262" s="79"/>
      <c r="I262" s="79"/>
    </row>
    <row r="263" spans="4:9" x14ac:dyDescent="0.6">
      <c r="D263" s="79"/>
      <c r="E263" s="79"/>
      <c r="F263" s="79"/>
      <c r="G263" s="79"/>
      <c r="H263" s="79"/>
      <c r="I263" s="79"/>
    </row>
    <row r="264" spans="4:9" x14ac:dyDescent="0.6">
      <c r="D264" s="79"/>
      <c r="E264" s="79"/>
      <c r="F264" s="79"/>
      <c r="G264" s="79"/>
      <c r="H264" s="79"/>
      <c r="I264" s="79"/>
    </row>
    <row r="265" spans="4:9" x14ac:dyDescent="0.6">
      <c r="D265" s="79"/>
      <c r="E265" s="79"/>
      <c r="F265" s="79"/>
      <c r="G265" s="79"/>
      <c r="H265" s="79"/>
      <c r="I265" s="79"/>
    </row>
    <row r="266" spans="4:9" x14ac:dyDescent="0.6">
      <c r="D266" s="79"/>
      <c r="E266" s="79"/>
      <c r="F266" s="79"/>
      <c r="G266" s="79"/>
      <c r="H266" s="79"/>
      <c r="I266" s="79"/>
    </row>
    <row r="267" spans="4:9" x14ac:dyDescent="0.6">
      <c r="D267" s="79"/>
      <c r="E267" s="79"/>
      <c r="F267" s="79"/>
      <c r="G267" s="79"/>
      <c r="H267" s="79"/>
      <c r="I267" s="79"/>
    </row>
    <row r="268" spans="4:9" x14ac:dyDescent="0.6">
      <c r="D268" s="79"/>
      <c r="E268" s="79"/>
      <c r="F268" s="79"/>
      <c r="G268" s="79"/>
      <c r="H268" s="79"/>
      <c r="I268" s="79"/>
    </row>
    <row r="269" spans="4:9" x14ac:dyDescent="0.6">
      <c r="D269" s="79"/>
      <c r="E269" s="79"/>
      <c r="F269" s="79"/>
      <c r="G269" s="79"/>
      <c r="H269" s="79"/>
      <c r="I269" s="79"/>
    </row>
    <row r="270" spans="4:9" x14ac:dyDescent="0.6">
      <c r="D270" s="79"/>
      <c r="E270" s="79"/>
      <c r="F270" s="79"/>
      <c r="G270" s="79"/>
      <c r="H270" s="79"/>
      <c r="I270" s="79"/>
    </row>
    <row r="271" spans="4:9" x14ac:dyDescent="0.6">
      <c r="D271" s="79"/>
      <c r="E271" s="79"/>
      <c r="F271" s="79"/>
      <c r="G271" s="79"/>
      <c r="H271" s="79"/>
      <c r="I271" s="79"/>
    </row>
    <row r="272" spans="4:9" x14ac:dyDescent="0.6">
      <c r="D272" s="79"/>
      <c r="E272" s="79"/>
      <c r="F272" s="79"/>
      <c r="G272" s="79"/>
      <c r="H272" s="79"/>
      <c r="I272" s="79"/>
    </row>
    <row r="273" spans="4:9" x14ac:dyDescent="0.6">
      <c r="D273" s="79"/>
      <c r="E273" s="79"/>
      <c r="F273" s="79"/>
      <c r="G273" s="79"/>
      <c r="H273" s="79"/>
      <c r="I273" s="79"/>
    </row>
    <row r="274" spans="4:9" x14ac:dyDescent="0.6">
      <c r="D274" s="79"/>
      <c r="E274" s="79"/>
      <c r="F274" s="79"/>
      <c r="G274" s="79"/>
      <c r="H274" s="79"/>
      <c r="I274" s="79"/>
    </row>
    <row r="275" spans="4:9" x14ac:dyDescent="0.6">
      <c r="D275" s="79"/>
      <c r="E275" s="79"/>
      <c r="F275" s="79"/>
      <c r="G275" s="79"/>
      <c r="H275" s="79"/>
      <c r="I275" s="79"/>
    </row>
    <row r="276" spans="4:9" x14ac:dyDescent="0.6">
      <c r="D276" s="79"/>
      <c r="E276" s="79"/>
      <c r="F276" s="79"/>
      <c r="G276" s="79"/>
      <c r="H276" s="79"/>
      <c r="I276" s="79"/>
    </row>
    <row r="277" spans="4:9" x14ac:dyDescent="0.6">
      <c r="D277" s="79"/>
      <c r="E277" s="79"/>
      <c r="F277" s="79"/>
      <c r="G277" s="79"/>
      <c r="H277" s="79"/>
      <c r="I277" s="79"/>
    </row>
    <row r="278" spans="4:9" x14ac:dyDescent="0.6">
      <c r="D278" s="79"/>
      <c r="E278" s="79"/>
      <c r="F278" s="79"/>
      <c r="G278" s="79"/>
      <c r="H278" s="79"/>
      <c r="I278" s="79"/>
    </row>
    <row r="279" spans="4:9" x14ac:dyDescent="0.6">
      <c r="D279" s="79"/>
      <c r="E279" s="79"/>
      <c r="F279" s="79"/>
      <c r="G279" s="79"/>
      <c r="H279" s="79"/>
      <c r="I279" s="79"/>
    </row>
    <row r="280" spans="4:9" x14ac:dyDescent="0.6">
      <c r="D280" s="79"/>
      <c r="E280" s="79"/>
      <c r="F280" s="79"/>
      <c r="G280" s="79"/>
      <c r="H280" s="79"/>
      <c r="I280" s="79"/>
    </row>
    <row r="281" spans="4:9" x14ac:dyDescent="0.6">
      <c r="D281" s="79"/>
      <c r="E281" s="79"/>
      <c r="F281" s="79"/>
      <c r="G281" s="79"/>
      <c r="H281" s="79"/>
      <c r="I281" s="79"/>
    </row>
    <row r="282" spans="4:9" x14ac:dyDescent="0.6">
      <c r="D282" s="79"/>
      <c r="E282" s="79"/>
      <c r="F282" s="79"/>
      <c r="G282" s="79"/>
      <c r="H282" s="79"/>
      <c r="I282" s="79"/>
    </row>
    <row r="283" spans="4:9" x14ac:dyDescent="0.6">
      <c r="D283" s="79"/>
      <c r="E283" s="79"/>
      <c r="F283" s="79"/>
      <c r="G283" s="79"/>
      <c r="H283" s="79"/>
      <c r="I283" s="79"/>
    </row>
    <row r="284" spans="4:9" x14ac:dyDescent="0.6">
      <c r="D284" s="79"/>
      <c r="E284" s="79"/>
      <c r="F284" s="79"/>
      <c r="G284" s="79"/>
      <c r="H284" s="79"/>
      <c r="I284" s="79"/>
    </row>
    <row r="285" spans="4:9" x14ac:dyDescent="0.6">
      <c r="D285" s="79"/>
      <c r="E285" s="79"/>
      <c r="F285" s="79"/>
      <c r="G285" s="79"/>
      <c r="H285" s="79"/>
      <c r="I285" s="79"/>
    </row>
    <row r="286" spans="4:9" x14ac:dyDescent="0.6">
      <c r="D286" s="79"/>
      <c r="E286" s="79"/>
      <c r="F286" s="79"/>
      <c r="G286" s="79"/>
      <c r="H286" s="79"/>
      <c r="I286" s="79"/>
    </row>
    <row r="287" spans="4:9" x14ac:dyDescent="0.6">
      <c r="D287" s="79"/>
      <c r="E287" s="79"/>
      <c r="F287" s="79"/>
      <c r="G287" s="79"/>
      <c r="H287" s="79"/>
      <c r="I287" s="79"/>
    </row>
    <row r="288" spans="4:9" x14ac:dyDescent="0.6">
      <c r="D288" s="79"/>
      <c r="E288" s="79"/>
      <c r="F288" s="79"/>
      <c r="G288" s="79"/>
      <c r="H288" s="79"/>
      <c r="I288" s="79"/>
    </row>
    <row r="289" spans="4:9" x14ac:dyDescent="0.6">
      <c r="D289" s="79"/>
      <c r="E289" s="79"/>
      <c r="F289" s="79"/>
      <c r="G289" s="79"/>
      <c r="H289" s="79"/>
      <c r="I289" s="79"/>
    </row>
    <row r="290" spans="4:9" x14ac:dyDescent="0.6">
      <c r="D290" s="79"/>
      <c r="E290" s="79"/>
      <c r="F290" s="79"/>
      <c r="G290" s="79"/>
      <c r="H290" s="79"/>
      <c r="I290" s="79"/>
    </row>
    <row r="291" spans="4:9" x14ac:dyDescent="0.6">
      <c r="D291" s="79"/>
      <c r="E291" s="79"/>
      <c r="F291" s="79"/>
      <c r="G291" s="79"/>
      <c r="H291" s="79"/>
      <c r="I291" s="79"/>
    </row>
    <row r="292" spans="4:9" x14ac:dyDescent="0.6">
      <c r="D292" s="79"/>
      <c r="E292" s="79"/>
      <c r="F292" s="79"/>
      <c r="G292" s="79"/>
      <c r="H292" s="79"/>
      <c r="I292" s="79"/>
    </row>
    <row r="293" spans="4:9" x14ac:dyDescent="0.6">
      <c r="D293" s="79"/>
      <c r="E293" s="79"/>
      <c r="F293" s="79"/>
      <c r="G293" s="79"/>
      <c r="H293" s="79"/>
      <c r="I293" s="79"/>
    </row>
    <row r="294" spans="4:9" x14ac:dyDescent="0.6">
      <c r="D294" s="79"/>
      <c r="E294" s="79"/>
      <c r="F294" s="79"/>
      <c r="G294" s="79"/>
      <c r="H294" s="79"/>
      <c r="I294" s="79"/>
    </row>
    <row r="295" spans="4:9" x14ac:dyDescent="0.6">
      <c r="D295" s="79"/>
      <c r="E295" s="79"/>
      <c r="F295" s="79"/>
      <c r="G295" s="79"/>
      <c r="H295" s="79"/>
      <c r="I295" s="79"/>
    </row>
    <row r="296" spans="4:9" x14ac:dyDescent="0.6">
      <c r="D296" s="79"/>
      <c r="E296" s="79"/>
      <c r="F296" s="79"/>
      <c r="G296" s="79"/>
      <c r="H296" s="79"/>
      <c r="I296" s="79"/>
    </row>
    <row r="297" spans="4:9" x14ac:dyDescent="0.6">
      <c r="D297" s="79"/>
      <c r="E297" s="79"/>
      <c r="F297" s="79"/>
      <c r="G297" s="79"/>
      <c r="H297" s="79"/>
      <c r="I297" s="79"/>
    </row>
    <row r="298" spans="4:9" x14ac:dyDescent="0.6">
      <c r="D298" s="79"/>
      <c r="E298" s="79"/>
      <c r="F298" s="79"/>
      <c r="G298" s="79"/>
      <c r="H298" s="79"/>
      <c r="I298" s="79"/>
    </row>
    <row r="299" spans="4:9" x14ac:dyDescent="0.6">
      <c r="D299" s="79"/>
      <c r="E299" s="79"/>
      <c r="F299" s="79"/>
      <c r="G299" s="79"/>
      <c r="H299" s="79"/>
      <c r="I299" s="79"/>
    </row>
    <row r="300" spans="4:9" x14ac:dyDescent="0.6">
      <c r="D300" s="79"/>
      <c r="E300" s="79"/>
      <c r="F300" s="79"/>
      <c r="G300" s="79"/>
      <c r="H300" s="79"/>
      <c r="I300" s="79"/>
    </row>
    <row r="301" spans="4:9" x14ac:dyDescent="0.6">
      <c r="D301" s="79"/>
      <c r="E301" s="79"/>
      <c r="F301" s="79"/>
      <c r="G301" s="79"/>
      <c r="H301" s="79"/>
      <c r="I301" s="79"/>
    </row>
    <row r="302" spans="4:9" x14ac:dyDescent="0.6">
      <c r="D302" s="79"/>
      <c r="E302" s="79"/>
      <c r="F302" s="79"/>
      <c r="G302" s="79"/>
      <c r="H302" s="79"/>
      <c r="I302" s="79"/>
    </row>
    <row r="303" spans="4:9" x14ac:dyDescent="0.6">
      <c r="D303" s="79"/>
      <c r="E303" s="79"/>
      <c r="F303" s="79"/>
      <c r="G303" s="79"/>
      <c r="H303" s="79"/>
      <c r="I303" s="79"/>
    </row>
    <row r="304" spans="4:9" x14ac:dyDescent="0.6">
      <c r="D304" s="79"/>
      <c r="E304" s="79"/>
      <c r="F304" s="79"/>
      <c r="G304" s="79"/>
      <c r="H304" s="79"/>
      <c r="I304" s="79"/>
    </row>
    <row r="305" spans="4:9" x14ac:dyDescent="0.6">
      <c r="D305" s="79"/>
      <c r="E305" s="79"/>
      <c r="F305" s="79"/>
      <c r="G305" s="79"/>
      <c r="H305" s="79"/>
      <c r="I305" s="79"/>
    </row>
    <row r="306" spans="4:9" x14ac:dyDescent="0.6">
      <c r="D306" s="79"/>
      <c r="E306" s="79"/>
      <c r="F306" s="79"/>
      <c r="G306" s="79"/>
      <c r="H306" s="79"/>
      <c r="I306" s="79"/>
    </row>
    <row r="307" spans="4:9" x14ac:dyDescent="0.6">
      <c r="D307" s="79"/>
      <c r="E307" s="79"/>
      <c r="F307" s="79"/>
      <c r="G307" s="79"/>
      <c r="H307" s="79"/>
      <c r="I307" s="79"/>
    </row>
    <row r="308" spans="4:9" x14ac:dyDescent="0.6">
      <c r="D308" s="79"/>
      <c r="E308" s="79"/>
      <c r="F308" s="79"/>
      <c r="G308" s="79"/>
      <c r="H308" s="79"/>
      <c r="I308" s="79"/>
    </row>
    <row r="309" spans="4:9" x14ac:dyDescent="0.6">
      <c r="D309" s="79"/>
      <c r="E309" s="79"/>
      <c r="F309" s="79"/>
      <c r="G309" s="79"/>
      <c r="H309" s="79"/>
      <c r="I309" s="79"/>
    </row>
    <row r="310" spans="4:9" x14ac:dyDescent="0.6">
      <c r="D310" s="79"/>
      <c r="E310" s="79"/>
      <c r="F310" s="79"/>
      <c r="G310" s="79"/>
      <c r="H310" s="79"/>
      <c r="I310" s="79"/>
    </row>
    <row r="311" spans="4:9" x14ac:dyDescent="0.6">
      <c r="D311" s="79"/>
      <c r="E311" s="79"/>
      <c r="F311" s="79"/>
      <c r="G311" s="79"/>
      <c r="H311" s="79"/>
      <c r="I311" s="79"/>
    </row>
    <row r="312" spans="4:9" x14ac:dyDescent="0.6">
      <c r="D312" s="79"/>
      <c r="E312" s="79"/>
      <c r="F312" s="79"/>
      <c r="G312" s="79"/>
      <c r="H312" s="79"/>
      <c r="I312" s="79"/>
    </row>
    <row r="313" spans="4:9" x14ac:dyDescent="0.6">
      <c r="D313" s="79"/>
      <c r="E313" s="79"/>
      <c r="F313" s="79"/>
      <c r="G313" s="79"/>
      <c r="H313" s="79"/>
      <c r="I313" s="79"/>
    </row>
    <row r="314" spans="4:9" x14ac:dyDescent="0.6">
      <c r="D314" s="79"/>
      <c r="E314" s="79"/>
      <c r="F314" s="79"/>
      <c r="G314" s="79"/>
      <c r="H314" s="79"/>
      <c r="I314" s="79"/>
    </row>
    <row r="315" spans="4:9" x14ac:dyDescent="0.6">
      <c r="D315" s="79"/>
      <c r="E315" s="79"/>
      <c r="F315" s="79"/>
      <c r="G315" s="79"/>
      <c r="H315" s="79"/>
      <c r="I315" s="79"/>
    </row>
    <row r="316" spans="4:9" x14ac:dyDescent="0.6">
      <c r="D316" s="79"/>
      <c r="E316" s="79"/>
      <c r="F316" s="79"/>
      <c r="G316" s="79"/>
      <c r="H316" s="79"/>
      <c r="I316" s="79"/>
    </row>
    <row r="317" spans="4:9" x14ac:dyDescent="0.6">
      <c r="D317" s="79"/>
      <c r="E317" s="79"/>
      <c r="F317" s="79"/>
      <c r="G317" s="79"/>
      <c r="H317" s="79"/>
      <c r="I317" s="79"/>
    </row>
    <row r="318" spans="4:9" x14ac:dyDescent="0.6">
      <c r="D318" s="79"/>
      <c r="E318" s="79"/>
      <c r="F318" s="79"/>
      <c r="G318" s="79"/>
      <c r="H318" s="79"/>
      <c r="I318" s="79"/>
    </row>
    <row r="319" spans="4:9" x14ac:dyDescent="0.6">
      <c r="D319" s="79"/>
      <c r="E319" s="79"/>
      <c r="F319" s="79"/>
      <c r="G319" s="79"/>
      <c r="H319" s="79"/>
      <c r="I319" s="79"/>
    </row>
    <row r="320" spans="4:9" x14ac:dyDescent="0.6">
      <c r="D320" s="79"/>
      <c r="E320" s="79"/>
      <c r="F320" s="79"/>
      <c r="G320" s="79"/>
      <c r="H320" s="79"/>
      <c r="I320" s="79"/>
    </row>
    <row r="321" spans="4:9" x14ac:dyDescent="0.6">
      <c r="D321" s="79"/>
      <c r="E321" s="79"/>
      <c r="F321" s="79"/>
      <c r="G321" s="79"/>
      <c r="H321" s="79"/>
      <c r="I321" s="79"/>
    </row>
    <row r="322" spans="4:9" x14ac:dyDescent="0.6">
      <c r="D322" s="79"/>
      <c r="E322" s="79"/>
      <c r="F322" s="79"/>
      <c r="G322" s="79"/>
      <c r="H322" s="79"/>
      <c r="I322" s="79"/>
    </row>
    <row r="323" spans="4:9" x14ac:dyDescent="0.6">
      <c r="D323" s="79"/>
      <c r="E323" s="79"/>
      <c r="F323" s="79"/>
      <c r="G323" s="79"/>
      <c r="H323" s="79"/>
      <c r="I323" s="79"/>
    </row>
    <row r="324" spans="4:9" x14ac:dyDescent="0.6">
      <c r="D324" s="79"/>
      <c r="E324" s="79"/>
      <c r="F324" s="79"/>
      <c r="G324" s="79"/>
      <c r="H324" s="79"/>
      <c r="I324" s="79"/>
    </row>
    <row r="325" spans="4:9" x14ac:dyDescent="0.6">
      <c r="D325" s="79"/>
      <c r="E325" s="79"/>
      <c r="F325" s="79"/>
      <c r="G325" s="79"/>
      <c r="H325" s="79"/>
      <c r="I325" s="79"/>
    </row>
    <row r="326" spans="4:9" x14ac:dyDescent="0.6">
      <c r="D326" s="79"/>
      <c r="E326" s="79"/>
      <c r="F326" s="79"/>
      <c r="G326" s="79"/>
      <c r="H326" s="79"/>
      <c r="I326" s="79"/>
    </row>
    <row r="327" spans="4:9" x14ac:dyDescent="0.6">
      <c r="D327" s="79"/>
      <c r="E327" s="79"/>
      <c r="F327" s="79"/>
      <c r="G327" s="79"/>
      <c r="H327" s="79"/>
      <c r="I327" s="79"/>
    </row>
    <row r="328" spans="4:9" x14ac:dyDescent="0.6">
      <c r="D328" s="79"/>
      <c r="E328" s="79"/>
      <c r="F328" s="79"/>
      <c r="G328" s="79"/>
      <c r="H328" s="79"/>
      <c r="I328" s="79"/>
    </row>
    <row r="329" spans="4:9" x14ac:dyDescent="0.6">
      <c r="D329" s="79"/>
      <c r="E329" s="79"/>
      <c r="F329" s="79"/>
      <c r="G329" s="79"/>
      <c r="H329" s="79"/>
      <c r="I329" s="79"/>
    </row>
    <row r="330" spans="4:9" x14ac:dyDescent="0.6">
      <c r="D330" s="79"/>
      <c r="E330" s="79"/>
      <c r="F330" s="79"/>
      <c r="G330" s="79"/>
      <c r="H330" s="79"/>
      <c r="I330" s="79"/>
    </row>
    <row r="331" spans="4:9" x14ac:dyDescent="0.6">
      <c r="D331" s="79"/>
      <c r="E331" s="79"/>
      <c r="F331" s="79"/>
      <c r="G331" s="79"/>
      <c r="H331" s="79"/>
      <c r="I331" s="79"/>
    </row>
    <row r="332" spans="4:9" x14ac:dyDescent="0.6">
      <c r="D332" s="79"/>
      <c r="E332" s="79"/>
      <c r="F332" s="79"/>
      <c r="G332" s="79"/>
      <c r="H332" s="79"/>
      <c r="I332" s="79"/>
    </row>
    <row r="333" spans="4:9" x14ac:dyDescent="0.6">
      <c r="D333" s="79"/>
      <c r="E333" s="79"/>
      <c r="F333" s="79"/>
      <c r="G333" s="79"/>
      <c r="H333" s="79"/>
      <c r="I333" s="79"/>
    </row>
    <row r="334" spans="4:9" x14ac:dyDescent="0.6">
      <c r="D334" s="79"/>
      <c r="E334" s="79"/>
      <c r="F334" s="79"/>
      <c r="G334" s="79"/>
      <c r="H334" s="79"/>
      <c r="I334" s="79"/>
    </row>
    <row r="335" spans="4:9" x14ac:dyDescent="0.6">
      <c r="D335" s="79"/>
      <c r="E335" s="79"/>
      <c r="F335" s="79"/>
      <c r="G335" s="79"/>
      <c r="H335" s="79"/>
      <c r="I335" s="79"/>
    </row>
    <row r="336" spans="4:9" x14ac:dyDescent="0.6">
      <c r="D336" s="79"/>
      <c r="E336" s="79"/>
      <c r="F336" s="79"/>
      <c r="G336" s="79"/>
      <c r="H336" s="79"/>
      <c r="I336" s="79"/>
    </row>
    <row r="337" spans="4:9" x14ac:dyDescent="0.6">
      <c r="D337" s="79"/>
      <c r="E337" s="79"/>
      <c r="F337" s="79"/>
      <c r="G337" s="79"/>
      <c r="H337" s="79"/>
      <c r="I337" s="79"/>
    </row>
    <row r="338" spans="4:9" x14ac:dyDescent="0.6">
      <c r="D338" s="79"/>
      <c r="E338" s="79"/>
      <c r="F338" s="79"/>
      <c r="G338" s="79"/>
      <c r="H338" s="79"/>
      <c r="I338" s="79"/>
    </row>
    <row r="339" spans="4:9" x14ac:dyDescent="0.6">
      <c r="D339" s="79"/>
      <c r="E339" s="79"/>
      <c r="F339" s="79"/>
      <c r="G339" s="79"/>
      <c r="H339" s="79"/>
      <c r="I339" s="79"/>
    </row>
    <row r="340" spans="4:9" x14ac:dyDescent="0.6">
      <c r="D340" s="79"/>
      <c r="E340" s="79"/>
      <c r="F340" s="79"/>
      <c r="G340" s="79"/>
      <c r="H340" s="79"/>
      <c r="I340" s="79"/>
    </row>
    <row r="341" spans="4:9" x14ac:dyDescent="0.6">
      <c r="D341" s="79"/>
      <c r="E341" s="79"/>
      <c r="F341" s="79"/>
      <c r="G341" s="79"/>
      <c r="H341" s="79"/>
      <c r="I341" s="79"/>
    </row>
    <row r="342" spans="4:9" x14ac:dyDescent="0.6">
      <c r="D342" s="79"/>
      <c r="E342" s="79"/>
      <c r="F342" s="79"/>
      <c r="G342" s="79"/>
      <c r="H342" s="79"/>
      <c r="I342" s="79"/>
    </row>
    <row r="343" spans="4:9" x14ac:dyDescent="0.6">
      <c r="D343" s="79"/>
      <c r="E343" s="79"/>
      <c r="F343" s="79"/>
      <c r="G343" s="79"/>
      <c r="H343" s="79"/>
      <c r="I343" s="79"/>
    </row>
    <row r="344" spans="4:9" x14ac:dyDescent="0.6">
      <c r="D344" s="79"/>
      <c r="E344" s="79"/>
      <c r="F344" s="79"/>
      <c r="G344" s="79"/>
      <c r="H344" s="79"/>
      <c r="I344" s="79"/>
    </row>
    <row r="345" spans="4:9" x14ac:dyDescent="0.6">
      <c r="D345" s="79"/>
      <c r="E345" s="79"/>
      <c r="F345" s="79"/>
      <c r="G345" s="79"/>
      <c r="H345" s="79"/>
      <c r="I345" s="79"/>
    </row>
    <row r="346" spans="4:9" x14ac:dyDescent="0.6">
      <c r="D346" s="79"/>
      <c r="E346" s="79"/>
      <c r="F346" s="79"/>
      <c r="G346" s="79"/>
      <c r="H346" s="79"/>
      <c r="I346" s="79"/>
    </row>
    <row r="347" spans="4:9" x14ac:dyDescent="0.6">
      <c r="D347" s="79"/>
      <c r="E347" s="79"/>
      <c r="F347" s="79"/>
      <c r="G347" s="79"/>
      <c r="H347" s="79"/>
      <c r="I347" s="79"/>
    </row>
    <row r="348" spans="4:9" x14ac:dyDescent="0.6">
      <c r="D348" s="79"/>
      <c r="E348" s="79"/>
      <c r="F348" s="79"/>
      <c r="G348" s="79"/>
      <c r="H348" s="79"/>
      <c r="I348" s="79"/>
    </row>
    <row r="349" spans="4:9" x14ac:dyDescent="0.6">
      <c r="D349" s="79"/>
      <c r="E349" s="79"/>
      <c r="F349" s="79"/>
      <c r="G349" s="79"/>
      <c r="H349" s="79"/>
      <c r="I349" s="79"/>
    </row>
    <row r="350" spans="4:9" x14ac:dyDescent="0.6">
      <c r="D350" s="79"/>
      <c r="E350" s="79"/>
      <c r="F350" s="79"/>
      <c r="G350" s="79"/>
      <c r="H350" s="79"/>
      <c r="I350" s="79"/>
    </row>
    <row r="351" spans="4:9" x14ac:dyDescent="0.6">
      <c r="D351" s="79"/>
      <c r="E351" s="79"/>
      <c r="F351" s="79"/>
      <c r="G351" s="79"/>
      <c r="H351" s="79"/>
      <c r="I351" s="79"/>
    </row>
    <row r="352" spans="4:9" x14ac:dyDescent="0.6">
      <c r="D352" s="79"/>
      <c r="E352" s="79"/>
      <c r="F352" s="79"/>
      <c r="G352" s="79"/>
      <c r="H352" s="79"/>
      <c r="I352" s="79"/>
    </row>
    <row r="353" spans="4:9" x14ac:dyDescent="0.6">
      <c r="D353" s="79"/>
      <c r="E353" s="79"/>
      <c r="F353" s="79"/>
      <c r="G353" s="79"/>
      <c r="H353" s="79"/>
      <c r="I353" s="79"/>
    </row>
    <row r="354" spans="4:9" x14ac:dyDescent="0.6">
      <c r="D354" s="79"/>
      <c r="E354" s="79"/>
      <c r="F354" s="79"/>
      <c r="G354" s="79"/>
      <c r="H354" s="79"/>
      <c r="I354" s="79"/>
    </row>
    <row r="355" spans="4:9" x14ac:dyDescent="0.6">
      <c r="D355" s="79"/>
      <c r="E355" s="79"/>
      <c r="F355" s="79"/>
      <c r="G355" s="79"/>
      <c r="H355" s="79"/>
      <c r="I355" s="79"/>
    </row>
    <row r="356" spans="4:9" x14ac:dyDescent="0.6">
      <c r="D356" s="79"/>
      <c r="E356" s="79"/>
      <c r="F356" s="79"/>
      <c r="G356" s="79"/>
      <c r="H356" s="79"/>
      <c r="I356" s="79"/>
    </row>
    <row r="357" spans="4:9" x14ac:dyDescent="0.6">
      <c r="D357" s="79"/>
      <c r="E357" s="79"/>
      <c r="F357" s="79"/>
      <c r="G357" s="79"/>
      <c r="H357" s="79"/>
      <c r="I357" s="79"/>
    </row>
    <row r="358" spans="4:9" x14ac:dyDescent="0.6">
      <c r="D358" s="79"/>
      <c r="E358" s="79"/>
      <c r="F358" s="79"/>
      <c r="G358" s="79"/>
      <c r="H358" s="79"/>
      <c r="I358" s="79"/>
    </row>
    <row r="359" spans="4:9" x14ac:dyDescent="0.6">
      <c r="D359" s="79"/>
      <c r="E359" s="79"/>
      <c r="F359" s="79"/>
      <c r="G359" s="79"/>
      <c r="H359" s="79"/>
      <c r="I359" s="79"/>
    </row>
    <row r="360" spans="4:9" x14ac:dyDescent="0.6">
      <c r="D360" s="79"/>
      <c r="E360" s="79"/>
      <c r="F360" s="79"/>
      <c r="G360" s="79"/>
      <c r="H360" s="79"/>
      <c r="I360" s="79"/>
    </row>
    <row r="361" spans="4:9" x14ac:dyDescent="0.6">
      <c r="D361" s="79"/>
      <c r="E361" s="79"/>
      <c r="F361" s="79"/>
      <c r="G361" s="79"/>
      <c r="H361" s="79"/>
      <c r="I361" s="79"/>
    </row>
    <row r="362" spans="4:9" x14ac:dyDescent="0.6">
      <c r="D362" s="79"/>
      <c r="E362" s="79"/>
      <c r="F362" s="79"/>
      <c r="G362" s="79"/>
      <c r="H362" s="79"/>
      <c r="I362" s="79"/>
    </row>
    <row r="363" spans="4:9" x14ac:dyDescent="0.6">
      <c r="D363" s="79"/>
      <c r="E363" s="79"/>
      <c r="F363" s="79"/>
      <c r="G363" s="79"/>
      <c r="H363" s="79"/>
      <c r="I363" s="79"/>
    </row>
    <row r="364" spans="4:9" x14ac:dyDescent="0.6">
      <c r="D364" s="79"/>
      <c r="E364" s="79"/>
      <c r="F364" s="79"/>
      <c r="G364" s="79"/>
      <c r="H364" s="79"/>
      <c r="I364" s="79"/>
    </row>
    <row r="365" spans="4:9" x14ac:dyDescent="0.6">
      <c r="D365" s="79"/>
      <c r="E365" s="79"/>
      <c r="F365" s="79"/>
      <c r="G365" s="79"/>
      <c r="H365" s="79"/>
      <c r="I365" s="79"/>
    </row>
    <row r="366" spans="4:9" x14ac:dyDescent="0.6">
      <c r="D366" s="79"/>
      <c r="E366" s="79"/>
      <c r="F366" s="79"/>
      <c r="G366" s="79"/>
      <c r="H366" s="79"/>
      <c r="I366" s="79"/>
    </row>
    <row r="367" spans="4:9" x14ac:dyDescent="0.6">
      <c r="D367" s="79"/>
      <c r="E367" s="79"/>
      <c r="F367" s="79"/>
      <c r="G367" s="79"/>
      <c r="H367" s="79"/>
      <c r="I367" s="79"/>
    </row>
    <row r="368" spans="4:9" x14ac:dyDescent="0.6">
      <c r="D368" s="79"/>
      <c r="E368" s="79"/>
      <c r="F368" s="79"/>
      <c r="G368" s="79"/>
      <c r="H368" s="79"/>
      <c r="I368" s="79"/>
    </row>
    <row r="369" spans="4:9" x14ac:dyDescent="0.6">
      <c r="D369" s="79"/>
      <c r="E369" s="79"/>
      <c r="F369" s="79"/>
      <c r="G369" s="79"/>
      <c r="H369" s="79"/>
      <c r="I369" s="79"/>
    </row>
    <row r="370" spans="4:9" x14ac:dyDescent="0.6">
      <c r="D370" s="79"/>
      <c r="E370" s="79"/>
      <c r="F370" s="79"/>
      <c r="G370" s="79"/>
      <c r="H370" s="79"/>
      <c r="I370" s="79"/>
    </row>
    <row r="371" spans="4:9" x14ac:dyDescent="0.6">
      <c r="D371" s="79"/>
      <c r="E371" s="79"/>
      <c r="F371" s="79"/>
      <c r="G371" s="79"/>
      <c r="H371" s="79"/>
      <c r="I371" s="79"/>
    </row>
    <row r="372" spans="4:9" x14ac:dyDescent="0.6">
      <c r="D372" s="79"/>
      <c r="E372" s="79"/>
      <c r="F372" s="79"/>
      <c r="G372" s="79"/>
      <c r="H372" s="79"/>
      <c r="I372" s="79"/>
    </row>
    <row r="373" spans="4:9" x14ac:dyDescent="0.6">
      <c r="D373" s="79"/>
      <c r="E373" s="79"/>
      <c r="F373" s="79"/>
      <c r="G373" s="79"/>
      <c r="H373" s="79"/>
      <c r="I373" s="79"/>
    </row>
    <row r="374" spans="4:9" x14ac:dyDescent="0.6">
      <c r="D374" s="79"/>
      <c r="E374" s="79"/>
      <c r="F374" s="79"/>
      <c r="G374" s="79"/>
      <c r="H374" s="79"/>
      <c r="I374" s="79"/>
    </row>
    <row r="375" spans="4:9" x14ac:dyDescent="0.6">
      <c r="D375" s="79"/>
      <c r="E375" s="79"/>
      <c r="F375" s="79"/>
      <c r="G375" s="79"/>
      <c r="H375" s="79"/>
      <c r="I375" s="79"/>
    </row>
    <row r="376" spans="4:9" x14ac:dyDescent="0.6">
      <c r="D376" s="79"/>
      <c r="E376" s="79"/>
      <c r="F376" s="79"/>
      <c r="G376" s="79"/>
      <c r="H376" s="79"/>
      <c r="I376" s="79"/>
    </row>
    <row r="377" spans="4:9" x14ac:dyDescent="0.6">
      <c r="D377" s="79"/>
      <c r="E377" s="79"/>
      <c r="F377" s="79"/>
      <c r="G377" s="79"/>
      <c r="H377" s="79"/>
      <c r="I377" s="79"/>
    </row>
    <row r="378" spans="4:9" x14ac:dyDescent="0.6">
      <c r="D378" s="79"/>
      <c r="E378" s="79"/>
      <c r="F378" s="79"/>
      <c r="G378" s="79"/>
      <c r="H378" s="79"/>
      <c r="I378" s="79"/>
    </row>
    <row r="379" spans="4:9" x14ac:dyDescent="0.6">
      <c r="D379" s="79"/>
      <c r="E379" s="79"/>
      <c r="F379" s="79"/>
      <c r="G379" s="79"/>
      <c r="H379" s="79"/>
      <c r="I379" s="79"/>
    </row>
    <row r="380" spans="4:9" x14ac:dyDescent="0.6">
      <c r="D380" s="79"/>
      <c r="E380" s="79"/>
      <c r="F380" s="79"/>
      <c r="G380" s="79"/>
      <c r="H380" s="79"/>
      <c r="I380" s="79"/>
    </row>
    <row r="381" spans="4:9" x14ac:dyDescent="0.6">
      <c r="D381" s="79"/>
      <c r="E381" s="79"/>
      <c r="F381" s="79"/>
      <c r="G381" s="79"/>
      <c r="H381" s="79"/>
      <c r="I381" s="79"/>
    </row>
    <row r="382" spans="4:9" x14ac:dyDescent="0.6">
      <c r="D382" s="79"/>
      <c r="E382" s="79"/>
      <c r="F382" s="79"/>
      <c r="G382" s="79"/>
      <c r="H382" s="79"/>
      <c r="I382" s="79"/>
    </row>
    <row r="383" spans="4:9" x14ac:dyDescent="0.6">
      <c r="D383" s="79"/>
      <c r="E383" s="79"/>
      <c r="F383" s="79"/>
      <c r="G383" s="79"/>
      <c r="H383" s="79"/>
      <c r="I383" s="79"/>
    </row>
    <row r="384" spans="4:9" x14ac:dyDescent="0.6">
      <c r="D384" s="79"/>
      <c r="E384" s="79"/>
      <c r="F384" s="79"/>
      <c r="G384" s="79"/>
      <c r="H384" s="79"/>
      <c r="I384" s="79"/>
    </row>
    <row r="385" spans="4:9" x14ac:dyDescent="0.6">
      <c r="D385" s="79"/>
      <c r="E385" s="79"/>
      <c r="F385" s="79"/>
      <c r="G385" s="79"/>
      <c r="H385" s="79"/>
      <c r="I385" s="79"/>
    </row>
    <row r="386" spans="4:9" x14ac:dyDescent="0.6">
      <c r="D386" s="79"/>
      <c r="E386" s="79"/>
      <c r="F386" s="79"/>
      <c r="G386" s="79"/>
      <c r="H386" s="79"/>
      <c r="I386" s="79"/>
    </row>
    <row r="387" spans="4:9" x14ac:dyDescent="0.6">
      <c r="D387" s="79"/>
      <c r="E387" s="79"/>
      <c r="F387" s="79"/>
      <c r="G387" s="79"/>
      <c r="H387" s="79"/>
      <c r="I387" s="79"/>
    </row>
    <row r="388" spans="4:9" x14ac:dyDescent="0.6">
      <c r="D388" s="79"/>
      <c r="E388" s="79"/>
      <c r="F388" s="79"/>
      <c r="G388" s="79"/>
      <c r="H388" s="79"/>
      <c r="I388" s="79"/>
    </row>
    <row r="389" spans="4:9" x14ac:dyDescent="0.6">
      <c r="D389" s="79"/>
      <c r="E389" s="79"/>
      <c r="F389" s="79"/>
      <c r="G389" s="79"/>
      <c r="H389" s="79"/>
      <c r="I389" s="79"/>
    </row>
    <row r="390" spans="4:9" x14ac:dyDescent="0.6">
      <c r="D390" s="79"/>
      <c r="E390" s="79"/>
      <c r="F390" s="79"/>
      <c r="G390" s="79"/>
      <c r="H390" s="79"/>
      <c r="I390" s="79"/>
    </row>
    <row r="391" spans="4:9" x14ac:dyDescent="0.6">
      <c r="D391" s="79"/>
      <c r="E391" s="79"/>
      <c r="F391" s="79"/>
      <c r="G391" s="79"/>
      <c r="H391" s="79"/>
      <c r="I391" s="79"/>
    </row>
    <row r="392" spans="4:9" x14ac:dyDescent="0.6">
      <c r="D392" s="79"/>
      <c r="E392" s="79"/>
      <c r="F392" s="79"/>
      <c r="G392" s="79"/>
      <c r="H392" s="79"/>
      <c r="I392" s="79"/>
    </row>
    <row r="393" spans="4:9" x14ac:dyDescent="0.6">
      <c r="D393" s="79"/>
      <c r="E393" s="79"/>
      <c r="F393" s="79"/>
      <c r="G393" s="79"/>
      <c r="H393" s="79"/>
      <c r="I393" s="79"/>
    </row>
    <row r="394" spans="4:9" x14ac:dyDescent="0.6">
      <c r="D394" s="79"/>
      <c r="E394" s="79"/>
      <c r="F394" s="79"/>
      <c r="G394" s="79"/>
      <c r="H394" s="79"/>
      <c r="I394" s="79"/>
    </row>
    <row r="395" spans="4:9" x14ac:dyDescent="0.6">
      <c r="D395" s="79"/>
      <c r="E395" s="79"/>
      <c r="F395" s="79"/>
      <c r="G395" s="79"/>
      <c r="H395" s="79"/>
      <c r="I395" s="79"/>
    </row>
    <row r="396" spans="4:9" x14ac:dyDescent="0.6">
      <c r="D396" s="79"/>
      <c r="E396" s="79"/>
      <c r="F396" s="79"/>
      <c r="G396" s="79"/>
      <c r="H396" s="79"/>
      <c r="I396" s="79"/>
    </row>
    <row r="397" spans="4:9" x14ac:dyDescent="0.6">
      <c r="D397" s="79"/>
      <c r="E397" s="79"/>
      <c r="F397" s="79"/>
      <c r="G397" s="79"/>
      <c r="H397" s="79"/>
      <c r="I397" s="79"/>
    </row>
    <row r="398" spans="4:9" x14ac:dyDescent="0.6">
      <c r="D398" s="79"/>
      <c r="E398" s="79"/>
      <c r="F398" s="79"/>
      <c r="G398" s="79"/>
      <c r="H398" s="79"/>
      <c r="I398" s="79"/>
    </row>
    <row r="399" spans="4:9" x14ac:dyDescent="0.6">
      <c r="D399" s="79"/>
      <c r="E399" s="79"/>
      <c r="F399" s="79"/>
      <c r="G399" s="79"/>
      <c r="H399" s="79"/>
      <c r="I399" s="79"/>
    </row>
    <row r="400" spans="4:9" x14ac:dyDescent="0.6">
      <c r="D400" s="79"/>
      <c r="E400" s="79"/>
      <c r="F400" s="79"/>
      <c r="G400" s="79"/>
      <c r="H400" s="79"/>
      <c r="I400" s="79"/>
    </row>
    <row r="401" spans="4:9" x14ac:dyDescent="0.6">
      <c r="D401" s="79"/>
      <c r="E401" s="79"/>
      <c r="F401" s="79"/>
      <c r="G401" s="79"/>
      <c r="H401" s="79"/>
      <c r="I401" s="79"/>
    </row>
    <row r="402" spans="4:9" x14ac:dyDescent="0.6">
      <c r="D402" s="79"/>
      <c r="E402" s="79"/>
      <c r="F402" s="79"/>
      <c r="G402" s="79"/>
      <c r="H402" s="79"/>
      <c r="I402" s="79"/>
    </row>
    <row r="403" spans="4:9" x14ac:dyDescent="0.6">
      <c r="D403" s="79"/>
      <c r="E403" s="79"/>
      <c r="F403" s="79"/>
      <c r="G403" s="79"/>
      <c r="H403" s="79"/>
      <c r="I403" s="79"/>
    </row>
    <row r="404" spans="4:9" x14ac:dyDescent="0.6">
      <c r="D404" s="79"/>
      <c r="E404" s="79"/>
      <c r="F404" s="79"/>
      <c r="G404" s="79"/>
      <c r="H404" s="79"/>
      <c r="I404" s="79"/>
    </row>
    <row r="405" spans="4:9" x14ac:dyDescent="0.6">
      <c r="D405" s="79"/>
      <c r="E405" s="79"/>
      <c r="F405" s="79"/>
      <c r="G405" s="79"/>
      <c r="H405" s="79"/>
      <c r="I405" s="79"/>
    </row>
    <row r="406" spans="4:9" x14ac:dyDescent="0.6">
      <c r="D406" s="79"/>
      <c r="E406" s="79"/>
      <c r="F406" s="79"/>
      <c r="G406" s="79"/>
      <c r="H406" s="79"/>
      <c r="I406" s="79"/>
    </row>
    <row r="407" spans="4:9" x14ac:dyDescent="0.6">
      <c r="D407" s="79"/>
      <c r="E407" s="79"/>
      <c r="F407" s="79"/>
      <c r="G407" s="79"/>
      <c r="H407" s="79"/>
      <c r="I407" s="79"/>
    </row>
    <row r="408" spans="4:9" x14ac:dyDescent="0.6">
      <c r="D408" s="79"/>
      <c r="E408" s="79"/>
      <c r="F408" s="79"/>
      <c r="G408" s="79"/>
      <c r="H408" s="79"/>
      <c r="I408" s="79"/>
    </row>
    <row r="409" spans="4:9" x14ac:dyDescent="0.6">
      <c r="D409" s="79"/>
      <c r="E409" s="79"/>
      <c r="F409" s="79"/>
      <c r="G409" s="79"/>
      <c r="H409" s="79"/>
      <c r="I409" s="79"/>
    </row>
    <row r="410" spans="4:9" x14ac:dyDescent="0.6">
      <c r="D410" s="79"/>
      <c r="E410" s="79"/>
      <c r="F410" s="79"/>
      <c r="G410" s="79"/>
      <c r="H410" s="79"/>
      <c r="I410" s="79"/>
    </row>
    <row r="411" spans="4:9" x14ac:dyDescent="0.6">
      <c r="D411" s="79"/>
      <c r="E411" s="79"/>
      <c r="F411" s="79"/>
      <c r="G411" s="79"/>
      <c r="H411" s="79"/>
      <c r="I411" s="79"/>
    </row>
    <row r="412" spans="4:9" x14ac:dyDescent="0.6">
      <c r="D412" s="79"/>
      <c r="E412" s="79"/>
      <c r="F412" s="79"/>
      <c r="G412" s="79"/>
      <c r="H412" s="79"/>
      <c r="I412" s="79"/>
    </row>
    <row r="413" spans="4:9" x14ac:dyDescent="0.6">
      <c r="D413" s="79"/>
      <c r="E413" s="79"/>
      <c r="F413" s="79"/>
      <c r="G413" s="79"/>
      <c r="H413" s="79"/>
      <c r="I413" s="79"/>
    </row>
    <row r="414" spans="4:9" x14ac:dyDescent="0.6">
      <c r="D414" s="79"/>
      <c r="E414" s="79"/>
      <c r="F414" s="79"/>
      <c r="G414" s="79"/>
      <c r="H414" s="79"/>
      <c r="I414" s="79"/>
    </row>
    <row r="415" spans="4:9" x14ac:dyDescent="0.6">
      <c r="D415" s="79"/>
      <c r="E415" s="79"/>
      <c r="F415" s="79"/>
      <c r="G415" s="79"/>
      <c r="H415" s="79"/>
      <c r="I415" s="79"/>
    </row>
    <row r="416" spans="4:9" x14ac:dyDescent="0.6">
      <c r="D416" s="79"/>
      <c r="E416" s="79"/>
      <c r="F416" s="79"/>
      <c r="G416" s="79"/>
      <c r="H416" s="79"/>
      <c r="I416" s="79"/>
    </row>
    <row r="417" spans="4:9" x14ac:dyDescent="0.6">
      <c r="D417" s="79"/>
      <c r="E417" s="79"/>
      <c r="F417" s="79"/>
      <c r="G417" s="79"/>
      <c r="H417" s="79"/>
      <c r="I417" s="79"/>
    </row>
    <row r="418" spans="4:9" x14ac:dyDescent="0.6">
      <c r="D418" s="79"/>
      <c r="E418" s="79"/>
      <c r="F418" s="79"/>
      <c r="G418" s="79"/>
      <c r="H418" s="79"/>
      <c r="I418" s="79"/>
    </row>
    <row r="419" spans="4:9" x14ac:dyDescent="0.6">
      <c r="D419" s="79"/>
      <c r="E419" s="79"/>
      <c r="F419" s="79"/>
      <c r="G419" s="79"/>
      <c r="H419" s="79"/>
      <c r="I419" s="79"/>
    </row>
    <row r="420" spans="4:9" x14ac:dyDescent="0.6">
      <c r="D420" s="79"/>
      <c r="E420" s="79"/>
      <c r="F420" s="79"/>
      <c r="G420" s="79"/>
      <c r="H420" s="79"/>
      <c r="I420" s="79"/>
    </row>
    <row r="421" spans="4:9" x14ac:dyDescent="0.6">
      <c r="D421" s="79"/>
      <c r="E421" s="79"/>
      <c r="F421" s="79"/>
      <c r="G421" s="79"/>
      <c r="H421" s="79"/>
      <c r="I421" s="79"/>
    </row>
    <row r="422" spans="4:9" x14ac:dyDescent="0.6">
      <c r="D422" s="79"/>
      <c r="E422" s="79"/>
      <c r="F422" s="79"/>
      <c r="G422" s="79"/>
      <c r="H422" s="79"/>
      <c r="I422" s="79"/>
    </row>
    <row r="423" spans="4:9" x14ac:dyDescent="0.6">
      <c r="D423" s="79"/>
      <c r="E423" s="79"/>
      <c r="F423" s="79"/>
      <c r="G423" s="79"/>
      <c r="H423" s="79"/>
      <c r="I423" s="79"/>
    </row>
    <row r="424" spans="4:9" x14ac:dyDescent="0.6">
      <c r="D424" s="79"/>
      <c r="E424" s="79"/>
      <c r="F424" s="79"/>
      <c r="G424" s="79"/>
      <c r="H424" s="79"/>
      <c r="I424" s="79"/>
    </row>
    <row r="425" spans="4:9" x14ac:dyDescent="0.6">
      <c r="D425" s="79"/>
      <c r="E425" s="79"/>
      <c r="F425" s="79"/>
      <c r="G425" s="79"/>
      <c r="H425" s="79"/>
      <c r="I425" s="79"/>
    </row>
    <row r="426" spans="4:9" x14ac:dyDescent="0.6">
      <c r="D426" s="79"/>
      <c r="E426" s="79"/>
      <c r="F426" s="79"/>
      <c r="G426" s="79"/>
      <c r="H426" s="79"/>
      <c r="I426" s="79"/>
    </row>
    <row r="427" spans="4:9" x14ac:dyDescent="0.6">
      <c r="D427" s="79"/>
      <c r="E427" s="79"/>
      <c r="F427" s="79"/>
      <c r="G427" s="79"/>
      <c r="H427" s="79"/>
      <c r="I427" s="79"/>
    </row>
    <row r="428" spans="4:9" x14ac:dyDescent="0.6">
      <c r="D428" s="79"/>
      <c r="E428" s="79"/>
      <c r="F428" s="79"/>
      <c r="G428" s="79"/>
      <c r="H428" s="79"/>
      <c r="I428" s="79"/>
    </row>
    <row r="429" spans="4:9" x14ac:dyDescent="0.6">
      <c r="D429" s="79"/>
      <c r="E429" s="79"/>
      <c r="F429" s="79"/>
      <c r="G429" s="79"/>
      <c r="H429" s="79"/>
      <c r="I429" s="79"/>
    </row>
    <row r="430" spans="4:9" x14ac:dyDescent="0.6">
      <c r="D430" s="79"/>
      <c r="E430" s="79"/>
      <c r="F430" s="79"/>
      <c r="G430" s="79"/>
      <c r="H430" s="79"/>
      <c r="I430" s="79"/>
    </row>
    <row r="431" spans="4:9" x14ac:dyDescent="0.6">
      <c r="D431" s="79"/>
      <c r="E431" s="79"/>
      <c r="F431" s="79"/>
      <c r="G431" s="79"/>
      <c r="H431" s="79"/>
      <c r="I431" s="79"/>
    </row>
    <row r="432" spans="4:9" x14ac:dyDescent="0.6">
      <c r="D432" s="79"/>
      <c r="E432" s="79"/>
      <c r="F432" s="79"/>
      <c r="G432" s="79"/>
      <c r="H432" s="79"/>
      <c r="I432" s="79"/>
    </row>
    <row r="433" spans="4:9" x14ac:dyDescent="0.6">
      <c r="D433" s="79"/>
      <c r="E433" s="79"/>
      <c r="F433" s="79"/>
      <c r="G433" s="79"/>
      <c r="H433" s="79"/>
      <c r="I433" s="79"/>
    </row>
    <row r="434" spans="4:9" x14ac:dyDescent="0.6">
      <c r="D434" s="79"/>
      <c r="E434" s="79"/>
      <c r="F434" s="79"/>
      <c r="G434" s="79"/>
      <c r="H434" s="79"/>
      <c r="I434" s="79"/>
    </row>
    <row r="435" spans="4:9" x14ac:dyDescent="0.6">
      <c r="D435" s="79"/>
      <c r="E435" s="79"/>
      <c r="F435" s="79"/>
      <c r="G435" s="79"/>
      <c r="H435" s="79"/>
      <c r="I435" s="79"/>
    </row>
    <row r="436" spans="4:9" x14ac:dyDescent="0.6">
      <c r="D436" s="79"/>
      <c r="E436" s="79"/>
      <c r="F436" s="79"/>
      <c r="G436" s="79"/>
      <c r="H436" s="79"/>
      <c r="I436" s="79"/>
    </row>
    <row r="437" spans="4:9" x14ac:dyDescent="0.6">
      <c r="D437" s="79"/>
      <c r="E437" s="79"/>
      <c r="F437" s="79"/>
      <c r="G437" s="79"/>
      <c r="H437" s="79"/>
      <c r="I437" s="79"/>
    </row>
    <row r="438" spans="4:9" x14ac:dyDescent="0.6">
      <c r="D438" s="79"/>
      <c r="E438" s="79"/>
      <c r="F438" s="79"/>
      <c r="G438" s="79"/>
      <c r="H438" s="79"/>
      <c r="I438" s="79"/>
    </row>
    <row r="439" spans="4:9" x14ac:dyDescent="0.6">
      <c r="D439" s="79"/>
      <c r="E439" s="79"/>
      <c r="F439" s="79"/>
      <c r="G439" s="79"/>
      <c r="H439" s="79"/>
      <c r="I439" s="79"/>
    </row>
    <row r="440" spans="4:9" x14ac:dyDescent="0.6">
      <c r="D440" s="79"/>
      <c r="E440" s="79"/>
      <c r="F440" s="79"/>
      <c r="G440" s="79"/>
      <c r="H440" s="79"/>
      <c r="I440" s="79"/>
    </row>
    <row r="441" spans="4:9" x14ac:dyDescent="0.6">
      <c r="D441" s="79"/>
      <c r="E441" s="79"/>
      <c r="F441" s="79"/>
      <c r="G441" s="79"/>
      <c r="H441" s="79"/>
      <c r="I441" s="79"/>
    </row>
    <row r="442" spans="4:9" x14ac:dyDescent="0.6">
      <c r="D442" s="79"/>
      <c r="E442" s="79"/>
      <c r="F442" s="79"/>
      <c r="G442" s="79"/>
      <c r="H442" s="79"/>
      <c r="I442" s="79"/>
    </row>
    <row r="443" spans="4:9" x14ac:dyDescent="0.6">
      <c r="D443" s="79"/>
      <c r="E443" s="79"/>
      <c r="F443" s="79"/>
      <c r="G443" s="79"/>
      <c r="H443" s="79"/>
      <c r="I443" s="79"/>
    </row>
    <row r="444" spans="4:9" x14ac:dyDescent="0.6">
      <c r="D444" s="79"/>
      <c r="E444" s="79"/>
      <c r="F444" s="79"/>
      <c r="G444" s="79"/>
      <c r="H444" s="79"/>
      <c r="I444" s="79"/>
    </row>
    <row r="445" spans="4:9" x14ac:dyDescent="0.6">
      <c r="D445" s="79"/>
      <c r="E445" s="79"/>
      <c r="F445" s="79"/>
      <c r="G445" s="79"/>
      <c r="H445" s="79"/>
      <c r="I445" s="79"/>
    </row>
    <row r="446" spans="4:9" x14ac:dyDescent="0.6">
      <c r="D446" s="79"/>
      <c r="E446" s="79"/>
      <c r="F446" s="79"/>
      <c r="G446" s="79"/>
      <c r="H446" s="79"/>
      <c r="I446" s="79"/>
    </row>
    <row r="447" spans="4:9" x14ac:dyDescent="0.6">
      <c r="D447" s="79"/>
      <c r="E447" s="79"/>
      <c r="F447" s="79"/>
      <c r="G447" s="79"/>
      <c r="H447" s="79"/>
      <c r="I447" s="79"/>
    </row>
    <row r="448" spans="4:9" x14ac:dyDescent="0.6">
      <c r="D448" s="79"/>
      <c r="E448" s="79"/>
      <c r="F448" s="79"/>
      <c r="G448" s="79"/>
      <c r="H448" s="79"/>
      <c r="I448" s="79"/>
    </row>
    <row r="449" spans="4:9" x14ac:dyDescent="0.6">
      <c r="D449" s="79"/>
      <c r="E449" s="79"/>
      <c r="F449" s="79"/>
      <c r="G449" s="79"/>
      <c r="H449" s="79"/>
      <c r="I449" s="79"/>
    </row>
    <row r="450" spans="4:9" x14ac:dyDescent="0.6">
      <c r="D450" s="79"/>
      <c r="E450" s="79"/>
      <c r="F450" s="79"/>
      <c r="G450" s="79"/>
      <c r="H450" s="79"/>
      <c r="I450" s="79"/>
    </row>
    <row r="451" spans="4:9" x14ac:dyDescent="0.6">
      <c r="D451" s="79"/>
      <c r="E451" s="79"/>
      <c r="F451" s="79"/>
      <c r="G451" s="79"/>
      <c r="H451" s="79"/>
      <c r="I451" s="79"/>
    </row>
    <row r="452" spans="4:9" x14ac:dyDescent="0.6">
      <c r="D452" s="79"/>
      <c r="E452" s="79"/>
      <c r="F452" s="79"/>
      <c r="G452" s="79"/>
      <c r="H452" s="79"/>
      <c r="I452" s="79"/>
    </row>
    <row r="453" spans="4:9" x14ac:dyDescent="0.6">
      <c r="D453" s="79"/>
      <c r="E453" s="79"/>
      <c r="F453" s="79"/>
      <c r="G453" s="79"/>
      <c r="H453" s="79"/>
      <c r="I453" s="79"/>
    </row>
    <row r="454" spans="4:9" x14ac:dyDescent="0.6">
      <c r="D454" s="79"/>
      <c r="E454" s="79"/>
      <c r="F454" s="79"/>
      <c r="G454" s="79"/>
      <c r="H454" s="79"/>
      <c r="I454" s="79"/>
    </row>
    <row r="455" spans="4:9" x14ac:dyDescent="0.6">
      <c r="D455" s="79"/>
      <c r="E455" s="79"/>
      <c r="F455" s="79"/>
      <c r="G455" s="79"/>
      <c r="H455" s="79"/>
      <c r="I455" s="79"/>
    </row>
    <row r="456" spans="4:9" x14ac:dyDescent="0.6">
      <c r="D456" s="79"/>
      <c r="E456" s="79"/>
      <c r="F456" s="79"/>
      <c r="G456" s="79"/>
      <c r="H456" s="79"/>
      <c r="I456" s="79"/>
    </row>
    <row r="457" spans="4:9" x14ac:dyDescent="0.6">
      <c r="D457" s="79"/>
      <c r="E457" s="79"/>
      <c r="F457" s="79"/>
      <c r="G457" s="79"/>
      <c r="H457" s="79"/>
      <c r="I457" s="79"/>
    </row>
    <row r="458" spans="4:9" x14ac:dyDescent="0.6">
      <c r="D458" s="79"/>
      <c r="E458" s="79"/>
      <c r="F458" s="79"/>
      <c r="G458" s="79"/>
      <c r="H458" s="79"/>
      <c r="I458" s="79"/>
    </row>
    <row r="459" spans="4:9" x14ac:dyDescent="0.6">
      <c r="D459" s="79"/>
      <c r="E459" s="79"/>
      <c r="F459" s="79"/>
      <c r="G459" s="79"/>
      <c r="H459" s="79"/>
      <c r="I459" s="79"/>
    </row>
    <row r="460" spans="4:9" x14ac:dyDescent="0.6">
      <c r="D460" s="79"/>
      <c r="E460" s="79"/>
      <c r="F460" s="79"/>
      <c r="G460" s="79"/>
      <c r="H460" s="79"/>
      <c r="I460" s="79"/>
    </row>
    <row r="461" spans="4:9" x14ac:dyDescent="0.6">
      <c r="D461" s="79"/>
      <c r="E461" s="79"/>
      <c r="F461" s="79"/>
      <c r="G461" s="79"/>
      <c r="H461" s="79"/>
      <c r="I461" s="79"/>
    </row>
    <row r="462" spans="4:9" x14ac:dyDescent="0.6">
      <c r="D462" s="79"/>
      <c r="E462" s="79"/>
      <c r="F462" s="79"/>
      <c r="G462" s="79"/>
      <c r="H462" s="79"/>
      <c r="I462" s="79"/>
    </row>
    <row r="463" spans="4:9" x14ac:dyDescent="0.6">
      <c r="D463" s="79"/>
      <c r="E463" s="79"/>
      <c r="F463" s="79"/>
      <c r="G463" s="79"/>
      <c r="H463" s="79"/>
      <c r="I463" s="79"/>
    </row>
    <row r="464" spans="4:9" x14ac:dyDescent="0.6">
      <c r="D464" s="79"/>
      <c r="E464" s="79"/>
      <c r="F464" s="79"/>
      <c r="G464" s="79"/>
      <c r="H464" s="79"/>
      <c r="I464" s="79"/>
    </row>
    <row r="465" spans="4:9" x14ac:dyDescent="0.6">
      <c r="D465" s="79"/>
      <c r="E465" s="79"/>
      <c r="F465" s="79"/>
      <c r="G465" s="79"/>
      <c r="H465" s="79"/>
      <c r="I465" s="79"/>
    </row>
    <row r="466" spans="4:9" x14ac:dyDescent="0.6">
      <c r="D466" s="79"/>
      <c r="E466" s="79"/>
      <c r="F466" s="79"/>
      <c r="G466" s="79"/>
      <c r="H466" s="79"/>
      <c r="I466" s="79"/>
    </row>
    <row r="467" spans="4:9" x14ac:dyDescent="0.6">
      <c r="D467" s="79"/>
      <c r="E467" s="79"/>
      <c r="F467" s="79"/>
      <c r="G467" s="79"/>
      <c r="H467" s="79"/>
      <c r="I467" s="79"/>
    </row>
    <row r="468" spans="4:9" x14ac:dyDescent="0.6">
      <c r="D468" s="79"/>
      <c r="E468" s="79"/>
      <c r="F468" s="79"/>
      <c r="G468" s="79"/>
      <c r="H468" s="79"/>
      <c r="I468" s="79"/>
    </row>
    <row r="469" spans="4:9" x14ac:dyDescent="0.6">
      <c r="D469" s="79"/>
      <c r="E469" s="79"/>
      <c r="F469" s="79"/>
      <c r="G469" s="79"/>
      <c r="H469" s="79"/>
      <c r="I469" s="79"/>
    </row>
    <row r="470" spans="4:9" x14ac:dyDescent="0.6">
      <c r="D470" s="79"/>
      <c r="E470" s="79"/>
      <c r="F470" s="79"/>
      <c r="G470" s="79"/>
      <c r="H470" s="79"/>
      <c r="I470" s="79"/>
    </row>
    <row r="471" spans="4:9" x14ac:dyDescent="0.6">
      <c r="D471" s="79"/>
      <c r="E471" s="79"/>
      <c r="F471" s="79"/>
      <c r="G471" s="79"/>
      <c r="H471" s="79"/>
      <c r="I471" s="79"/>
    </row>
    <row r="472" spans="4:9" x14ac:dyDescent="0.6">
      <c r="D472" s="79"/>
      <c r="E472" s="79"/>
      <c r="F472" s="79"/>
      <c r="G472" s="79"/>
      <c r="H472" s="79"/>
      <c r="I472" s="79"/>
    </row>
    <row r="473" spans="4:9" x14ac:dyDescent="0.6">
      <c r="D473" s="79"/>
      <c r="E473" s="79"/>
      <c r="F473" s="79"/>
      <c r="G473" s="79"/>
      <c r="H473" s="79"/>
      <c r="I473" s="79"/>
    </row>
    <row r="474" spans="4:9" x14ac:dyDescent="0.6">
      <c r="D474" s="79"/>
      <c r="E474" s="79"/>
      <c r="F474" s="79"/>
      <c r="G474" s="79"/>
      <c r="H474" s="79"/>
      <c r="I474" s="79"/>
    </row>
    <row r="475" spans="4:9" x14ac:dyDescent="0.6">
      <c r="D475" s="79"/>
      <c r="E475" s="79"/>
      <c r="F475" s="79"/>
      <c r="G475" s="79"/>
      <c r="H475" s="79"/>
      <c r="I475" s="79"/>
    </row>
    <row r="476" spans="4:9" x14ac:dyDescent="0.6">
      <c r="D476" s="79"/>
      <c r="E476" s="79"/>
      <c r="F476" s="79"/>
      <c r="G476" s="79"/>
      <c r="H476" s="79"/>
      <c r="I476" s="79"/>
    </row>
    <row r="477" spans="4:9" x14ac:dyDescent="0.6">
      <c r="D477" s="79"/>
      <c r="E477" s="79"/>
      <c r="F477" s="79"/>
      <c r="G477" s="79"/>
      <c r="H477" s="79"/>
      <c r="I477" s="79"/>
    </row>
    <row r="478" spans="4:9" x14ac:dyDescent="0.6">
      <c r="D478" s="79"/>
      <c r="E478" s="79"/>
      <c r="F478" s="79"/>
      <c r="G478" s="79"/>
      <c r="H478" s="79"/>
      <c r="I478" s="79"/>
    </row>
    <row r="479" spans="4:9" x14ac:dyDescent="0.6">
      <c r="D479" s="79"/>
      <c r="E479" s="79"/>
      <c r="F479" s="79"/>
      <c r="G479" s="79"/>
      <c r="H479" s="79"/>
      <c r="I479" s="79"/>
    </row>
    <row r="480" spans="4:9" x14ac:dyDescent="0.6">
      <c r="D480" s="79"/>
      <c r="E480" s="79"/>
      <c r="F480" s="79"/>
      <c r="G480" s="79"/>
      <c r="H480" s="79"/>
      <c r="I480" s="79"/>
    </row>
    <row r="481" spans="4:9" x14ac:dyDescent="0.6">
      <c r="D481" s="79"/>
      <c r="E481" s="79"/>
      <c r="F481" s="79"/>
      <c r="G481" s="79"/>
      <c r="H481" s="79"/>
      <c r="I481" s="79"/>
    </row>
    <row r="482" spans="4:9" x14ac:dyDescent="0.6">
      <c r="D482" s="79"/>
      <c r="E482" s="79"/>
      <c r="F482" s="79"/>
      <c r="G482" s="79"/>
      <c r="H482" s="79"/>
      <c r="I482" s="79"/>
    </row>
    <row r="483" spans="4:9" x14ac:dyDescent="0.6">
      <c r="D483" s="79"/>
      <c r="E483" s="79"/>
      <c r="F483" s="79"/>
      <c r="G483" s="79"/>
      <c r="H483" s="79"/>
      <c r="I483" s="79"/>
    </row>
    <row r="484" spans="4:9" x14ac:dyDescent="0.6">
      <c r="D484" s="79"/>
      <c r="E484" s="79"/>
      <c r="F484" s="79"/>
      <c r="G484" s="79"/>
      <c r="H484" s="79"/>
      <c r="I484" s="79"/>
    </row>
    <row r="485" spans="4:9" x14ac:dyDescent="0.6">
      <c r="D485" s="79"/>
      <c r="E485" s="79"/>
      <c r="F485" s="79"/>
      <c r="G485" s="79"/>
      <c r="H485" s="79"/>
      <c r="I485" s="79"/>
    </row>
    <row r="486" spans="4:9" x14ac:dyDescent="0.6">
      <c r="D486" s="79"/>
      <c r="E486" s="79"/>
      <c r="F486" s="79"/>
      <c r="G486" s="79"/>
      <c r="H486" s="79"/>
      <c r="I486" s="79"/>
    </row>
    <row r="487" spans="4:9" x14ac:dyDescent="0.6">
      <c r="D487" s="79"/>
      <c r="E487" s="79"/>
      <c r="F487" s="79"/>
      <c r="G487" s="79"/>
      <c r="H487" s="79"/>
      <c r="I487" s="79"/>
    </row>
    <row r="488" spans="4:9" x14ac:dyDescent="0.6">
      <c r="D488" s="79"/>
      <c r="E488" s="79"/>
      <c r="F488" s="79"/>
      <c r="G488" s="79"/>
      <c r="H488" s="79"/>
      <c r="I488" s="79"/>
    </row>
    <row r="489" spans="4:9" x14ac:dyDescent="0.6">
      <c r="D489" s="79"/>
      <c r="E489" s="79"/>
      <c r="F489" s="79"/>
      <c r="G489" s="79"/>
      <c r="H489" s="79"/>
      <c r="I489" s="79"/>
    </row>
    <row r="490" spans="4:9" x14ac:dyDescent="0.6">
      <c r="D490" s="79"/>
      <c r="E490" s="79"/>
      <c r="F490" s="79"/>
      <c r="G490" s="79"/>
      <c r="H490" s="79"/>
      <c r="I490" s="79"/>
    </row>
    <row r="491" spans="4:9" x14ac:dyDescent="0.6">
      <c r="D491" s="79"/>
      <c r="E491" s="79"/>
      <c r="F491" s="79"/>
      <c r="G491" s="79"/>
      <c r="H491" s="79"/>
      <c r="I491" s="79"/>
    </row>
    <row r="492" spans="4:9" x14ac:dyDescent="0.6">
      <c r="D492" s="79"/>
      <c r="E492" s="79"/>
      <c r="F492" s="79"/>
      <c r="G492" s="79"/>
      <c r="H492" s="79"/>
      <c r="I492" s="79"/>
    </row>
    <row r="493" spans="4:9" x14ac:dyDescent="0.6">
      <c r="D493" s="79"/>
      <c r="E493" s="79"/>
      <c r="F493" s="79"/>
      <c r="G493" s="79"/>
      <c r="H493" s="79"/>
      <c r="I493" s="79"/>
    </row>
    <row r="494" spans="4:9" x14ac:dyDescent="0.6">
      <c r="D494" s="79"/>
      <c r="E494" s="79"/>
      <c r="F494" s="79"/>
      <c r="G494" s="79"/>
      <c r="H494" s="79"/>
      <c r="I494" s="79"/>
    </row>
    <row r="495" spans="4:9" x14ac:dyDescent="0.6">
      <c r="D495" s="79"/>
      <c r="E495" s="79"/>
      <c r="F495" s="79"/>
      <c r="G495" s="79"/>
      <c r="H495" s="79"/>
      <c r="I495" s="79"/>
    </row>
    <row r="496" spans="4:9" x14ac:dyDescent="0.6">
      <c r="D496" s="79"/>
      <c r="E496" s="79"/>
      <c r="F496" s="79"/>
      <c r="G496" s="79"/>
      <c r="H496" s="79"/>
      <c r="I496" s="79"/>
    </row>
    <row r="497" spans="4:9" x14ac:dyDescent="0.6">
      <c r="D497" s="79"/>
      <c r="E497" s="79"/>
      <c r="F497" s="79"/>
      <c r="G497" s="79"/>
      <c r="H497" s="79"/>
      <c r="I497" s="79"/>
    </row>
    <row r="498" spans="4:9" x14ac:dyDescent="0.6">
      <c r="D498" s="79"/>
      <c r="E498" s="79"/>
      <c r="F498" s="79"/>
      <c r="G498" s="79"/>
      <c r="H498" s="79"/>
      <c r="I498" s="79"/>
    </row>
    <row r="499" spans="4:9" x14ac:dyDescent="0.6">
      <c r="D499" s="79"/>
      <c r="E499" s="79"/>
      <c r="F499" s="79"/>
      <c r="G499" s="79"/>
      <c r="H499" s="79"/>
      <c r="I499" s="79"/>
    </row>
    <row r="500" spans="4:9" x14ac:dyDescent="0.6">
      <c r="D500" s="79"/>
      <c r="E500" s="79"/>
      <c r="F500" s="79"/>
      <c r="G500" s="79"/>
      <c r="H500" s="79"/>
      <c r="I500" s="79"/>
    </row>
    <row r="501" spans="4:9" x14ac:dyDescent="0.6">
      <c r="D501" s="79"/>
      <c r="E501" s="79"/>
      <c r="F501" s="79"/>
      <c r="G501" s="79"/>
      <c r="H501" s="79"/>
      <c r="I501" s="79"/>
    </row>
    <row r="502" spans="4:9" x14ac:dyDescent="0.6">
      <c r="D502" s="79"/>
      <c r="E502" s="79"/>
      <c r="F502" s="79"/>
      <c r="G502" s="79"/>
      <c r="H502" s="79"/>
      <c r="I502" s="79"/>
    </row>
    <row r="503" spans="4:9" x14ac:dyDescent="0.6">
      <c r="D503" s="79"/>
      <c r="E503" s="79"/>
      <c r="F503" s="79"/>
      <c r="G503" s="79"/>
      <c r="H503" s="79"/>
      <c r="I503" s="79"/>
    </row>
    <row r="504" spans="4:9" x14ac:dyDescent="0.6">
      <c r="D504" s="79"/>
      <c r="E504" s="79"/>
      <c r="F504" s="79"/>
      <c r="G504" s="79"/>
      <c r="H504" s="79"/>
      <c r="I504" s="79"/>
    </row>
    <row r="505" spans="4:9" x14ac:dyDescent="0.6">
      <c r="D505" s="79"/>
      <c r="E505" s="79"/>
      <c r="F505" s="79"/>
      <c r="G505" s="79"/>
      <c r="H505" s="79"/>
      <c r="I505" s="79"/>
    </row>
    <row r="506" spans="4:9" x14ac:dyDescent="0.6">
      <c r="D506" s="79"/>
      <c r="E506" s="79"/>
      <c r="F506" s="79"/>
      <c r="G506" s="79"/>
      <c r="H506" s="79"/>
      <c r="I506" s="79"/>
    </row>
    <row r="507" spans="4:9" x14ac:dyDescent="0.6">
      <c r="D507" s="79"/>
      <c r="E507" s="79"/>
      <c r="F507" s="79"/>
      <c r="G507" s="79"/>
      <c r="H507" s="79"/>
      <c r="I507" s="79"/>
    </row>
    <row r="508" spans="4:9" x14ac:dyDescent="0.6">
      <c r="D508" s="79"/>
      <c r="E508" s="79"/>
      <c r="F508" s="79"/>
      <c r="G508" s="79"/>
      <c r="H508" s="79"/>
      <c r="I508" s="79"/>
    </row>
    <row r="509" spans="4:9" x14ac:dyDescent="0.6">
      <c r="D509" s="79"/>
      <c r="E509" s="79"/>
      <c r="F509" s="79"/>
      <c r="G509" s="79"/>
      <c r="H509" s="79"/>
      <c r="I509" s="79"/>
    </row>
    <row r="510" spans="4:9" x14ac:dyDescent="0.6">
      <c r="D510" s="79"/>
      <c r="E510" s="79"/>
      <c r="F510" s="79"/>
      <c r="G510" s="79"/>
      <c r="H510" s="79"/>
      <c r="I510" s="79"/>
    </row>
    <row r="511" spans="4:9" x14ac:dyDescent="0.6">
      <c r="D511" s="79"/>
      <c r="E511" s="79"/>
      <c r="F511" s="79"/>
      <c r="G511" s="79"/>
      <c r="H511" s="79"/>
      <c r="I511" s="79"/>
    </row>
    <row r="512" spans="4:9" x14ac:dyDescent="0.6">
      <c r="D512" s="79"/>
      <c r="E512" s="79"/>
      <c r="F512" s="79"/>
      <c r="G512" s="79"/>
      <c r="H512" s="79"/>
      <c r="I512" s="79"/>
    </row>
    <row r="513" spans="4:9" x14ac:dyDescent="0.6">
      <c r="D513" s="79"/>
      <c r="E513" s="79"/>
      <c r="F513" s="79"/>
      <c r="G513" s="79"/>
      <c r="H513" s="79"/>
      <c r="I513" s="79"/>
    </row>
    <row r="514" spans="4:9" x14ac:dyDescent="0.6">
      <c r="D514" s="79"/>
      <c r="E514" s="79"/>
      <c r="F514" s="79"/>
      <c r="G514" s="79"/>
      <c r="H514" s="79"/>
      <c r="I514" s="79"/>
    </row>
    <row r="515" spans="4:9" x14ac:dyDescent="0.6">
      <c r="D515" s="79"/>
      <c r="E515" s="79"/>
      <c r="F515" s="79"/>
      <c r="G515" s="79"/>
      <c r="H515" s="79"/>
      <c r="I515" s="79"/>
    </row>
    <row r="516" spans="4:9" x14ac:dyDescent="0.6">
      <c r="D516" s="79"/>
      <c r="E516" s="79"/>
      <c r="F516" s="79"/>
      <c r="G516" s="79"/>
      <c r="H516" s="79"/>
      <c r="I516" s="79"/>
    </row>
    <row r="517" spans="4:9" x14ac:dyDescent="0.6">
      <c r="D517" s="79"/>
      <c r="E517" s="79"/>
      <c r="F517" s="79"/>
      <c r="G517" s="79"/>
      <c r="H517" s="79"/>
      <c r="I517" s="79"/>
    </row>
    <row r="518" spans="4:9" x14ac:dyDescent="0.6">
      <c r="D518" s="79"/>
      <c r="E518" s="79"/>
      <c r="F518" s="79"/>
      <c r="G518" s="79"/>
      <c r="H518" s="79"/>
      <c r="I518" s="79"/>
    </row>
    <row r="519" spans="4:9" x14ac:dyDescent="0.6">
      <c r="D519" s="79"/>
      <c r="E519" s="79"/>
      <c r="F519" s="79"/>
      <c r="G519" s="79"/>
      <c r="H519" s="79"/>
      <c r="I519" s="79"/>
    </row>
    <row r="520" spans="4:9" x14ac:dyDescent="0.6">
      <c r="D520" s="79"/>
      <c r="E520" s="79"/>
      <c r="F520" s="79"/>
      <c r="G520" s="79"/>
      <c r="H520" s="79"/>
      <c r="I520" s="79"/>
    </row>
    <row r="521" spans="4:9" x14ac:dyDescent="0.6">
      <c r="D521" s="79"/>
      <c r="E521" s="79"/>
      <c r="F521" s="79"/>
      <c r="G521" s="79"/>
      <c r="H521" s="79"/>
      <c r="I521" s="79"/>
    </row>
    <row r="522" spans="4:9" x14ac:dyDescent="0.6">
      <c r="D522" s="79"/>
      <c r="E522" s="79"/>
      <c r="F522" s="79"/>
      <c r="G522" s="79"/>
      <c r="H522" s="79"/>
      <c r="I522" s="79"/>
    </row>
    <row r="523" spans="4:9" x14ac:dyDescent="0.6">
      <c r="D523" s="79"/>
      <c r="E523" s="79"/>
      <c r="F523" s="79"/>
      <c r="G523" s="79"/>
      <c r="H523" s="79"/>
      <c r="I523" s="79"/>
    </row>
    <row r="524" spans="4:9" x14ac:dyDescent="0.6">
      <c r="D524" s="79"/>
      <c r="E524" s="79"/>
      <c r="F524" s="79"/>
      <c r="G524" s="79"/>
      <c r="H524" s="79"/>
      <c r="I524" s="79"/>
    </row>
    <row r="525" spans="4:9" x14ac:dyDescent="0.6">
      <c r="D525" s="79"/>
      <c r="E525" s="79"/>
      <c r="F525" s="79"/>
      <c r="G525" s="79"/>
      <c r="H525" s="79"/>
      <c r="I525" s="79"/>
    </row>
    <row r="526" spans="4:9" x14ac:dyDescent="0.6">
      <c r="D526" s="79"/>
      <c r="E526" s="79"/>
      <c r="F526" s="79"/>
      <c r="G526" s="79"/>
      <c r="H526" s="79"/>
      <c r="I526" s="79"/>
    </row>
    <row r="527" spans="4:9" x14ac:dyDescent="0.6">
      <c r="D527" s="79"/>
      <c r="E527" s="79"/>
      <c r="F527" s="79"/>
      <c r="G527" s="79"/>
      <c r="H527" s="79"/>
      <c r="I527" s="79"/>
    </row>
    <row r="528" spans="4:9" x14ac:dyDescent="0.6">
      <c r="D528" s="79"/>
      <c r="E528" s="79"/>
      <c r="F528" s="79"/>
      <c r="G528" s="79"/>
      <c r="H528" s="79"/>
      <c r="I528" s="79"/>
    </row>
    <row r="529" spans="4:9" x14ac:dyDescent="0.6">
      <c r="D529" s="79"/>
      <c r="E529" s="79"/>
      <c r="F529" s="79"/>
      <c r="G529" s="79"/>
      <c r="H529" s="79"/>
      <c r="I529" s="79"/>
    </row>
    <row r="530" spans="4:9" x14ac:dyDescent="0.6">
      <c r="D530" s="79"/>
      <c r="E530" s="79"/>
      <c r="F530" s="79"/>
      <c r="G530" s="79"/>
      <c r="H530" s="79"/>
      <c r="I530" s="79"/>
    </row>
    <row r="531" spans="4:9" x14ac:dyDescent="0.6">
      <c r="D531" s="79"/>
      <c r="E531" s="79"/>
      <c r="F531" s="79"/>
      <c r="G531" s="79"/>
      <c r="H531" s="79"/>
      <c r="I531" s="79"/>
    </row>
    <row r="532" spans="4:9" x14ac:dyDescent="0.6">
      <c r="D532" s="79"/>
      <c r="E532" s="79"/>
      <c r="F532" s="79"/>
      <c r="G532" s="79"/>
      <c r="H532" s="79"/>
      <c r="I532" s="79"/>
    </row>
    <row r="533" spans="4:9" x14ac:dyDescent="0.6">
      <c r="D533" s="79"/>
      <c r="E533" s="79"/>
      <c r="F533" s="79"/>
      <c r="G533" s="79"/>
      <c r="H533" s="79"/>
      <c r="I533" s="79"/>
    </row>
    <row r="534" spans="4:9" x14ac:dyDescent="0.6">
      <c r="D534" s="79"/>
      <c r="E534" s="79"/>
      <c r="F534" s="79"/>
      <c r="G534" s="79"/>
      <c r="H534" s="79"/>
      <c r="I534" s="79"/>
    </row>
    <row r="535" spans="4:9" x14ac:dyDescent="0.6">
      <c r="D535" s="79"/>
      <c r="E535" s="79"/>
      <c r="F535" s="79"/>
      <c r="G535" s="79"/>
      <c r="H535" s="79"/>
      <c r="I535" s="79"/>
    </row>
    <row r="536" spans="4:9" x14ac:dyDescent="0.6">
      <c r="D536" s="79"/>
      <c r="E536" s="79"/>
      <c r="F536" s="79"/>
      <c r="G536" s="79"/>
      <c r="H536" s="79"/>
      <c r="I536" s="79"/>
    </row>
    <row r="537" spans="4:9" x14ac:dyDescent="0.6">
      <c r="D537" s="79"/>
      <c r="E537" s="79"/>
      <c r="F537" s="79"/>
      <c r="G537" s="79"/>
      <c r="H537" s="79"/>
      <c r="I537" s="79"/>
    </row>
    <row r="538" spans="4:9" x14ac:dyDescent="0.6">
      <c r="D538" s="79"/>
      <c r="E538" s="79"/>
      <c r="F538" s="79"/>
      <c r="G538" s="79"/>
      <c r="H538" s="79"/>
      <c r="I538" s="79"/>
    </row>
    <row r="539" spans="4:9" x14ac:dyDescent="0.6">
      <c r="D539" s="79"/>
      <c r="E539" s="79"/>
      <c r="F539" s="79"/>
      <c r="G539" s="79"/>
      <c r="H539" s="79"/>
      <c r="I539" s="79"/>
    </row>
    <row r="540" spans="4:9" x14ac:dyDescent="0.6">
      <c r="D540" s="79"/>
      <c r="E540" s="79"/>
      <c r="F540" s="79"/>
      <c r="G540" s="79"/>
      <c r="H540" s="79"/>
      <c r="I540" s="79"/>
    </row>
    <row r="541" spans="4:9" x14ac:dyDescent="0.6">
      <c r="D541" s="79"/>
      <c r="E541" s="79"/>
      <c r="F541" s="79"/>
      <c r="G541" s="79"/>
      <c r="H541" s="79"/>
      <c r="I541" s="79"/>
    </row>
    <row r="542" spans="4:9" x14ac:dyDescent="0.6">
      <c r="D542" s="79"/>
      <c r="E542" s="79"/>
      <c r="F542" s="79"/>
      <c r="G542" s="79"/>
      <c r="H542" s="79"/>
      <c r="I542" s="79"/>
    </row>
    <row r="543" spans="4:9" x14ac:dyDescent="0.6">
      <c r="D543" s="79"/>
      <c r="E543" s="79"/>
      <c r="F543" s="79"/>
      <c r="G543" s="79"/>
      <c r="H543" s="79"/>
      <c r="I543" s="79"/>
    </row>
    <row r="544" spans="4:9" x14ac:dyDescent="0.6">
      <c r="D544" s="79"/>
      <c r="E544" s="79"/>
      <c r="F544" s="79"/>
      <c r="G544" s="79"/>
      <c r="H544" s="79"/>
      <c r="I544" s="79"/>
    </row>
    <row r="545" spans="4:9" x14ac:dyDescent="0.6">
      <c r="D545" s="79"/>
      <c r="E545" s="79"/>
      <c r="F545" s="79"/>
      <c r="G545" s="79"/>
      <c r="H545" s="79"/>
      <c r="I545" s="79"/>
    </row>
    <row r="546" spans="4:9" x14ac:dyDescent="0.6">
      <c r="D546" s="79"/>
      <c r="E546" s="79"/>
      <c r="F546" s="79"/>
      <c r="G546" s="79"/>
      <c r="H546" s="79"/>
      <c r="I546" s="79"/>
    </row>
    <row r="547" spans="4:9" x14ac:dyDescent="0.6">
      <c r="D547" s="79"/>
      <c r="E547" s="79"/>
      <c r="F547" s="79"/>
      <c r="G547" s="79"/>
      <c r="H547" s="79"/>
      <c r="I547" s="79"/>
    </row>
    <row r="548" spans="4:9" x14ac:dyDescent="0.6">
      <c r="D548" s="79"/>
      <c r="E548" s="79"/>
      <c r="F548" s="79"/>
      <c r="G548" s="79"/>
      <c r="H548" s="79"/>
      <c r="I548" s="79"/>
    </row>
    <row r="549" spans="4:9" x14ac:dyDescent="0.6">
      <c r="D549" s="79"/>
      <c r="E549" s="79"/>
      <c r="F549" s="79"/>
      <c r="G549" s="79"/>
      <c r="H549" s="79"/>
      <c r="I549" s="79"/>
    </row>
    <row r="550" spans="4:9" x14ac:dyDescent="0.6">
      <c r="D550" s="79"/>
      <c r="E550" s="79"/>
      <c r="F550" s="79"/>
      <c r="G550" s="79"/>
      <c r="H550" s="79"/>
      <c r="I550" s="79"/>
    </row>
    <row r="551" spans="4:9" x14ac:dyDescent="0.6">
      <c r="D551" s="79"/>
      <c r="E551" s="79"/>
      <c r="F551" s="79"/>
      <c r="G551" s="79"/>
      <c r="H551" s="79"/>
      <c r="I551" s="79"/>
    </row>
    <row r="552" spans="4:9" x14ac:dyDescent="0.6">
      <c r="D552" s="79"/>
      <c r="E552" s="79"/>
      <c r="F552" s="79"/>
      <c r="G552" s="79"/>
      <c r="H552" s="79"/>
      <c r="I552" s="79"/>
    </row>
    <row r="553" spans="4:9" x14ac:dyDescent="0.6">
      <c r="D553" s="79"/>
      <c r="E553" s="79"/>
      <c r="F553" s="79"/>
      <c r="G553" s="79"/>
      <c r="H553" s="79"/>
      <c r="I553" s="79"/>
    </row>
    <row r="554" spans="4:9" x14ac:dyDescent="0.6">
      <c r="D554" s="79"/>
      <c r="E554" s="79"/>
      <c r="F554" s="79"/>
      <c r="G554" s="79"/>
      <c r="H554" s="79"/>
      <c r="I554" s="79"/>
    </row>
    <row r="555" spans="4:9" x14ac:dyDescent="0.6">
      <c r="D555" s="79"/>
      <c r="E555" s="79"/>
      <c r="F555" s="79"/>
      <c r="G555" s="79"/>
      <c r="H555" s="79"/>
      <c r="I555" s="79"/>
    </row>
    <row r="556" spans="4:9" x14ac:dyDescent="0.6">
      <c r="D556" s="79"/>
      <c r="E556" s="79"/>
      <c r="F556" s="79"/>
      <c r="G556" s="79"/>
      <c r="H556" s="79"/>
      <c r="I556" s="79"/>
    </row>
    <row r="557" spans="4:9" x14ac:dyDescent="0.6">
      <c r="D557" s="79"/>
      <c r="E557" s="79"/>
      <c r="F557" s="79"/>
      <c r="G557" s="79"/>
      <c r="H557" s="79"/>
      <c r="I557" s="79"/>
    </row>
    <row r="558" spans="4:9" x14ac:dyDescent="0.6">
      <c r="D558" s="79"/>
      <c r="E558" s="79"/>
      <c r="F558" s="79"/>
      <c r="G558" s="79"/>
      <c r="H558" s="79"/>
      <c r="I558" s="79"/>
    </row>
    <row r="559" spans="4:9" x14ac:dyDescent="0.6">
      <c r="D559" s="79"/>
      <c r="E559" s="79"/>
      <c r="F559" s="79"/>
      <c r="G559" s="79"/>
      <c r="H559" s="79"/>
      <c r="I559" s="79"/>
    </row>
    <row r="560" spans="4:9" x14ac:dyDescent="0.6">
      <c r="D560" s="79"/>
      <c r="E560" s="79"/>
      <c r="F560" s="79"/>
      <c r="G560" s="79"/>
      <c r="H560" s="79"/>
      <c r="I560" s="79"/>
    </row>
    <row r="561" spans="4:9" x14ac:dyDescent="0.6">
      <c r="D561" s="79"/>
      <c r="E561" s="79"/>
      <c r="F561" s="79"/>
      <c r="G561" s="79"/>
      <c r="H561" s="79"/>
      <c r="I561" s="79"/>
    </row>
    <row r="562" spans="4:9" x14ac:dyDescent="0.6">
      <c r="D562" s="79"/>
      <c r="E562" s="79"/>
      <c r="F562" s="79"/>
      <c r="G562" s="79"/>
      <c r="H562" s="79"/>
      <c r="I562" s="79"/>
    </row>
    <row r="563" spans="4:9" x14ac:dyDescent="0.6">
      <c r="D563" s="79"/>
      <c r="E563" s="79"/>
      <c r="F563" s="79"/>
      <c r="G563" s="79"/>
      <c r="H563" s="79"/>
      <c r="I563" s="79"/>
    </row>
    <row r="564" spans="4:9" x14ac:dyDescent="0.6">
      <c r="D564" s="79"/>
      <c r="E564" s="79"/>
      <c r="F564" s="79"/>
      <c r="G564" s="79"/>
      <c r="H564" s="79"/>
      <c r="I564" s="79"/>
    </row>
    <row r="565" spans="4:9" x14ac:dyDescent="0.6">
      <c r="D565" s="79"/>
      <c r="E565" s="79"/>
      <c r="F565" s="79"/>
      <c r="G565" s="79"/>
      <c r="H565" s="79"/>
      <c r="I565" s="79"/>
    </row>
    <row r="566" spans="4:9" x14ac:dyDescent="0.6">
      <c r="D566" s="79"/>
      <c r="E566" s="79"/>
      <c r="F566" s="79"/>
      <c r="G566" s="79"/>
      <c r="H566" s="79"/>
      <c r="I566" s="79"/>
    </row>
    <row r="567" spans="4:9" x14ac:dyDescent="0.6">
      <c r="D567" s="79"/>
      <c r="E567" s="79"/>
      <c r="F567" s="79"/>
      <c r="G567" s="79"/>
      <c r="H567" s="79"/>
      <c r="I567" s="79"/>
    </row>
    <row r="568" spans="4:9" x14ac:dyDescent="0.6">
      <c r="D568" s="79"/>
      <c r="E568" s="79"/>
      <c r="F568" s="79"/>
      <c r="G568" s="79"/>
      <c r="H568" s="79"/>
      <c r="I568" s="79"/>
    </row>
    <row r="569" spans="4:9" x14ac:dyDescent="0.6">
      <c r="D569" s="79"/>
      <c r="E569" s="79"/>
      <c r="F569" s="79"/>
      <c r="G569" s="79"/>
      <c r="H569" s="79"/>
      <c r="I569" s="79"/>
    </row>
    <row r="570" spans="4:9" x14ac:dyDescent="0.6">
      <c r="D570" s="79"/>
      <c r="E570" s="79"/>
      <c r="F570" s="79"/>
      <c r="G570" s="79"/>
      <c r="H570" s="79"/>
      <c r="I570" s="79"/>
    </row>
    <row r="571" spans="4:9" x14ac:dyDescent="0.6">
      <c r="D571" s="79"/>
      <c r="E571" s="79"/>
      <c r="F571" s="79"/>
      <c r="G571" s="79"/>
      <c r="H571" s="79"/>
      <c r="I571" s="79"/>
    </row>
    <row r="572" spans="4:9" x14ac:dyDescent="0.6">
      <c r="D572" s="79"/>
      <c r="E572" s="79"/>
      <c r="F572" s="79"/>
      <c r="G572" s="79"/>
      <c r="H572" s="79"/>
      <c r="I572" s="79"/>
    </row>
    <row r="573" spans="4:9" x14ac:dyDescent="0.6">
      <c r="D573" s="79"/>
      <c r="E573" s="79"/>
      <c r="F573" s="79"/>
      <c r="G573" s="79"/>
      <c r="H573" s="79"/>
      <c r="I573" s="79"/>
    </row>
    <row r="574" spans="4:9" x14ac:dyDescent="0.6">
      <c r="D574" s="79"/>
      <c r="E574" s="79"/>
      <c r="F574" s="79"/>
      <c r="G574" s="79"/>
      <c r="H574" s="79"/>
      <c r="I574" s="79"/>
    </row>
    <row r="575" spans="4:9" x14ac:dyDescent="0.6">
      <c r="D575" s="79"/>
      <c r="E575" s="79"/>
      <c r="F575" s="79"/>
      <c r="G575" s="79"/>
      <c r="H575" s="79"/>
      <c r="I575" s="79"/>
    </row>
    <row r="576" spans="4:9" x14ac:dyDescent="0.6">
      <c r="D576" s="79"/>
      <c r="E576" s="79"/>
      <c r="F576" s="79"/>
      <c r="G576" s="79"/>
      <c r="H576" s="79"/>
      <c r="I576" s="79"/>
    </row>
    <row r="577" spans="4:9" x14ac:dyDescent="0.6">
      <c r="D577" s="79"/>
      <c r="E577" s="79"/>
      <c r="F577" s="79"/>
      <c r="G577" s="79"/>
      <c r="H577" s="79"/>
      <c r="I577" s="79"/>
    </row>
    <row r="578" spans="4:9" x14ac:dyDescent="0.6">
      <c r="D578" s="79"/>
      <c r="E578" s="79"/>
      <c r="F578" s="79"/>
      <c r="G578" s="79"/>
      <c r="H578" s="79"/>
      <c r="I578" s="79"/>
    </row>
    <row r="579" spans="4:9" x14ac:dyDescent="0.6">
      <c r="D579" s="79"/>
      <c r="E579" s="79"/>
      <c r="F579" s="79"/>
      <c r="G579" s="79"/>
      <c r="H579" s="79"/>
      <c r="I579" s="79"/>
    </row>
    <row r="580" spans="4:9" x14ac:dyDescent="0.6">
      <c r="D580" s="79"/>
      <c r="E580" s="79"/>
      <c r="F580" s="79"/>
      <c r="G580" s="79"/>
      <c r="H580" s="79"/>
      <c r="I580" s="79"/>
    </row>
    <row r="581" spans="4:9" x14ac:dyDescent="0.6">
      <c r="D581" s="79"/>
      <c r="E581" s="79"/>
      <c r="F581" s="79"/>
      <c r="G581" s="79"/>
      <c r="H581" s="79"/>
      <c r="I581" s="79"/>
    </row>
    <row r="582" spans="4:9" x14ac:dyDescent="0.6">
      <c r="D582" s="79"/>
      <c r="E582" s="79"/>
      <c r="F582" s="79"/>
      <c r="G582" s="79"/>
      <c r="H582" s="79"/>
      <c r="I582" s="79"/>
    </row>
    <row r="583" spans="4:9" x14ac:dyDescent="0.6">
      <c r="D583" s="79"/>
      <c r="E583" s="79"/>
      <c r="F583" s="79"/>
      <c r="G583" s="79"/>
      <c r="H583" s="79"/>
      <c r="I583" s="79"/>
    </row>
    <row r="584" spans="4:9" x14ac:dyDescent="0.6">
      <c r="D584" s="79"/>
      <c r="E584" s="79"/>
      <c r="F584" s="79"/>
      <c r="G584" s="79"/>
      <c r="H584" s="79"/>
      <c r="I584" s="79"/>
    </row>
    <row r="585" spans="4:9" x14ac:dyDescent="0.6">
      <c r="D585" s="79"/>
      <c r="E585" s="79"/>
      <c r="F585" s="79"/>
      <c r="G585" s="79"/>
      <c r="H585" s="79"/>
      <c r="I585" s="79"/>
    </row>
    <row r="586" spans="4:9" x14ac:dyDescent="0.6">
      <c r="D586" s="79"/>
      <c r="E586" s="79"/>
      <c r="F586" s="79"/>
      <c r="G586" s="79"/>
      <c r="H586" s="79"/>
      <c r="I586" s="79"/>
    </row>
    <row r="587" spans="4:9" x14ac:dyDescent="0.6">
      <c r="D587" s="79"/>
      <c r="E587" s="79"/>
      <c r="F587" s="79"/>
      <c r="G587" s="79"/>
      <c r="H587" s="79"/>
      <c r="I587" s="79"/>
    </row>
    <row r="588" spans="4:9" x14ac:dyDescent="0.6">
      <c r="D588" s="79"/>
      <c r="E588" s="79"/>
      <c r="F588" s="79"/>
      <c r="G588" s="79"/>
      <c r="H588" s="79"/>
      <c r="I588" s="79"/>
    </row>
    <row r="589" spans="4:9" x14ac:dyDescent="0.6">
      <c r="D589" s="79"/>
      <c r="E589" s="79"/>
      <c r="F589" s="79"/>
      <c r="G589" s="79"/>
      <c r="H589" s="79"/>
      <c r="I589" s="79"/>
    </row>
    <row r="590" spans="4:9" x14ac:dyDescent="0.6">
      <c r="D590" s="79"/>
      <c r="E590" s="79"/>
      <c r="F590" s="79"/>
      <c r="G590" s="79"/>
      <c r="H590" s="79"/>
      <c r="I590" s="79"/>
    </row>
    <row r="591" spans="4:9" x14ac:dyDescent="0.6">
      <c r="D591" s="79"/>
      <c r="E591" s="79"/>
      <c r="F591" s="79"/>
      <c r="G591" s="79"/>
      <c r="H591" s="79"/>
      <c r="I591" s="79"/>
    </row>
    <row r="592" spans="4:9" x14ac:dyDescent="0.6">
      <c r="D592" s="79"/>
      <c r="E592" s="79"/>
      <c r="F592" s="79"/>
      <c r="G592" s="79"/>
      <c r="H592" s="79"/>
      <c r="I592" s="79"/>
    </row>
    <row r="593" spans="4:9" x14ac:dyDescent="0.6">
      <c r="D593" s="79"/>
      <c r="E593" s="79"/>
      <c r="F593" s="79"/>
      <c r="G593" s="79"/>
      <c r="H593" s="79"/>
      <c r="I593" s="79"/>
    </row>
    <row r="594" spans="4:9" x14ac:dyDescent="0.6">
      <c r="D594" s="79"/>
      <c r="E594" s="79"/>
      <c r="F594" s="79"/>
      <c r="G594" s="79"/>
      <c r="H594" s="79"/>
      <c r="I594" s="79"/>
    </row>
    <row r="595" spans="4:9" x14ac:dyDescent="0.6">
      <c r="D595" s="79"/>
      <c r="E595" s="79"/>
      <c r="F595" s="79"/>
      <c r="G595" s="79"/>
      <c r="H595" s="79"/>
      <c r="I595" s="79"/>
    </row>
    <row r="596" spans="4:9" x14ac:dyDescent="0.6">
      <c r="D596" s="79"/>
      <c r="E596" s="79"/>
      <c r="F596" s="79"/>
      <c r="G596" s="79"/>
      <c r="H596" s="79"/>
      <c r="I596" s="79"/>
    </row>
    <row r="597" spans="4:9" x14ac:dyDescent="0.6">
      <c r="D597" s="79"/>
      <c r="E597" s="79"/>
      <c r="F597" s="79"/>
      <c r="G597" s="79"/>
      <c r="H597" s="79"/>
      <c r="I597" s="79"/>
    </row>
    <row r="598" spans="4:9" x14ac:dyDescent="0.6">
      <c r="D598" s="79"/>
      <c r="E598" s="79"/>
      <c r="F598" s="79"/>
      <c r="G598" s="79"/>
      <c r="H598" s="79"/>
      <c r="I598" s="79"/>
    </row>
    <row r="599" spans="4:9" x14ac:dyDescent="0.6">
      <c r="D599" s="79"/>
      <c r="E599" s="79"/>
      <c r="F599" s="79"/>
      <c r="G599" s="79"/>
      <c r="H599" s="79"/>
      <c r="I599" s="79"/>
    </row>
    <row r="600" spans="4:9" x14ac:dyDescent="0.6">
      <c r="D600" s="79"/>
      <c r="E600" s="79"/>
      <c r="F600" s="79"/>
      <c r="G600" s="79"/>
      <c r="H600" s="79"/>
      <c r="I600" s="79"/>
    </row>
    <row r="601" spans="4:9" x14ac:dyDescent="0.6">
      <c r="D601" s="79"/>
      <c r="E601" s="79"/>
      <c r="F601" s="79"/>
      <c r="G601" s="79"/>
      <c r="H601" s="79"/>
      <c r="I601" s="79"/>
    </row>
    <row r="602" spans="4:9" x14ac:dyDescent="0.6">
      <c r="D602" s="79"/>
      <c r="E602" s="79"/>
      <c r="F602" s="79"/>
      <c r="G602" s="79"/>
      <c r="H602" s="79"/>
      <c r="I602" s="79"/>
    </row>
    <row r="603" spans="4:9" x14ac:dyDescent="0.6">
      <c r="D603" s="79"/>
      <c r="E603" s="79"/>
      <c r="F603" s="79"/>
      <c r="G603" s="79"/>
      <c r="H603" s="79"/>
      <c r="I603" s="79"/>
    </row>
    <row r="604" spans="4:9" x14ac:dyDescent="0.6">
      <c r="D604" s="79"/>
      <c r="E604" s="79"/>
      <c r="F604" s="79"/>
      <c r="G604" s="79"/>
      <c r="H604" s="79"/>
      <c r="I604" s="79"/>
    </row>
    <row r="605" spans="4:9" x14ac:dyDescent="0.6">
      <c r="D605" s="79"/>
      <c r="E605" s="79"/>
      <c r="F605" s="79"/>
      <c r="G605" s="79"/>
      <c r="H605" s="79"/>
      <c r="I605" s="79"/>
    </row>
    <row r="606" spans="4:9" x14ac:dyDescent="0.6">
      <c r="D606" s="79"/>
      <c r="E606" s="79"/>
      <c r="F606" s="79"/>
      <c r="G606" s="79"/>
      <c r="H606" s="79"/>
      <c r="I606" s="79"/>
    </row>
    <row r="607" spans="4:9" x14ac:dyDescent="0.6">
      <c r="D607" s="79"/>
      <c r="E607" s="79"/>
      <c r="F607" s="79"/>
      <c r="G607" s="79"/>
      <c r="H607" s="79"/>
      <c r="I607" s="79"/>
    </row>
    <row r="608" spans="4:9" x14ac:dyDescent="0.6">
      <c r="D608" s="79"/>
      <c r="E608" s="79"/>
      <c r="F608" s="79"/>
      <c r="G608" s="79"/>
      <c r="H608" s="79"/>
      <c r="I608" s="79"/>
    </row>
    <row r="609" spans="4:9" x14ac:dyDescent="0.6">
      <c r="D609" s="79"/>
      <c r="E609" s="79"/>
      <c r="F609" s="79"/>
      <c r="G609" s="79"/>
      <c r="H609" s="79"/>
      <c r="I609" s="79"/>
    </row>
    <row r="610" spans="4:9" x14ac:dyDescent="0.6">
      <c r="D610" s="79"/>
      <c r="E610" s="79"/>
      <c r="F610" s="79"/>
      <c r="G610" s="79"/>
      <c r="H610" s="79"/>
      <c r="I610" s="79"/>
    </row>
    <row r="611" spans="4:9" x14ac:dyDescent="0.6">
      <c r="D611" s="79"/>
      <c r="E611" s="79"/>
      <c r="F611" s="79"/>
      <c r="G611" s="79"/>
      <c r="H611" s="79"/>
      <c r="I611" s="79"/>
    </row>
    <row r="612" spans="4:9" x14ac:dyDescent="0.6">
      <c r="D612" s="79"/>
      <c r="E612" s="79"/>
      <c r="F612" s="79"/>
      <c r="G612" s="79"/>
      <c r="H612" s="79"/>
      <c r="I612" s="79"/>
    </row>
    <row r="613" spans="4:9" x14ac:dyDescent="0.6">
      <c r="D613" s="79"/>
      <c r="E613" s="79"/>
      <c r="F613" s="79"/>
      <c r="G613" s="79"/>
      <c r="H613" s="79"/>
      <c r="I613" s="79"/>
    </row>
    <row r="614" spans="4:9" x14ac:dyDescent="0.6">
      <c r="D614" s="79"/>
      <c r="E614" s="79"/>
      <c r="F614" s="79"/>
      <c r="G614" s="79"/>
      <c r="H614" s="79"/>
      <c r="I614" s="79"/>
    </row>
    <row r="615" spans="4:9" x14ac:dyDescent="0.6">
      <c r="D615" s="79"/>
      <c r="E615" s="79"/>
      <c r="F615" s="79"/>
      <c r="G615" s="79"/>
      <c r="H615" s="79"/>
      <c r="I615" s="79"/>
    </row>
    <row r="616" spans="4:9" x14ac:dyDescent="0.6">
      <c r="D616" s="79"/>
      <c r="E616" s="79"/>
      <c r="F616" s="79"/>
      <c r="G616" s="79"/>
      <c r="H616" s="79"/>
      <c r="I616" s="79"/>
    </row>
    <row r="617" spans="4:9" x14ac:dyDescent="0.6">
      <c r="D617" s="79"/>
      <c r="E617" s="79"/>
      <c r="F617" s="79"/>
      <c r="G617" s="79"/>
      <c r="H617" s="79"/>
      <c r="I617" s="79"/>
    </row>
    <row r="618" spans="4:9" x14ac:dyDescent="0.6">
      <c r="D618" s="79"/>
      <c r="E618" s="79"/>
      <c r="F618" s="79"/>
      <c r="G618" s="79"/>
      <c r="H618" s="79"/>
      <c r="I618" s="79"/>
    </row>
    <row r="619" spans="4:9" x14ac:dyDescent="0.6">
      <c r="D619" s="79"/>
      <c r="E619" s="79"/>
      <c r="F619" s="79"/>
      <c r="G619" s="79"/>
      <c r="H619" s="79"/>
      <c r="I619" s="79"/>
    </row>
    <row r="620" spans="4:9" x14ac:dyDescent="0.6">
      <c r="D620" s="79"/>
      <c r="E620" s="79"/>
      <c r="F620" s="79"/>
      <c r="G620" s="79"/>
      <c r="H620" s="79"/>
      <c r="I620" s="79"/>
    </row>
    <row r="621" spans="4:9" x14ac:dyDescent="0.6">
      <c r="D621" s="79"/>
      <c r="E621" s="79"/>
      <c r="F621" s="79"/>
      <c r="G621" s="79"/>
      <c r="H621" s="79"/>
      <c r="I621" s="79"/>
    </row>
    <row r="622" spans="4:9" x14ac:dyDescent="0.6">
      <c r="D622" s="79"/>
      <c r="E622" s="79"/>
      <c r="F622" s="79"/>
      <c r="G622" s="79"/>
      <c r="H622" s="79"/>
      <c r="I622" s="79"/>
    </row>
    <row r="623" spans="4:9" x14ac:dyDescent="0.6">
      <c r="D623" s="79"/>
      <c r="E623" s="79"/>
      <c r="F623" s="79"/>
      <c r="G623" s="79"/>
      <c r="H623" s="79"/>
      <c r="I623" s="79"/>
    </row>
    <row r="624" spans="4:9" x14ac:dyDescent="0.6">
      <c r="D624" s="79"/>
      <c r="E624" s="79"/>
      <c r="F624" s="79"/>
      <c r="G624" s="79"/>
      <c r="H624" s="79"/>
      <c r="I624" s="79"/>
    </row>
    <row r="625" spans="4:9" x14ac:dyDescent="0.6">
      <c r="D625" s="79"/>
      <c r="E625" s="79"/>
      <c r="F625" s="79"/>
      <c r="G625" s="79"/>
      <c r="H625" s="79"/>
      <c r="I625" s="79"/>
    </row>
    <row r="626" spans="4:9" x14ac:dyDescent="0.6">
      <c r="D626" s="79"/>
      <c r="E626" s="79"/>
      <c r="F626" s="79"/>
      <c r="G626" s="79"/>
      <c r="H626" s="79"/>
      <c r="I626" s="79"/>
    </row>
    <row r="627" spans="4:9" x14ac:dyDescent="0.6">
      <c r="D627" s="79"/>
      <c r="E627" s="79"/>
      <c r="F627" s="79"/>
      <c r="G627" s="79"/>
      <c r="H627" s="79"/>
      <c r="I627" s="79"/>
    </row>
    <row r="628" spans="4:9" x14ac:dyDescent="0.6">
      <c r="D628" s="79"/>
      <c r="E628" s="79"/>
      <c r="F628" s="79"/>
      <c r="G628" s="79"/>
      <c r="H628" s="79"/>
      <c r="I628" s="79"/>
    </row>
    <row r="629" spans="4:9" x14ac:dyDescent="0.6">
      <c r="D629" s="79"/>
      <c r="E629" s="79"/>
      <c r="F629" s="79"/>
      <c r="G629" s="79"/>
      <c r="H629" s="79"/>
      <c r="I629" s="79"/>
    </row>
    <row r="630" spans="4:9" x14ac:dyDescent="0.6">
      <c r="D630" s="79"/>
      <c r="E630" s="79"/>
      <c r="F630" s="79"/>
      <c r="G630" s="79"/>
      <c r="H630" s="79"/>
      <c r="I630" s="79"/>
    </row>
    <row r="631" spans="4:9" x14ac:dyDescent="0.6">
      <c r="D631" s="79"/>
      <c r="E631" s="79"/>
      <c r="F631" s="79"/>
      <c r="G631" s="79"/>
      <c r="H631" s="79"/>
      <c r="I631" s="79"/>
    </row>
    <row r="632" spans="4:9" x14ac:dyDescent="0.6">
      <c r="D632" s="79"/>
      <c r="E632" s="79"/>
      <c r="F632" s="79"/>
      <c r="G632" s="79"/>
      <c r="H632" s="79"/>
      <c r="I632" s="79"/>
    </row>
    <row r="633" spans="4:9" x14ac:dyDescent="0.6">
      <c r="D633" s="79"/>
      <c r="E633" s="79"/>
      <c r="F633" s="79"/>
      <c r="G633" s="79"/>
      <c r="H633" s="79"/>
      <c r="I633" s="79"/>
    </row>
    <row r="634" spans="4:9" x14ac:dyDescent="0.6">
      <c r="D634" s="79"/>
      <c r="E634" s="79"/>
      <c r="F634" s="79"/>
      <c r="G634" s="79"/>
      <c r="H634" s="79"/>
      <c r="I634" s="79"/>
    </row>
    <row r="635" spans="4:9" x14ac:dyDescent="0.6">
      <c r="D635" s="79"/>
      <c r="E635" s="79"/>
      <c r="F635" s="79"/>
      <c r="G635" s="79"/>
      <c r="H635" s="79"/>
      <c r="I635" s="79"/>
    </row>
    <row r="636" spans="4:9" x14ac:dyDescent="0.6">
      <c r="D636" s="79"/>
      <c r="E636" s="79"/>
      <c r="F636" s="79"/>
      <c r="G636" s="79"/>
      <c r="H636" s="79"/>
      <c r="I636" s="79"/>
    </row>
    <row r="637" spans="4:9" x14ac:dyDescent="0.6">
      <c r="D637" s="79"/>
      <c r="E637" s="79"/>
      <c r="F637" s="79"/>
      <c r="G637" s="79"/>
      <c r="H637" s="79"/>
      <c r="I637" s="79"/>
    </row>
    <row r="638" spans="4:9" x14ac:dyDescent="0.6">
      <c r="D638" s="79"/>
      <c r="E638" s="79"/>
      <c r="F638" s="79"/>
      <c r="G638" s="79"/>
      <c r="H638" s="79"/>
      <c r="I638" s="79"/>
    </row>
    <row r="639" spans="4:9" x14ac:dyDescent="0.6">
      <c r="D639" s="79"/>
      <c r="E639" s="79"/>
      <c r="F639" s="79"/>
      <c r="G639" s="79"/>
      <c r="H639" s="79"/>
      <c r="I639" s="79"/>
    </row>
    <row r="640" spans="4:9" x14ac:dyDescent="0.6">
      <c r="D640" s="79"/>
      <c r="E640" s="79"/>
      <c r="F640" s="79"/>
      <c r="G640" s="79"/>
      <c r="H640" s="79"/>
      <c r="I640" s="79"/>
    </row>
    <row r="641" spans="4:9" x14ac:dyDescent="0.6">
      <c r="D641" s="79"/>
      <c r="E641" s="79"/>
      <c r="F641" s="79"/>
      <c r="G641" s="79"/>
      <c r="H641" s="79"/>
      <c r="I641" s="79"/>
    </row>
    <row r="642" spans="4:9" x14ac:dyDescent="0.6">
      <c r="D642" s="79"/>
      <c r="E642" s="79"/>
      <c r="F642" s="79"/>
      <c r="G642" s="79"/>
      <c r="H642" s="79"/>
      <c r="I642" s="79"/>
    </row>
    <row r="643" spans="4:9" x14ac:dyDescent="0.6">
      <c r="D643" s="79"/>
      <c r="E643" s="79"/>
      <c r="F643" s="79"/>
      <c r="G643" s="79"/>
      <c r="H643" s="79"/>
      <c r="I643" s="79"/>
    </row>
    <row r="644" spans="4:9" x14ac:dyDescent="0.6">
      <c r="D644" s="79"/>
      <c r="E644" s="79"/>
      <c r="F644" s="79"/>
      <c r="G644" s="79"/>
      <c r="H644" s="79"/>
      <c r="I644" s="79"/>
    </row>
    <row r="645" spans="4:9" x14ac:dyDescent="0.6">
      <c r="D645" s="79"/>
      <c r="E645" s="79"/>
      <c r="F645" s="79"/>
      <c r="G645" s="79"/>
      <c r="H645" s="79"/>
      <c r="I645" s="79"/>
    </row>
    <row r="646" spans="4:9" x14ac:dyDescent="0.6">
      <c r="D646" s="79"/>
      <c r="E646" s="79"/>
      <c r="F646" s="79"/>
      <c r="G646" s="79"/>
      <c r="H646" s="79"/>
      <c r="I646" s="79"/>
    </row>
    <row r="647" spans="4:9" x14ac:dyDescent="0.6">
      <c r="D647" s="79"/>
      <c r="E647" s="79"/>
      <c r="F647" s="79"/>
      <c r="G647" s="79"/>
      <c r="H647" s="79"/>
      <c r="I647" s="79"/>
    </row>
    <row r="648" spans="4:9" x14ac:dyDescent="0.6">
      <c r="D648" s="79"/>
      <c r="E648" s="79"/>
      <c r="F648" s="79"/>
      <c r="G648" s="79"/>
      <c r="H648" s="79"/>
      <c r="I648" s="79"/>
    </row>
    <row r="649" spans="4:9" x14ac:dyDescent="0.6">
      <c r="D649" s="79"/>
      <c r="E649" s="79"/>
      <c r="F649" s="79"/>
      <c r="G649" s="79"/>
      <c r="H649" s="79"/>
      <c r="I649" s="79"/>
    </row>
    <row r="650" spans="4:9" x14ac:dyDescent="0.6">
      <c r="D650" s="79"/>
      <c r="E650" s="79"/>
      <c r="F650" s="79"/>
      <c r="G650" s="79"/>
      <c r="H650" s="79"/>
      <c r="I650" s="79"/>
    </row>
    <row r="651" spans="4:9" x14ac:dyDescent="0.6">
      <c r="D651" s="79"/>
      <c r="E651" s="79"/>
      <c r="F651" s="79"/>
      <c r="G651" s="79"/>
      <c r="H651" s="79"/>
      <c r="I651" s="79"/>
    </row>
    <row r="652" spans="4:9" x14ac:dyDescent="0.6">
      <c r="D652" s="79"/>
      <c r="E652" s="79"/>
      <c r="F652" s="79"/>
      <c r="G652" s="79"/>
      <c r="H652" s="79"/>
      <c r="I652" s="79"/>
    </row>
    <row r="653" spans="4:9" x14ac:dyDescent="0.6">
      <c r="D653" s="79"/>
      <c r="E653" s="79"/>
      <c r="F653" s="79"/>
      <c r="G653" s="79"/>
      <c r="H653" s="79"/>
      <c r="I653" s="79"/>
    </row>
    <row r="654" spans="4:9" x14ac:dyDescent="0.6">
      <c r="D654" s="79"/>
      <c r="E654" s="79"/>
      <c r="F654" s="79"/>
      <c r="G654" s="79"/>
      <c r="H654" s="79"/>
      <c r="I654" s="79"/>
    </row>
    <row r="655" spans="4:9" x14ac:dyDescent="0.6">
      <c r="D655" s="79"/>
      <c r="E655" s="79"/>
      <c r="F655" s="79"/>
      <c r="G655" s="79"/>
      <c r="H655" s="79"/>
      <c r="I655" s="79"/>
    </row>
    <row r="656" spans="4:9" x14ac:dyDescent="0.6">
      <c r="D656" s="79"/>
      <c r="E656" s="79"/>
      <c r="F656" s="79"/>
      <c r="G656" s="79"/>
      <c r="H656" s="79"/>
      <c r="I656" s="79"/>
    </row>
    <row r="657" spans="4:9" x14ac:dyDescent="0.6">
      <c r="D657" s="79"/>
      <c r="E657" s="79"/>
      <c r="F657" s="79"/>
      <c r="G657" s="79"/>
      <c r="H657" s="79"/>
      <c r="I657" s="79"/>
    </row>
    <row r="658" spans="4:9" x14ac:dyDescent="0.6">
      <c r="D658" s="79"/>
      <c r="E658" s="79"/>
      <c r="F658" s="79"/>
      <c r="G658" s="79"/>
      <c r="H658" s="79"/>
      <c r="I658" s="79"/>
    </row>
    <row r="659" spans="4:9" x14ac:dyDescent="0.6">
      <c r="D659" s="79"/>
      <c r="E659" s="79"/>
      <c r="F659" s="79"/>
      <c r="G659" s="79"/>
      <c r="H659" s="79"/>
      <c r="I659" s="79"/>
    </row>
    <row r="660" spans="4:9" x14ac:dyDescent="0.6">
      <c r="D660" s="79"/>
      <c r="E660" s="79"/>
      <c r="F660" s="79"/>
      <c r="G660" s="79"/>
      <c r="H660" s="79"/>
      <c r="I660" s="79"/>
    </row>
    <row r="661" spans="4:9" x14ac:dyDescent="0.6">
      <c r="D661" s="79"/>
      <c r="E661" s="79"/>
      <c r="F661" s="79"/>
      <c r="G661" s="79"/>
      <c r="H661" s="79"/>
      <c r="I661" s="79"/>
    </row>
    <row r="662" spans="4:9" x14ac:dyDescent="0.6">
      <c r="D662" s="79"/>
      <c r="E662" s="79"/>
      <c r="F662" s="79"/>
      <c r="G662" s="79"/>
      <c r="H662" s="79"/>
      <c r="I662" s="79"/>
    </row>
    <row r="663" spans="4:9" x14ac:dyDescent="0.6">
      <c r="D663" s="79"/>
      <c r="E663" s="79"/>
      <c r="F663" s="79"/>
      <c r="G663" s="79"/>
      <c r="H663" s="79"/>
      <c r="I663" s="79"/>
    </row>
    <row r="664" spans="4:9" x14ac:dyDescent="0.6">
      <c r="D664" s="79"/>
      <c r="E664" s="79"/>
      <c r="F664" s="79"/>
      <c r="G664" s="79"/>
      <c r="H664" s="79"/>
      <c r="I664" s="79"/>
    </row>
    <row r="665" spans="4:9" x14ac:dyDescent="0.6">
      <c r="D665" s="79"/>
      <c r="E665" s="79"/>
      <c r="F665" s="79"/>
      <c r="G665" s="79"/>
      <c r="H665" s="79"/>
      <c r="I665" s="79"/>
    </row>
    <row r="666" spans="4:9" x14ac:dyDescent="0.6">
      <c r="D666" s="79"/>
      <c r="E666" s="79"/>
      <c r="F666" s="79"/>
      <c r="G666" s="79"/>
      <c r="H666" s="79"/>
      <c r="I666" s="79"/>
    </row>
    <row r="667" spans="4:9" x14ac:dyDescent="0.6">
      <c r="D667" s="79"/>
      <c r="E667" s="79"/>
      <c r="F667" s="79"/>
      <c r="G667" s="79"/>
      <c r="H667" s="79"/>
      <c r="I667" s="79"/>
    </row>
    <row r="668" spans="4:9" x14ac:dyDescent="0.6">
      <c r="D668" s="79"/>
      <c r="E668" s="79"/>
      <c r="F668" s="79"/>
      <c r="G668" s="79"/>
      <c r="H668" s="79"/>
      <c r="I668" s="79"/>
    </row>
    <row r="669" spans="4:9" x14ac:dyDescent="0.6">
      <c r="D669" s="79"/>
      <c r="E669" s="79"/>
      <c r="F669" s="79"/>
      <c r="G669" s="79"/>
      <c r="H669" s="79"/>
      <c r="I669" s="79"/>
    </row>
    <row r="670" spans="4:9" x14ac:dyDescent="0.6">
      <c r="D670" s="79"/>
      <c r="E670" s="79"/>
      <c r="F670" s="79"/>
      <c r="G670" s="79"/>
      <c r="H670" s="79"/>
      <c r="I670" s="79"/>
    </row>
    <row r="671" spans="4:9" x14ac:dyDescent="0.6">
      <c r="D671" s="79"/>
      <c r="E671" s="79"/>
      <c r="F671" s="79"/>
      <c r="G671" s="79"/>
      <c r="H671" s="79"/>
      <c r="I671" s="79"/>
    </row>
  </sheetData>
  <sheetProtection algorithmName="SHA-512" hashValue="1+5PpDFerUtN9cZXcwEdb+X9BCwL0Od7FEEOaxUdjC6//hrv4HiycQ1BlGvbfv23yLTsxXT3J7f5a/03cBA8FQ==" saltValue="/ThOFesLO8VHQqp3vmN0Ng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D127:I127"/>
    <mergeCell ref="F121:I121"/>
    <mergeCell ref="A124:B124"/>
    <mergeCell ref="F124:G124"/>
    <mergeCell ref="A126:B126"/>
    <mergeCell ref="E126:H126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L5:L6"/>
    <mergeCell ref="E5:E6"/>
    <mergeCell ref="K5:K7"/>
    <mergeCell ref="D114:I114"/>
    <mergeCell ref="F108:I108"/>
    <mergeCell ref="A111:B111"/>
    <mergeCell ref="F111:G111"/>
    <mergeCell ref="A113:B113"/>
    <mergeCell ref="E113:H113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09"/>
  <sheetViews>
    <sheetView workbookViewId="0">
      <selection sqref="A1:I300"/>
    </sheetView>
  </sheetViews>
  <sheetFormatPr defaultRowHeight="21" x14ac:dyDescent="0.6"/>
  <cols>
    <col min="1" max="1" width="6.19921875" style="12" customWidth="1"/>
    <col min="2" max="2" width="38.09765625" style="17" customWidth="1"/>
    <col min="3" max="3" width="13.8984375" style="20" customWidth="1"/>
    <col min="4" max="4" width="11.19921875" style="12" customWidth="1"/>
    <col min="5" max="5" width="7" style="5" customWidth="1"/>
    <col min="6" max="6" width="7.09765625" style="5" customWidth="1"/>
    <col min="7" max="7" width="10" style="5" customWidth="1"/>
    <col min="8" max="8" width="11" style="5" customWidth="1"/>
    <col min="9" max="9" width="16.19921875" style="99" customWidth="1"/>
  </cols>
  <sheetData>
    <row r="1" spans="1:9" x14ac:dyDescent="0.6">
      <c r="A1" s="1078" t="s">
        <v>179</v>
      </c>
      <c r="B1" s="1078"/>
      <c r="C1" s="1078"/>
      <c r="D1" s="1078"/>
      <c r="E1" s="1078"/>
      <c r="F1" s="1078"/>
      <c r="G1" s="1078"/>
      <c r="H1" s="1078"/>
      <c r="I1" s="1078"/>
    </row>
    <row r="2" spans="1:9" x14ac:dyDescent="0.6">
      <c r="A2" s="1078" t="s">
        <v>0</v>
      </c>
      <c r="B2" s="1078"/>
      <c r="C2" s="1078"/>
      <c r="D2" s="1078"/>
      <c r="E2" s="1078"/>
      <c r="F2" s="1078"/>
      <c r="G2" s="1078"/>
      <c r="H2" s="1078"/>
      <c r="I2" s="1078"/>
    </row>
    <row r="3" spans="1:9" x14ac:dyDescent="0.6">
      <c r="B3" s="1111" t="str">
        <f>+[7]งบประจำและงบกลยุทธ์!A4</f>
        <v xml:space="preserve">                ประจำเดือนพฤษภาคม 2566</v>
      </c>
      <c r="C3" s="1111"/>
      <c r="D3" s="1111"/>
      <c r="E3" s="1111"/>
      <c r="F3" s="1111"/>
      <c r="G3" s="1111"/>
      <c r="H3" s="1111"/>
      <c r="I3" s="103" t="s">
        <v>96</v>
      </c>
    </row>
    <row r="4" spans="1:9" s="101" customFormat="1" ht="42" x14ac:dyDescent="0.25">
      <c r="A4" s="100" t="s">
        <v>27</v>
      </c>
      <c r="B4" s="104" t="s">
        <v>28</v>
      </c>
      <c r="C4" s="102" t="s">
        <v>42</v>
      </c>
      <c r="D4" s="100" t="s">
        <v>26</v>
      </c>
      <c r="E4" s="105" t="s">
        <v>4</v>
      </c>
      <c r="F4" s="105" t="s">
        <v>43</v>
      </c>
      <c r="G4" s="105" t="s">
        <v>29</v>
      </c>
      <c r="H4" s="105" t="s">
        <v>6</v>
      </c>
      <c r="I4" s="106" t="s">
        <v>7</v>
      </c>
    </row>
    <row r="5" spans="1:9" ht="18.600000000000001" x14ac:dyDescent="0.25">
      <c r="A5" s="107" t="str">
        <f>+[7]ระบบการควบคุมฯ!A8</f>
        <v>ก</v>
      </c>
      <c r="B5" s="108" t="str">
        <f>+[7]ระบบการควบคุมฯ!B8</f>
        <v xml:space="preserve">แผนงานบุคลากรภาครัฐ </v>
      </c>
      <c r="C5" s="352">
        <f>+[3]ระบบการควบคุมฯ!C25</f>
        <v>0</v>
      </c>
      <c r="D5" s="109">
        <f>+D6</f>
        <v>8292500</v>
      </c>
      <c r="E5" s="109">
        <f t="shared" ref="E5:H6" si="0">+E6</f>
        <v>0</v>
      </c>
      <c r="F5" s="109">
        <f t="shared" si="0"/>
        <v>0</v>
      </c>
      <c r="G5" s="109">
        <f t="shared" si="0"/>
        <v>6046854.7599999998</v>
      </c>
      <c r="H5" s="109">
        <f t="shared" si="0"/>
        <v>2245645.2400000002</v>
      </c>
      <c r="I5" s="110"/>
    </row>
    <row r="6" spans="1:9" ht="37.200000000000003" x14ac:dyDescent="0.25">
      <c r="A6" s="353">
        <f>+[7]ระบบการควบคุมฯ!A9</f>
        <v>1</v>
      </c>
      <c r="B6" s="354" t="str">
        <f>+[7]ระบบการควบคุมฯ!B9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354" t="str">
        <f>+[7]ระบบการควบคุมฯ!C10</f>
        <v>20004 14000800</v>
      </c>
      <c r="D6" s="356">
        <f>+D7</f>
        <v>8292500</v>
      </c>
      <c r="E6" s="356">
        <f t="shared" si="0"/>
        <v>0</v>
      </c>
      <c r="F6" s="356">
        <f t="shared" si="0"/>
        <v>0</v>
      </c>
      <c r="G6" s="356">
        <f t="shared" si="0"/>
        <v>6046854.7599999998</v>
      </c>
      <c r="H6" s="356">
        <f t="shared" si="0"/>
        <v>2245645.2400000002</v>
      </c>
      <c r="I6" s="357"/>
    </row>
    <row r="7" spans="1:9" ht="31.2" x14ac:dyDescent="0.25">
      <c r="A7" s="358">
        <f>+[7]ระบบการควบคุมฯ!A11</f>
        <v>1.1000000000000001</v>
      </c>
      <c r="B7" s="471" t="str">
        <f>+[7]ระบบการควบคุมฯ!B11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11" t="str">
        <f>+[7]ระบบการควบคุมฯ!C11</f>
        <v>20004 66 79456 00000</v>
      </c>
      <c r="D7" s="359">
        <f>+D8+D11</f>
        <v>8292500</v>
      </c>
      <c r="E7" s="359">
        <f t="shared" ref="E7:H7" si="1">+E8+E11</f>
        <v>0</v>
      </c>
      <c r="F7" s="359">
        <f t="shared" si="1"/>
        <v>0</v>
      </c>
      <c r="G7" s="359">
        <f t="shared" si="1"/>
        <v>6046854.7599999998</v>
      </c>
      <c r="H7" s="359">
        <f t="shared" si="1"/>
        <v>2245645.2400000002</v>
      </c>
      <c r="I7" s="561"/>
    </row>
    <row r="8" spans="1:9" ht="18.600000000000001" x14ac:dyDescent="0.25">
      <c r="A8" s="360"/>
      <c r="B8" s="361" t="str">
        <f>+[7]ระบบการควบคุมฯ!B12</f>
        <v xml:space="preserve"> งบบุคลากร 6611150</v>
      </c>
      <c r="C8" s="472" t="str">
        <f>+[7]ระบบการควบคุมฯ!C12</f>
        <v>20004 14000800 1000000</v>
      </c>
      <c r="D8" s="363">
        <f>+D9</f>
        <v>6857000</v>
      </c>
      <c r="E8" s="363">
        <f t="shared" ref="E8:H8" si="2">+E9</f>
        <v>0</v>
      </c>
      <c r="F8" s="363">
        <f t="shared" si="2"/>
        <v>0</v>
      </c>
      <c r="G8" s="363">
        <f t="shared" si="2"/>
        <v>4823122.8899999997</v>
      </c>
      <c r="H8" s="363">
        <f t="shared" si="2"/>
        <v>2033877.1100000003</v>
      </c>
      <c r="I8" s="364"/>
    </row>
    <row r="9" spans="1:9" ht="37.200000000000003" x14ac:dyDescent="0.25">
      <c r="A9" s="893" t="str">
        <f>+[7]ระบบการควบคุมฯ!A13</f>
        <v>1.1.1</v>
      </c>
      <c r="B9" s="894" t="str">
        <f>+[7]ระบบการควบคุมฯ!B13</f>
        <v>ค่าตอบแทนพนักงานราชการ29 อัตรา (ต.ค.65 - ก.พ.66) 3,040,000 บาท</v>
      </c>
      <c r="C9" s="895" t="str">
        <f>+[7]ระบบการควบคุมฯ!C13</f>
        <v>ศธ 04002/ว4811 ลว.25 ต.ค.65 โอนครั้งที่ 7</v>
      </c>
      <c r="D9" s="896">
        <f>+[7]ระบบการควบคุมฯ!D13</f>
        <v>6857000</v>
      </c>
      <c r="E9" s="896">
        <f>+'[7]1408บุคลากรภาครัฐ'!I40+'[7]1408บุคลากรภาครัฐ'!J40</f>
        <v>0</v>
      </c>
      <c r="F9" s="896">
        <f>+'[7]1408บุคลากรภาครัฐ'!K40+'[7]1408บุคลากรภาครัฐ'!L40</f>
        <v>0</v>
      </c>
      <c r="G9" s="896">
        <f>+'[7]1408บุคลากรภาครัฐ'!M40+'[7]1408บุคลากรภาครัฐ'!N40</f>
        <v>4823122.8899999997</v>
      </c>
      <c r="H9" s="897">
        <f>+D9-E9-F9-G9</f>
        <v>2033877.1100000003</v>
      </c>
      <c r="I9" s="898" t="s">
        <v>15</v>
      </c>
    </row>
    <row r="10" spans="1:9" ht="37.200000000000003" hidden="1" customHeight="1" x14ac:dyDescent="0.25">
      <c r="A10" s="368" t="str">
        <f>+[7]ระบบการควบคุมฯ!A14</f>
        <v>1.1.1.1</v>
      </c>
      <c r="B10" s="899" t="str">
        <f>+[7]ระบบการควบคุมฯ!B14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900" t="str">
        <f>+[7]ระบบการควบคุมฯ!C14</f>
        <v>ศธ 04002/ว700 ลว.22 ก.พ.66 โอนครั้งที่ 332</v>
      </c>
      <c r="D10" s="369"/>
      <c r="E10" s="369"/>
      <c r="F10" s="369"/>
      <c r="G10" s="369"/>
      <c r="H10" s="901"/>
      <c r="I10" s="902"/>
    </row>
    <row r="11" spans="1:9" ht="55.95" hidden="1" customHeight="1" x14ac:dyDescent="0.25">
      <c r="A11" s="360">
        <f>+[7]ระบบการควบคุมฯ!A21</f>
        <v>0</v>
      </c>
      <c r="B11" s="361" t="str">
        <f>+[7]ระบบการควบคุมฯ!B21</f>
        <v xml:space="preserve"> งบดำเนินงาน 66112xx</v>
      </c>
      <c r="C11" s="472" t="str">
        <f>+[7]ระบบการควบคุมฯ!C21</f>
        <v>20004 14000800 2000000</v>
      </c>
      <c r="D11" s="363">
        <f>SUM(D12:D15)</f>
        <v>1435500</v>
      </c>
      <c r="E11" s="363">
        <f t="shared" ref="E11:H11" si="3">SUM(E12:E15)</f>
        <v>0</v>
      </c>
      <c r="F11" s="363">
        <f t="shared" si="3"/>
        <v>0</v>
      </c>
      <c r="G11" s="363">
        <f t="shared" si="3"/>
        <v>1223731.8700000001</v>
      </c>
      <c r="H11" s="363">
        <f t="shared" si="3"/>
        <v>211768.12999999989</v>
      </c>
      <c r="I11" s="364"/>
    </row>
    <row r="12" spans="1:9" ht="55.95" hidden="1" customHeight="1" x14ac:dyDescent="0.25">
      <c r="A12" s="893" t="str">
        <f>+[7]ระบบการควบคุมฯ!A22</f>
        <v>1.1.2</v>
      </c>
      <c r="B12" s="894" t="str">
        <f>+[7]ระบบการควบคุมฯ!B22</f>
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</c>
      <c r="C12" s="895" t="str">
        <f>+[7]ระบบการควบคุมฯ!C22</f>
        <v>ศธ 04002/ว4811 ลว.25 ต.ค.65 โอนครั้งที่ 7</v>
      </c>
      <c r="D12" s="896">
        <f>+[7]ระบบการควบคุมฯ!D22</f>
        <v>246000</v>
      </c>
      <c r="E12" s="896">
        <f>+'[7]1408บุคลากรภาครัฐ'!I66+'[7]1408บุคลากรภาครัฐ'!J66</f>
        <v>0</v>
      </c>
      <c r="F12" s="896">
        <f>+'[7]1408บุคลากรภาครัฐ'!K66+'[7]1408บุคลากรภาครัฐ'!L66</f>
        <v>0</v>
      </c>
      <c r="G12" s="896">
        <f>+'[7]1408บุคลากรภาครัฐ'!M66+'[7]1408บุคลากรภาครัฐ'!N66</f>
        <v>140918</v>
      </c>
      <c r="H12" s="897">
        <f>+D12-E12-F12-G12</f>
        <v>105082</v>
      </c>
      <c r="I12" s="898" t="s">
        <v>15</v>
      </c>
    </row>
    <row r="13" spans="1:9" ht="74.400000000000006" hidden="1" customHeight="1" x14ac:dyDescent="0.25">
      <c r="A13" s="368" t="str">
        <f>+[7]ระบบการควบคุมฯ!A23</f>
        <v>1.1.2.1</v>
      </c>
      <c r="B13" s="899" t="str">
        <f>+[7]ระบบการควบคุมฯ!B23</f>
        <v>เงินสมทบกองทุนประกันสังคม 28 อัตรา (มี.ค.-พค66) 66000 บาท</v>
      </c>
      <c r="C13" s="900" t="str">
        <f>+[7]ระบบการควบคุมฯ!C23</f>
        <v>ศธ 04002/ว700 ลว.22 ก.พ.66 โอนครั้งที่ 332</v>
      </c>
      <c r="D13" s="369"/>
      <c r="E13" s="369"/>
      <c r="F13" s="369"/>
      <c r="G13" s="369"/>
      <c r="H13" s="901"/>
      <c r="I13" s="902"/>
    </row>
    <row r="14" spans="1:9" ht="55.95" hidden="1" customHeight="1" x14ac:dyDescent="0.25">
      <c r="A14" s="893" t="str">
        <f>+[7]ระบบการควบคุมฯ!A29</f>
        <v>1.1.3</v>
      </c>
      <c r="B14" s="894" t="str">
        <f>+[7]ระบบการควบคุมฯ!B29</f>
        <v xml:space="preserve">ค่าเช่าบ้าน  ครั้งที่ 1 768,000 บาท </v>
      </c>
      <c r="C14" s="895" t="str">
        <f>+[7]ระบบการควบคุมฯ!C29</f>
        <v>ศธ 04002/ว5197 ลว.14/11/2022 โอนครั้งที่ 67</v>
      </c>
      <c r="D14" s="896">
        <f>+[7]ระบบการควบคุมฯ!D29</f>
        <v>1189500</v>
      </c>
      <c r="E14" s="896">
        <f>+'[7]1408บุคลากรภาครัฐ'!I121+'[7]1408บุคลากรภาครัฐ'!J121</f>
        <v>0</v>
      </c>
      <c r="F14" s="896">
        <f>+'[7]1408บุคลากรภาครัฐ'!K128+'[7]1408บุคลากรภาครัฐ'!L128</f>
        <v>0</v>
      </c>
      <c r="G14" s="896">
        <f>+'[7]1408บุคลากรภาครัฐ'!M121+'[7]1408บุคลากรภาครัฐ'!N121</f>
        <v>1082813.8700000001</v>
      </c>
      <c r="H14" s="897">
        <f>+D14-E14-F14-G14</f>
        <v>106686.12999999989</v>
      </c>
      <c r="I14" s="898" t="s">
        <v>15</v>
      </c>
    </row>
    <row r="15" spans="1:9" ht="31.2" hidden="1" customHeight="1" x14ac:dyDescent="0.25">
      <c r="A15" s="368" t="str">
        <f>+[7]ระบบการควบคุมฯ!A30</f>
        <v>1.1.3.1</v>
      </c>
      <c r="B15" s="899" t="str">
        <f>+[7]ระบบการควบคุมฯ!B30</f>
        <v>ค่าเช่าบ้านครั้งที่ 2 421,500</v>
      </c>
      <c r="C15" s="900" t="str">
        <f>+[7]ระบบการควบคุมฯ!C30</f>
        <v>ศธ 04002/ว709 ลว. 23 ก.พ.66</v>
      </c>
      <c r="D15" s="369"/>
      <c r="E15" s="369"/>
      <c r="F15" s="369"/>
      <c r="G15" s="369"/>
      <c r="H15" s="901"/>
      <c r="I15" s="902"/>
    </row>
    <row r="16" spans="1:9" ht="18.75" hidden="1" customHeight="1" x14ac:dyDescent="0.25">
      <c r="A16" s="107" t="str">
        <f>+[3]ระบบการควบคุมฯ!A30</f>
        <v>ข</v>
      </c>
      <c r="B16" s="108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6" s="352">
        <f>+[3]ระบบการควบคุมฯ!C30</f>
        <v>0</v>
      </c>
      <c r="D16" s="109">
        <f>+D17+D46+D60+D129+D139</f>
        <v>15317204</v>
      </c>
      <c r="E16" s="109">
        <f t="shared" ref="E16:H16" si="4">+E17+E46+E60+E129+E139</f>
        <v>0</v>
      </c>
      <c r="F16" s="109">
        <f t="shared" si="4"/>
        <v>0</v>
      </c>
      <c r="G16" s="109">
        <f t="shared" si="4"/>
        <v>12586298.189999999</v>
      </c>
      <c r="H16" s="109">
        <f t="shared" si="4"/>
        <v>2730905.81</v>
      </c>
      <c r="I16" s="110"/>
    </row>
    <row r="17" spans="1:9" ht="18.75" hidden="1" customHeight="1" x14ac:dyDescent="0.25">
      <c r="A17" s="353">
        <f>+[3]ระบบการควบคุมฯ!A31</f>
        <v>1</v>
      </c>
      <c r="B17" s="354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17" s="354" t="str">
        <f>+[7]ระบบการควบคุมฯ!C40</f>
        <v>20004 31003100</v>
      </c>
      <c r="D17" s="356">
        <f>+D18+D21+D29+D33+D40+D43</f>
        <v>32100</v>
      </c>
      <c r="E17" s="356">
        <f t="shared" ref="E17:H17" si="5">+E18+E21+E29+E33+E40+E43</f>
        <v>0</v>
      </c>
      <c r="F17" s="356">
        <f t="shared" si="5"/>
        <v>0</v>
      </c>
      <c r="G17" s="356">
        <f t="shared" si="5"/>
        <v>11500</v>
      </c>
      <c r="H17" s="356">
        <f t="shared" si="5"/>
        <v>20600</v>
      </c>
      <c r="I17" s="357"/>
    </row>
    <row r="18" spans="1:9" ht="18.75" hidden="1" customHeight="1" x14ac:dyDescent="0.25">
      <c r="A18" s="358">
        <f>+[7]ระบบการควบคุมฯ!A42</f>
        <v>1.1000000000000001</v>
      </c>
      <c r="B18" s="855" t="str">
        <f>+[7]ระบบการควบคุมฯ!B42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18" s="111" t="str">
        <f>+[7]ระบบการควบคุมฯ!C42</f>
        <v>20004 66 00039 00000</v>
      </c>
      <c r="D18" s="359">
        <f>+D19</f>
        <v>1800</v>
      </c>
      <c r="E18" s="359">
        <f t="shared" ref="E18:H19" si="6">+E19</f>
        <v>0</v>
      </c>
      <c r="F18" s="359">
        <f t="shared" si="6"/>
        <v>0</v>
      </c>
      <c r="G18" s="359">
        <f t="shared" si="6"/>
        <v>0</v>
      </c>
      <c r="H18" s="359">
        <f t="shared" si="6"/>
        <v>1800</v>
      </c>
      <c r="I18" s="561"/>
    </row>
    <row r="19" spans="1:9" ht="18.75" hidden="1" customHeight="1" x14ac:dyDescent="0.25">
      <c r="A19" s="984"/>
      <c r="B19" s="985" t="str">
        <f>+[7]ระบบการควบคุมฯ!B43</f>
        <v>งบรายจ่ายอื่น   6611500</v>
      </c>
      <c r="C19" s="986" t="str">
        <f>+[7]ระบบการควบคุมฯ!C43</f>
        <v>20004 31003100 5000003</v>
      </c>
      <c r="D19" s="987">
        <f>+D20</f>
        <v>1800</v>
      </c>
      <c r="E19" s="987">
        <f t="shared" si="6"/>
        <v>0</v>
      </c>
      <c r="F19" s="987">
        <f t="shared" si="6"/>
        <v>0</v>
      </c>
      <c r="G19" s="987">
        <f t="shared" si="6"/>
        <v>0</v>
      </c>
      <c r="H19" s="987">
        <f t="shared" si="6"/>
        <v>1800</v>
      </c>
      <c r="I19" s="988"/>
    </row>
    <row r="20" spans="1:9" ht="18.75" hidden="1" customHeight="1" x14ac:dyDescent="0.25">
      <c r="A20" s="365" t="str">
        <f>+[7]ระบบการควบคุมฯ!A44</f>
        <v>1.1.1</v>
      </c>
      <c r="B20" s="195" t="str">
        <f>+[7]ระบบการควบคุมฯ!B44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0" s="905" t="str">
        <f>+[7]ระบบการควบคุมฯ!C44</f>
        <v>ศธ 04002/ว1463  ลว. 11 เมย 66 โอนครั้งที่ 466</v>
      </c>
      <c r="D20" s="503">
        <f>+[7]ระบบการควบคุมฯ!F44</f>
        <v>1800</v>
      </c>
      <c r="E20" s="503">
        <f>+[7]ระบบการควบคุมฯ!G44+[7]ระบบการควบคุมฯ!H44</f>
        <v>0</v>
      </c>
      <c r="F20" s="503">
        <f>+[7]ระบบการควบคุมฯ!I44+[7]ระบบการควบคุมฯ!J44</f>
        <v>0</v>
      </c>
      <c r="G20" s="503">
        <f>+[7]ระบบการควบคุมฯ!K44+[7]ระบบการควบคุมฯ!L44</f>
        <v>0</v>
      </c>
      <c r="H20" s="504">
        <f>+D20-E20-F20-G20</f>
        <v>1800</v>
      </c>
      <c r="I20" s="989" t="s">
        <v>97</v>
      </c>
    </row>
    <row r="21" spans="1:9" ht="18.75" hidden="1" customHeight="1" x14ac:dyDescent="0.25">
      <c r="A21" s="358">
        <f>+[7]ระบบการควบคุมฯ!A46</f>
        <v>1.2</v>
      </c>
      <c r="B21" s="471" t="str">
        <f>+[7]ระบบการควบคุมฯ!B46</f>
        <v>กิจกรรมการยกระดับผลการทดสอบทางการศึกษาระดับชาติที่สอดคล้องกับบริบทพื้นที่</v>
      </c>
      <c r="C21" s="855" t="str">
        <f>+[7]ระบบการควบคุมฯ!C46</f>
        <v>20004 66 00040 00000</v>
      </c>
      <c r="D21" s="359">
        <f>+D22</f>
        <v>12300</v>
      </c>
      <c r="E21" s="359">
        <f t="shared" ref="E21:H21" si="7">+E22</f>
        <v>0</v>
      </c>
      <c r="F21" s="359">
        <f t="shared" si="7"/>
        <v>0</v>
      </c>
      <c r="G21" s="359">
        <f t="shared" si="7"/>
        <v>10700</v>
      </c>
      <c r="H21" s="359">
        <f t="shared" si="7"/>
        <v>1600</v>
      </c>
      <c r="I21" s="561"/>
    </row>
    <row r="22" spans="1:9" ht="18.75" hidden="1" customHeight="1" x14ac:dyDescent="0.25">
      <c r="A22" s="360"/>
      <c r="B22" s="361" t="str">
        <f>+[7]ระบบการควบคุมฯ!B47</f>
        <v>งบรายจ่ายอื่น   6611500</v>
      </c>
      <c r="C22" s="472" t="str">
        <f>+[7]ระบบการควบคุมฯ!C47</f>
        <v>20004 31003100 5000004</v>
      </c>
      <c r="D22" s="363">
        <f>SUM(D23:D28)</f>
        <v>12300</v>
      </c>
      <c r="E22" s="363">
        <f t="shared" ref="E22:H22" si="8">SUM(E23:E28)</f>
        <v>0</v>
      </c>
      <c r="F22" s="363">
        <f t="shared" si="8"/>
        <v>0</v>
      </c>
      <c r="G22" s="363">
        <f t="shared" si="8"/>
        <v>10700</v>
      </c>
      <c r="H22" s="363">
        <f t="shared" si="8"/>
        <v>1600</v>
      </c>
      <c r="I22" s="364"/>
    </row>
    <row r="23" spans="1:9" ht="55.95" hidden="1" customHeight="1" x14ac:dyDescent="0.25">
      <c r="A23" s="365" t="str">
        <f>+[7]ระบบการควบคุมฯ!A48</f>
        <v>1.2.1</v>
      </c>
      <c r="B23" s="195" t="str">
        <f>+[7]ระบบการควบคุมฯ!B48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</c>
      <c r="C23" s="195" t="str">
        <f>+[7]ระบบการควบคุมฯ!C48</f>
        <v>ศธ 04002/ว5005  ลว. 3 พ.ย. 65 โอนครั้งที่ 42</v>
      </c>
      <c r="D23" s="366">
        <f>+[7]ระบบการควบคุมฯ!F48</f>
        <v>800</v>
      </c>
      <c r="E23" s="366">
        <f>+[7]ระบบการควบคุมฯ!G48+[7]ระบบการควบคุมฯ!H48</f>
        <v>0</v>
      </c>
      <c r="F23" s="366">
        <f>+[7]ระบบการควบคุมฯ!I48+[7]ระบบการควบคุมฯ!J48</f>
        <v>0</v>
      </c>
      <c r="G23" s="366">
        <f>+[7]ระบบการควบคุมฯ!K48+[7]ระบบการควบคุมฯ!L48</f>
        <v>800</v>
      </c>
      <c r="H23" s="367">
        <f>+D23-E23-F23-G23</f>
        <v>0</v>
      </c>
      <c r="I23" s="114" t="s">
        <v>97</v>
      </c>
    </row>
    <row r="24" spans="1:9" ht="55.95" hidden="1" customHeight="1" x14ac:dyDescent="0.25">
      <c r="A24" s="365" t="str">
        <f>+[7]ระบบการควบคุมฯ!A49</f>
        <v>1.2.2</v>
      </c>
      <c r="B24" s="195" t="str">
        <f>+[7]ระบบการควบคุมฯ!B49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4" s="195" t="str">
        <f>+[7]ระบบการควบคุมฯ!C49</f>
        <v>ศธ 04002/ว259 ลว. 25 มค 66 โอนครั้งที่ 225</v>
      </c>
      <c r="D24" s="366">
        <f>+[7]ระบบการควบคุมฯ!F49</f>
        <v>9900</v>
      </c>
      <c r="E24" s="366">
        <f>+[7]ระบบการควบคุมฯ!G49+[7]ระบบการควบคุมฯ!H49</f>
        <v>0</v>
      </c>
      <c r="F24" s="366">
        <f>+[7]ระบบการควบคุมฯ!I49+[7]ระบบการควบคุมฯ!J49</f>
        <v>0</v>
      </c>
      <c r="G24" s="366">
        <f>+[7]ระบบการควบคุมฯ!K49+[7]ระบบการควบคุมฯ!L49</f>
        <v>9900</v>
      </c>
      <c r="H24" s="367">
        <f>+D24-E24-F24-G24</f>
        <v>0</v>
      </c>
      <c r="I24" s="114" t="s">
        <v>97</v>
      </c>
    </row>
    <row r="25" spans="1:9" ht="37.200000000000003" hidden="1" customHeight="1" x14ac:dyDescent="0.25">
      <c r="A25" s="365" t="str">
        <f>+[7]ระบบการควบคุมฯ!A50</f>
        <v>1.1.3</v>
      </c>
      <c r="B25" s="195" t="str">
        <f>+[7]ระบบการควบคุมฯ!B50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5" s="195" t="str">
        <f>+[7]ระบบการควบคุมฯ!C50</f>
        <v>ศธ 04002/ว2075  ลว. 25 พ.ค. 66 โอนครั้งที่ 554</v>
      </c>
      <c r="D25" s="366">
        <f>+[7]ระบบการควบคุมฯ!F50</f>
        <v>1600</v>
      </c>
      <c r="E25" s="366">
        <f>+[7]ระบบการควบคุมฯ!G50+[7]ระบบการควบคุมฯ!H50</f>
        <v>0</v>
      </c>
      <c r="F25" s="366">
        <f>+[7]ระบบการควบคุมฯ!I50+[7]ระบบการควบคุมฯ!J50</f>
        <v>0</v>
      </c>
      <c r="G25" s="366">
        <f>+[7]ระบบการควบคุมฯ!K50+[7]ระบบการควบคุมฯ!L50</f>
        <v>0</v>
      </c>
      <c r="H25" s="367">
        <f>+D25-E25-F25-G25</f>
        <v>1600</v>
      </c>
      <c r="I25" s="114" t="s">
        <v>205</v>
      </c>
    </row>
    <row r="26" spans="1:9" ht="37.200000000000003" hidden="1" customHeight="1" x14ac:dyDescent="0.25">
      <c r="A26" s="368" t="str">
        <f>+[1]ระบบการควบคุมฯ!A44</f>
        <v>1.1.3</v>
      </c>
      <c r="B26" s="195" t="str">
        <f>+[1]ระบบการควบคุมฯ!B44</f>
        <v xml:space="preserve">เพื่อดำเนินโครงการขับเคลื่อนการนำผลการประเมินไปใช้วางแผนพัฒนาคุณภาพการศึกษาและการวัดและประเมินผลในชั้นเรียน </v>
      </c>
      <c r="C26" s="113" t="str">
        <f>+[1]ระบบการควบคุมฯ!C44</f>
        <v>ศธ 04002/ว13138 ลว.16 ส.ค.65 โอนครั้งที่ 749</v>
      </c>
      <c r="D26" s="369">
        <f>+[1]ระบบการควบคุมฯ!D44</f>
        <v>0</v>
      </c>
      <c r="E26" s="369"/>
      <c r="F26" s="369"/>
      <c r="G26" s="366">
        <f>+[1]ระบบการควบคุมฯ!K44+[1]ระบบการควบคุมฯ!L44</f>
        <v>0</v>
      </c>
      <c r="H26" s="367">
        <f t="shared" ref="H26:H28" si="9">+D26-E26-F26-G26</f>
        <v>0</v>
      </c>
      <c r="I26" s="114" t="s">
        <v>97</v>
      </c>
    </row>
    <row r="27" spans="1:9" ht="55.95" hidden="1" customHeight="1" x14ac:dyDescent="0.25">
      <c r="A27" s="368" t="str">
        <f>+[1]ระบบการควบคุมฯ!A45</f>
        <v>1.1.4</v>
      </c>
      <c r="B27" s="195" t="str">
        <f>+[1]ระบบการควบคุมฯ!B45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27" s="113" t="str">
        <f>+[1]ระบบการควบคุมฯ!C45</f>
        <v>ศธ 04002/ว13135 ลว.15 ส.ค.65 โอนครั้งที่ 754</v>
      </c>
      <c r="D27" s="369">
        <f>+[1]ระบบการควบคุมฯ!D45</f>
        <v>0</v>
      </c>
      <c r="E27" s="369"/>
      <c r="F27" s="369"/>
      <c r="G27" s="366">
        <f>+[1]ระบบการควบคุมฯ!K45+[1]ระบบการควบคุมฯ!L45</f>
        <v>0</v>
      </c>
      <c r="H27" s="367">
        <f t="shared" si="9"/>
        <v>0</v>
      </c>
      <c r="I27" s="114" t="s">
        <v>97</v>
      </c>
    </row>
    <row r="28" spans="1:9" ht="37.200000000000003" hidden="1" customHeight="1" x14ac:dyDescent="0.25">
      <c r="A28" s="368" t="str">
        <f>+[1]ระบบการควบคุมฯ!A46</f>
        <v>1.1.5</v>
      </c>
      <c r="B28" s="195" t="str">
        <f>+[1]ระบบการควบคุมฯ!B46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28" s="113" t="str">
        <f>+[1]ระบบการควบคุมฯ!C46</f>
        <v>ศธ 04002/ว13135 ลว.30 ก.ย.65 โอนครั้งที่ 754</v>
      </c>
      <c r="D28" s="369">
        <f>+[1]ระบบการควบคุมฯ!D46</f>
        <v>0</v>
      </c>
      <c r="E28" s="369"/>
      <c r="F28" s="369"/>
      <c r="G28" s="366">
        <f>+[1]ระบบการควบคุมฯ!K46+[1]ระบบการควบคุมฯ!L46</f>
        <v>0</v>
      </c>
      <c r="H28" s="367">
        <f t="shared" si="9"/>
        <v>0</v>
      </c>
      <c r="I28" s="114" t="s">
        <v>15</v>
      </c>
    </row>
    <row r="29" spans="1:9" ht="18.600000000000001" hidden="1" customHeight="1" x14ac:dyDescent="0.25">
      <c r="A29" s="358">
        <f>+[7]ระบบการควบคุมฯ!A53</f>
        <v>1.3</v>
      </c>
      <c r="B29" s="471" t="str">
        <f>+[7]ระบบการควบคุมฯ!B53</f>
        <v>กิจกรรมการขับเคลื่อนการจัดการเรียนรู้วิทยาการคำนวณและการออกแบบเทคโนโลยี</v>
      </c>
      <c r="C29" s="855" t="str">
        <f>+[7]ระบบการควบคุมฯ!C53</f>
        <v>20004 66 00075 00000</v>
      </c>
      <c r="D29" s="359">
        <f>+D30</f>
        <v>12000</v>
      </c>
      <c r="E29" s="359">
        <f t="shared" ref="E29:H30" si="10">+E30</f>
        <v>0</v>
      </c>
      <c r="F29" s="359">
        <f t="shared" si="10"/>
        <v>0</v>
      </c>
      <c r="G29" s="359">
        <f t="shared" si="10"/>
        <v>0</v>
      </c>
      <c r="H29" s="359">
        <f t="shared" si="10"/>
        <v>12000</v>
      </c>
      <c r="I29" s="561"/>
    </row>
    <row r="30" spans="1:9" ht="18.600000000000001" hidden="1" customHeight="1" x14ac:dyDescent="0.25">
      <c r="A30" s="360"/>
      <c r="B30" s="361" t="str">
        <f>+[1]ระบบการควบคุมฯ!B48</f>
        <v>งบรายจ่ายอื่น   6611500</v>
      </c>
      <c r="C30" s="362" t="str">
        <f>+[1]ระบบการควบคุมฯ!C48</f>
        <v>20004 32003100 5000005</v>
      </c>
      <c r="D30" s="363">
        <f>+D31</f>
        <v>12000</v>
      </c>
      <c r="E30" s="363">
        <f t="shared" si="10"/>
        <v>0</v>
      </c>
      <c r="F30" s="363">
        <f t="shared" si="10"/>
        <v>0</v>
      </c>
      <c r="G30" s="363">
        <f t="shared" si="10"/>
        <v>0</v>
      </c>
      <c r="H30" s="363">
        <f t="shared" si="10"/>
        <v>12000</v>
      </c>
      <c r="I30" s="364"/>
    </row>
    <row r="31" spans="1:9" ht="55.95" hidden="1" customHeight="1" x14ac:dyDescent="0.25">
      <c r="A31" s="365" t="str">
        <f>+[7]ระบบการควบคุมฯ!A55</f>
        <v>1.3.1</v>
      </c>
      <c r="B31" s="195" t="str">
        <f>+[7]ระบบการควบคุมฯ!B55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1" s="113" t="str">
        <f>+[7]ระบบการควบคุมฯ!C55</f>
        <v>ศธ 04002/ว897 ลว.7 มี.ค.66 โอนครั้งที่ 366</v>
      </c>
      <c r="D31" s="366">
        <f>+[7]ระบบการควบคุมฯ!F55</f>
        <v>12000</v>
      </c>
      <c r="E31" s="366">
        <f>+[7]ระบบการควบคุมฯ!G55+[7]ระบบการควบคุมฯ!H55</f>
        <v>0</v>
      </c>
      <c r="F31" s="366">
        <f>+[7]ระบบการควบคุมฯ!I55+[7]ระบบการควบคุมฯ!J55</f>
        <v>0</v>
      </c>
      <c r="G31" s="366">
        <f>+[7]ระบบการควบคุมฯ!K55+[7]ระบบการควบคุมฯ!L55</f>
        <v>0</v>
      </c>
      <c r="H31" s="367">
        <f t="shared" ref="H31:H33" si="11">+D31-E31-F31-G31</f>
        <v>12000</v>
      </c>
      <c r="I31" s="114" t="s">
        <v>195</v>
      </c>
    </row>
    <row r="32" spans="1:9" ht="18.600000000000001" hidden="1" customHeight="1" x14ac:dyDescent="0.25">
      <c r="A32" s="368"/>
      <c r="B32" s="195"/>
      <c r="C32" s="113"/>
      <c r="D32" s="369"/>
      <c r="E32" s="369"/>
      <c r="F32" s="369"/>
      <c r="G32" s="366">
        <f>+[1]ระบบการควบคุมฯ!K50+[1]ระบบการควบคุมฯ!L50</f>
        <v>0</v>
      </c>
      <c r="H32" s="367">
        <f t="shared" si="11"/>
        <v>0</v>
      </c>
      <c r="I32" s="114"/>
    </row>
    <row r="33" spans="1:9" ht="37.200000000000003" hidden="1" customHeight="1" x14ac:dyDescent="0.25">
      <c r="A33" s="373">
        <f>+[7]ระบบการควบคุมฯ!A57</f>
        <v>1.4</v>
      </c>
      <c r="B33" s="490" t="str">
        <f>+[7]ระบบการควบคุมฯ!B57</f>
        <v>กิจกรรมการพัฒนาเด็กปฐมวัยอย่างมีคุณภาพ</v>
      </c>
      <c r="C33" s="491" t="str">
        <f>+[1]ระบบการควบคุมฯ!C51</f>
        <v>20004 6686176 00000</v>
      </c>
      <c r="D33" s="359">
        <f>+D34</f>
        <v>5200</v>
      </c>
      <c r="E33" s="359"/>
      <c r="F33" s="359"/>
      <c r="G33" s="492">
        <f>+[1]ระบบการควบคุมฯ!K51+[1]ระบบการควบคุมฯ!L51</f>
        <v>0</v>
      </c>
      <c r="H33" s="493">
        <f t="shared" si="11"/>
        <v>5200</v>
      </c>
      <c r="I33" s="494" t="s">
        <v>97</v>
      </c>
    </row>
    <row r="34" spans="1:9" ht="37.200000000000003" hidden="1" customHeight="1" x14ac:dyDescent="0.25">
      <c r="A34" s="360"/>
      <c r="B34" s="370" t="str">
        <f>+[3]ระบบการควบคุมฯ!B36</f>
        <v>งบรายจ่ายอื่น   6511500</v>
      </c>
      <c r="C34" s="362" t="str">
        <f>+[1]ระบบการควบคุมฯ!C52</f>
        <v>20004 31003100 5000009</v>
      </c>
      <c r="D34" s="363">
        <f>SUM(D35:D39)</f>
        <v>5200</v>
      </c>
      <c r="E34" s="363">
        <f t="shared" ref="E34:H34" si="12">SUM(E35:E39)</f>
        <v>0</v>
      </c>
      <c r="F34" s="363">
        <f t="shared" si="12"/>
        <v>0</v>
      </c>
      <c r="G34" s="363">
        <f t="shared" si="12"/>
        <v>5200</v>
      </c>
      <c r="H34" s="363">
        <f t="shared" si="12"/>
        <v>0</v>
      </c>
      <c r="I34" s="363"/>
    </row>
    <row r="35" spans="1:9" ht="18.600000000000001" hidden="1" customHeight="1" x14ac:dyDescent="0.25">
      <c r="A35" s="365" t="str">
        <f>+[7]ระบบการควบคุมฯ!A59</f>
        <v>1.4.1</v>
      </c>
      <c r="B35" s="112" t="str">
        <f>+[7]ระบบการควบคุมฯ!B59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35" s="113" t="str">
        <f>+[7]ระบบการควบคุมฯ!C59</f>
        <v>ศธ 04002/ว5574 ลว.9 ธ.ค.65 โอนครั้งที่ 118</v>
      </c>
      <c r="D35" s="366">
        <f>+[7]ระบบการควบคุมฯ!F59</f>
        <v>800</v>
      </c>
      <c r="E35" s="366">
        <f>+[7]ระบบการควบคุมฯ!G59+[7]ระบบการควบคุมฯ!H59</f>
        <v>0</v>
      </c>
      <c r="F35" s="366">
        <f>+[7]ระบบการควบคุมฯ!I59+[7]ระบบการควบคุมฯ!J59</f>
        <v>0</v>
      </c>
      <c r="G35" s="367">
        <f>+[7]ระบบการควบคุมฯ!K59+[7]ระบบการควบคุมฯ!L59</f>
        <v>800</v>
      </c>
      <c r="H35" s="367">
        <f>+D35-E35-F35-G35</f>
        <v>0</v>
      </c>
      <c r="I35" s="473" t="s">
        <v>97</v>
      </c>
    </row>
    <row r="36" spans="1:9" ht="37.200000000000003" hidden="1" customHeight="1" x14ac:dyDescent="0.25">
      <c r="A36" s="365" t="str">
        <f>+[7]ระบบการควบคุมฯ!A60</f>
        <v>1.4.1.1</v>
      </c>
      <c r="B36" s="112" t="str">
        <f>+[7]ระบบการควบคุมฯ!B60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36" s="113" t="str">
        <f>+[7]ระบบการควบคุมฯ!C60</f>
        <v>ศธ 04002/ว332 ลว 1 กพ 66 ครั้งที่ 257</v>
      </c>
      <c r="D36" s="366">
        <f>+[7]ระบบการควบคุมฯ!F60</f>
        <v>800</v>
      </c>
      <c r="E36" s="366">
        <f>+[7]ระบบการควบคุมฯ!G60+[7]ระบบการควบคุมฯ!H60</f>
        <v>0</v>
      </c>
      <c r="F36" s="366">
        <f>+[7]ระบบการควบคุมฯ!I60+[7]ระบบการควบคุมฯ!J60</f>
        <v>0</v>
      </c>
      <c r="G36" s="367">
        <f>+[7]ระบบการควบคุมฯ!K60+[7]ระบบการควบคุมฯ!L60</f>
        <v>800</v>
      </c>
      <c r="H36" s="367">
        <f>+D36-E36-F36-G36</f>
        <v>0</v>
      </c>
      <c r="I36" s="473" t="s">
        <v>97</v>
      </c>
    </row>
    <row r="37" spans="1:9" ht="18.600000000000001" hidden="1" customHeight="1" x14ac:dyDescent="0.25">
      <c r="A37" s="365" t="str">
        <f>+[7]ระบบการควบคุมฯ!A61</f>
        <v>1.4.2</v>
      </c>
      <c r="B37" s="112" t="str">
        <f>+[7]ระบบการควบคุมฯ!B61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พุทธศักราข  ปีการศึกษา 2565  </v>
      </c>
      <c r="C37" s="113" t="str">
        <f>+[7]ระบบการควบคุมฯ!C61</f>
        <v>ศธ 04002/ว197 ลว.19 ม.ค.66 โอนครั้งที่ 214</v>
      </c>
      <c r="D37" s="366">
        <f>+[7]ระบบการควบคุมฯ!F61</f>
        <v>3600</v>
      </c>
      <c r="E37" s="366">
        <f>+[7]ระบบการควบคุมฯ!G61+[7]ระบบการควบคุมฯ!H61</f>
        <v>0</v>
      </c>
      <c r="F37" s="366">
        <f>+[7]ระบบการควบคุมฯ!I61+[7]ระบบการควบคุมฯ!J61</f>
        <v>0</v>
      </c>
      <c r="G37" s="367">
        <f>+[7]ระบบการควบคุมฯ!K61+[7]ระบบการควบคุมฯ!L61</f>
        <v>3600</v>
      </c>
      <c r="H37" s="367">
        <f>+D37-E37-F37-G37</f>
        <v>0</v>
      </c>
      <c r="I37" s="473" t="s">
        <v>97</v>
      </c>
    </row>
    <row r="38" spans="1:9" ht="37.200000000000003" hidden="1" customHeight="1" x14ac:dyDescent="0.25">
      <c r="A38" s="365" t="str">
        <f>+[1]ระบบการควบคุมฯ!A55</f>
        <v>1.3.3</v>
      </c>
      <c r="B38" s="195" t="str">
        <f>+[1]ระบบการควบคุมฯ!B55</f>
        <v xml:space="preserve">ค่าใช้จ่ายในการเข้าร่วมประชุมเชิงปฏิบัติการการพัฒนาการจัดประสบการณ์แบบ Active Learning สู่สมรรถนะเด็กปฐมวัย ระหว่างวันที่  4 – 6 พฤษภาคม  2565 </v>
      </c>
      <c r="C38" s="113" t="str">
        <f>+[1]ระบบการควบคุมฯ!C55</f>
        <v>ศธ 04002/ว1630 ลว 28 เม.ย. 65  ครั้งที่ 407</v>
      </c>
      <c r="D38" s="366">
        <f>+[1]ระบบการควบคุมฯ!F55</f>
        <v>0</v>
      </c>
      <c r="E38" s="366">
        <f>+[1]ระบบการควบคุมฯ!G55+[1]ระบบการควบคุมฯ!H55</f>
        <v>0</v>
      </c>
      <c r="F38" s="366">
        <f>+[1]ระบบการควบคุมฯ!I55+[1]ระบบการควบคุมฯ!J55</f>
        <v>0</v>
      </c>
      <c r="G38" s="367">
        <f>+[1]ระบบการควบคุมฯ!K55+[1]ระบบการควบคุมฯ!L55</f>
        <v>0</v>
      </c>
      <c r="H38" s="367">
        <f t="shared" ref="H38:H39" si="13">+D38-E38-F38-G38</f>
        <v>0</v>
      </c>
      <c r="I38" s="117" t="s">
        <v>54</v>
      </c>
    </row>
    <row r="39" spans="1:9" ht="93" hidden="1" customHeight="1" x14ac:dyDescent="0.25">
      <c r="A39" s="365" t="str">
        <f>+[1]ระบบการควบคุมฯ!A56</f>
        <v>1.3.4</v>
      </c>
      <c r="B39" s="195" t="str">
        <f>+[1]ระบบการควบคุมฯ!B56</f>
        <v xml:space="preserve">ค่าใช้จ่ายในการเดินทาง    เข้าร่วมประชุมเชิงปฏิบัติการขับเคลื่อนการพัฒนาคนตลอดช่วงชีวิต “เด็กปฐมวัย” ระหว่างวันที่ 5 – 8 กรกฎาคม 2565 ณ โรงแรมรอยัลริเวอร์ กรุงเทพมหานคร </v>
      </c>
      <c r="C39" s="113" t="str">
        <f>+[1]ระบบการควบคุมฯ!C56</f>
        <v>ศธ 04002/ว2599 ลว.7 ก.ค.65 โอนครั้งที่ 594</v>
      </c>
      <c r="D39" s="366">
        <f>+[1]ระบบการควบคุมฯ!F56</f>
        <v>0</v>
      </c>
      <c r="E39" s="366">
        <f>+[1]ระบบการควบคุมฯ!G56+[1]ระบบการควบคุมฯ!H56</f>
        <v>0</v>
      </c>
      <c r="F39" s="366">
        <f>+[1]ระบบการควบคุมฯ!I56+[1]ระบบการควบคุมฯ!J56</f>
        <v>0</v>
      </c>
      <c r="G39" s="367">
        <f>+[1]ระบบการควบคุมฯ!K56+[1]ระบบการควบคุมฯ!L56</f>
        <v>0</v>
      </c>
      <c r="H39" s="367">
        <f t="shared" si="13"/>
        <v>0</v>
      </c>
      <c r="I39" s="117" t="s">
        <v>54</v>
      </c>
    </row>
    <row r="40" spans="1:9" ht="18.600000000000001" x14ac:dyDescent="0.25">
      <c r="A40" s="495">
        <f>+[7]ระบบการควบคุมฯ!A63</f>
        <v>0</v>
      </c>
      <c r="B40" s="495">
        <f>+[7]ระบบการควบคุมฯ!B63</f>
        <v>0</v>
      </c>
      <c r="C40" s="495">
        <f>+[7]ระบบการควบคุมฯ!C63</f>
        <v>0</v>
      </c>
      <c r="D40" s="492">
        <f>+D41</f>
        <v>0</v>
      </c>
      <c r="E40" s="492">
        <f t="shared" ref="E40:H44" si="14">+E41</f>
        <v>0</v>
      </c>
      <c r="F40" s="492">
        <f t="shared" si="14"/>
        <v>0</v>
      </c>
      <c r="G40" s="492">
        <f t="shared" si="14"/>
        <v>0</v>
      </c>
      <c r="H40" s="492">
        <f t="shared" si="14"/>
        <v>0</v>
      </c>
      <c r="I40" s="496"/>
    </row>
    <row r="41" spans="1:9" ht="37.200000000000003" x14ac:dyDescent="0.25">
      <c r="A41" s="497">
        <f>+[1]ระบบการควบคุมฯ!A58</f>
        <v>0</v>
      </c>
      <c r="B41" s="498" t="str">
        <f>+[1]ระบบการควบคุมฯ!B58</f>
        <v>งบรายจ่ายอื่น   6611500</v>
      </c>
      <c r="C41" s="499" t="str">
        <f>+[1]ระบบการควบคุมฯ!C58</f>
        <v>20004 31003100 5000003</v>
      </c>
      <c r="D41" s="500">
        <f>+D42</f>
        <v>0</v>
      </c>
      <c r="E41" s="500">
        <f t="shared" si="14"/>
        <v>0</v>
      </c>
      <c r="F41" s="500">
        <f t="shared" si="14"/>
        <v>0</v>
      </c>
      <c r="G41" s="500">
        <f t="shared" si="14"/>
        <v>0</v>
      </c>
      <c r="H41" s="500">
        <f t="shared" si="14"/>
        <v>0</v>
      </c>
      <c r="I41" s="501"/>
    </row>
    <row r="42" spans="1:9" ht="55.8" x14ac:dyDescent="0.25">
      <c r="A42" s="365" t="str">
        <f>+[1]ระบบการควบคุมฯ!A59</f>
        <v>1.4.1</v>
      </c>
      <c r="B42" s="433" t="str">
        <f>+[1]ระบบการควบคุมฯ!B59</f>
        <v>ค่าใช้จ่ายดำเนินงานโครงการการพัฒนาคลังเครื่องมือมาตรฐานเพื่อยกระดับคุณภาพผู้เรียนในศตวรรษที่ 21</v>
      </c>
      <c r="C42" s="502" t="str">
        <f>+[1]ระบบการควบคุมฯ!C59</f>
        <v>ศธ 04002/ว2678 ลว.11 ก.ค.65 โอนครั้งที่ 593</v>
      </c>
      <c r="D42" s="503">
        <f>+[1]ระบบการควบคุมฯ!F59</f>
        <v>0</v>
      </c>
      <c r="E42" s="503">
        <f>+[1]ระบบการควบคุมฯ!G59+[1]ระบบการควบคุมฯ!H59</f>
        <v>0</v>
      </c>
      <c r="F42" s="503">
        <f>+[1]ระบบการควบคุมฯ!I59+[1]ระบบการควบคุมฯ!J59</f>
        <v>0</v>
      </c>
      <c r="G42" s="504">
        <f>+[1]ระบบการควบคุมฯ!K59+[1]ระบบการควบคุมฯ!L59</f>
        <v>0</v>
      </c>
      <c r="H42" s="504">
        <f t="shared" ref="H42" si="15">+D42-E42-F42-G42</f>
        <v>0</v>
      </c>
      <c r="I42" s="505" t="s">
        <v>97</v>
      </c>
    </row>
    <row r="43" spans="1:9" ht="37.200000000000003" hidden="1" customHeight="1" x14ac:dyDescent="0.25">
      <c r="A43" s="495">
        <f>+[7]ระบบการควบคุมฯ!A66</f>
        <v>1.5</v>
      </c>
      <c r="B43" s="872" t="str">
        <f>+[7]ระบบการควบคุมฯ!B66</f>
        <v>กิจกรรมการพัฒนามาตรฐานระบบการประเมินมาตรฐานและการประกันคุณภาพการศึกษา</v>
      </c>
      <c r="C43" s="491" t="str">
        <f>+[7]ระบบการควบคุมฯ!C66</f>
        <v>20004 66 86181 00000</v>
      </c>
      <c r="D43" s="492">
        <f>+D44</f>
        <v>800</v>
      </c>
      <c r="E43" s="492">
        <f t="shared" si="14"/>
        <v>0</v>
      </c>
      <c r="F43" s="492">
        <f t="shared" si="14"/>
        <v>0</v>
      </c>
      <c r="G43" s="492">
        <f t="shared" si="14"/>
        <v>800</v>
      </c>
      <c r="H43" s="492">
        <f t="shared" si="14"/>
        <v>0</v>
      </c>
      <c r="I43" s="496"/>
    </row>
    <row r="44" spans="1:9" ht="37.200000000000003" hidden="1" customHeight="1" x14ac:dyDescent="0.25">
      <c r="A44" s="497"/>
      <c r="B44" s="498" t="str">
        <f>+[7]ระบบการควบคุมฯ!B67</f>
        <v>งบรายจ่ายอื่น   6611500</v>
      </c>
      <c r="C44" s="499" t="str">
        <f>+[7]ระบบการควบคุมฯ!C67</f>
        <v>20004 31003100 5000012</v>
      </c>
      <c r="D44" s="500">
        <f>+D45</f>
        <v>800</v>
      </c>
      <c r="E44" s="500">
        <f t="shared" si="14"/>
        <v>0</v>
      </c>
      <c r="F44" s="500">
        <f t="shared" si="14"/>
        <v>0</v>
      </c>
      <c r="G44" s="500">
        <f t="shared" si="14"/>
        <v>800</v>
      </c>
      <c r="H44" s="500">
        <f t="shared" si="14"/>
        <v>0</v>
      </c>
      <c r="I44" s="501"/>
    </row>
    <row r="45" spans="1:9" ht="55.95" hidden="1" customHeight="1" x14ac:dyDescent="0.25">
      <c r="A45" s="365" t="str">
        <f>+[7]ระบบการควบคุมฯ!A68</f>
        <v>1.5.1</v>
      </c>
      <c r="B45" s="433" t="str">
        <f>+[7]ระบบการควบคุมฯ!B68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45" s="502" t="str">
        <f>+[7]ระบบการควบคุมฯ!C68</f>
        <v>ศธ 04002/ว5470 ลว.1 ธ.ค.65 โอนครั้งที่ 102</v>
      </c>
      <c r="D45" s="503">
        <f>+[7]ระบบการควบคุมฯ!F68</f>
        <v>800</v>
      </c>
      <c r="E45" s="503">
        <f>+[7]ระบบการควบคุมฯ!G68+[7]ระบบการควบคุมฯ!H68</f>
        <v>0</v>
      </c>
      <c r="F45" s="503">
        <f>+[7]ระบบการควบคุมฯ!I68+[7]ระบบการควบคุมฯ!J68</f>
        <v>0</v>
      </c>
      <c r="G45" s="504">
        <f>+[7]ระบบการควบคุมฯ!K68+[7]ระบบการควบคุมฯ!L68</f>
        <v>800</v>
      </c>
      <c r="H45" s="504">
        <f t="shared" ref="H45" si="16">+D45-E45-F45-G45</f>
        <v>0</v>
      </c>
      <c r="I45" s="505" t="s">
        <v>97</v>
      </c>
    </row>
    <row r="46" spans="1:9" ht="18.600000000000001" hidden="1" customHeight="1" x14ac:dyDescent="0.25">
      <c r="A46" s="371">
        <f>+[3]ระบบการควบคุมฯ!A39</f>
        <v>2</v>
      </c>
      <c r="B46" s="372" t="s">
        <v>98</v>
      </c>
      <c r="C46" s="355" t="str">
        <f>+[1]ระบบการควบคุมฯ!C60</f>
        <v>20004 31004500 2000000</v>
      </c>
      <c r="D46" s="356">
        <f>+D47+D50+D53+D56</f>
        <v>40800</v>
      </c>
      <c r="E46" s="356">
        <f t="shared" ref="E46:H46" si="17">+E47+E50+E53+E56</f>
        <v>0</v>
      </c>
      <c r="F46" s="356">
        <f t="shared" si="17"/>
        <v>0</v>
      </c>
      <c r="G46" s="356">
        <f t="shared" si="17"/>
        <v>6800</v>
      </c>
      <c r="H46" s="356">
        <f t="shared" si="17"/>
        <v>34000</v>
      </c>
      <c r="I46" s="356">
        <f t="shared" ref="E46:I47" si="18">+I47</f>
        <v>0</v>
      </c>
    </row>
    <row r="47" spans="1:9" ht="37.200000000000003" hidden="1" customHeight="1" x14ac:dyDescent="0.25">
      <c r="A47" s="373">
        <f>+[3]ระบบการควบคุมฯ!A40</f>
        <v>2.1</v>
      </c>
      <c r="B47" s="115" t="str">
        <f>+[7]ระบบการควบคุมฯ!B71</f>
        <v xml:space="preserve">กิจกรรมพัฒนาการจัดการเรียนการสอนภาษาอังกฤษ </v>
      </c>
      <c r="C47" s="116" t="str">
        <f>+[1]ระบบการควบคุมฯ!C62</f>
        <v>20004 66000 7300000</v>
      </c>
      <c r="D47" s="359">
        <f>+D48</f>
        <v>0</v>
      </c>
      <c r="E47" s="359">
        <f t="shared" si="18"/>
        <v>0</v>
      </c>
      <c r="F47" s="359">
        <f t="shared" si="18"/>
        <v>0</v>
      </c>
      <c r="G47" s="359">
        <f t="shared" si="18"/>
        <v>0</v>
      </c>
      <c r="H47" s="359">
        <f t="shared" si="18"/>
        <v>0</v>
      </c>
      <c r="I47" s="359">
        <f t="shared" si="18"/>
        <v>0</v>
      </c>
    </row>
    <row r="48" spans="1:9" ht="37.200000000000003" hidden="1" customHeight="1" x14ac:dyDescent="0.25">
      <c r="A48" s="360"/>
      <c r="B48" s="370" t="str">
        <f>+[7]ระบบการควบคุมฯ!B64</f>
        <v>งบรายจ่ายอื่น   6611500</v>
      </c>
      <c r="C48" s="118"/>
      <c r="D48" s="363">
        <f>SUM(D49)</f>
        <v>0</v>
      </c>
      <c r="E48" s="363">
        <f t="shared" ref="E48:I48" si="19">SUM(E49)</f>
        <v>0</v>
      </c>
      <c r="F48" s="363">
        <f t="shared" si="19"/>
        <v>0</v>
      </c>
      <c r="G48" s="363">
        <f t="shared" si="19"/>
        <v>0</v>
      </c>
      <c r="H48" s="363">
        <f t="shared" si="19"/>
        <v>0</v>
      </c>
      <c r="I48" s="363">
        <f t="shared" si="19"/>
        <v>0</v>
      </c>
    </row>
    <row r="49" spans="1:9" ht="18.600000000000001" hidden="1" customHeight="1" x14ac:dyDescent="0.25">
      <c r="A49" s="365" t="s">
        <v>35</v>
      </c>
      <c r="B49" s="195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49" s="195" t="str">
        <f>+[1]ระบบการควบคุมฯ!C64</f>
        <v>ศธ 04002/ว402 ลว.2 ก.พ.65 โอนครั้งที่ 181</v>
      </c>
      <c r="D49" s="366">
        <f>+[1]ระบบการควบคุมฯ!F64</f>
        <v>0</v>
      </c>
      <c r="E49" s="366"/>
      <c r="F49" s="366">
        <f>+[3]ระบบการควบคุมฯ!I42+[3]ระบบการควบคุมฯ!J42</f>
        <v>0</v>
      </c>
      <c r="G49" s="117">
        <f>+[1]ระบบการควบคุมฯ!K64+[1]ระบบการควบคุมฯ!L64</f>
        <v>0</v>
      </c>
      <c r="H49" s="117">
        <f>+D49-E49-F49-G49</f>
        <v>0</v>
      </c>
      <c r="I49" s="117" t="s">
        <v>54</v>
      </c>
    </row>
    <row r="50" spans="1:9" ht="37.200000000000003" hidden="1" customHeight="1" x14ac:dyDescent="0.25">
      <c r="A50" s="495">
        <f>+[1]ระบบการควบคุมฯ!A65</f>
        <v>2.2000000000000002</v>
      </c>
      <c r="B50" s="490" t="str">
        <f>+[1]ระบบการควบคุมฯ!B65</f>
        <v xml:space="preserve">กิจกรรมการพัฒนาครูและบุคลากรทางการศึกษา           </v>
      </c>
      <c r="C50" s="490" t="str">
        <f>+[1]ระบบการควบคุมฯ!C65</f>
        <v>20004 66 00091 00000</v>
      </c>
      <c r="D50" s="492">
        <f>+D51</f>
        <v>0</v>
      </c>
      <c r="E50" s="492">
        <f t="shared" ref="E50:H57" si="20">+E51</f>
        <v>0</v>
      </c>
      <c r="F50" s="492">
        <f t="shared" si="20"/>
        <v>0</v>
      </c>
      <c r="G50" s="492">
        <f t="shared" si="20"/>
        <v>0</v>
      </c>
      <c r="H50" s="492">
        <f t="shared" si="20"/>
        <v>0</v>
      </c>
      <c r="I50" s="496"/>
    </row>
    <row r="51" spans="1:9" ht="37.200000000000003" hidden="1" customHeight="1" x14ac:dyDescent="0.25">
      <c r="A51" s="506" t="s">
        <v>62</v>
      </c>
      <c r="B51" s="507" t="str">
        <f>+[1]ระบบการควบคุมฯ!B66</f>
        <v>งบดำเนินงาน   66112xx</v>
      </c>
      <c r="C51" s="507" t="str">
        <f>+[1]ระบบการควบคุมฯ!C66</f>
        <v>20004 32004500 2000000</v>
      </c>
      <c r="D51" s="508">
        <f>+D52</f>
        <v>0</v>
      </c>
      <c r="E51" s="508">
        <f t="shared" si="20"/>
        <v>0</v>
      </c>
      <c r="F51" s="508">
        <f t="shared" si="20"/>
        <v>0</v>
      </c>
      <c r="G51" s="508">
        <f t="shared" si="20"/>
        <v>0</v>
      </c>
      <c r="H51" s="509">
        <f>+D51-E51-F51-G51</f>
        <v>0</v>
      </c>
      <c r="I51" s="509"/>
    </row>
    <row r="52" spans="1:9" ht="37.200000000000003" hidden="1" customHeight="1" x14ac:dyDescent="0.25">
      <c r="A52" s="365" t="s">
        <v>62</v>
      </c>
      <c r="B52" s="195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2" s="195" t="str">
        <f>+[1]ระบบการควบคุมฯ!C67</f>
        <v>ศธ 04002/ว2595 ลว.7 ก.ค.65 โอนครั้งที่ 604</v>
      </c>
      <c r="D52" s="366">
        <f>+[1]ระบบการควบคุมฯ!F67</f>
        <v>0</v>
      </c>
      <c r="E52" s="366">
        <f>+[1]ระบบการควบคุมฯ!G67+[1]ระบบการควบคุมฯ!H67</f>
        <v>0</v>
      </c>
      <c r="F52" s="366">
        <f>+[1]ระบบการควบคุมฯ!I67+[1]ระบบการควบคุมฯ!J67</f>
        <v>0</v>
      </c>
      <c r="G52" s="117">
        <f>+[1]ระบบการควบคุมฯ!K67+[1]ระบบการควบคุมฯ!L67</f>
        <v>0</v>
      </c>
      <c r="H52" s="117">
        <f>+D52-E52-F52-G52</f>
        <v>0</v>
      </c>
      <c r="I52" s="473" t="s">
        <v>97</v>
      </c>
    </row>
    <row r="53" spans="1:9" ht="37.200000000000003" hidden="1" customHeight="1" x14ac:dyDescent="0.25">
      <c r="A53" s="495">
        <f>+[7]ระบบการควบคุมฯ!A77</f>
        <v>2.2999999999999998</v>
      </c>
      <c r="B53" s="490" t="str">
        <f>+[7]ระบบการควบคุมฯ!B77</f>
        <v xml:space="preserve">กิจกรรมพัฒนาศูนย์ HCEC </v>
      </c>
      <c r="C53" s="490" t="str">
        <f>+[7]ระบบการควบคุมฯ!C77</f>
        <v>20004 66 00103 00000</v>
      </c>
      <c r="D53" s="492">
        <f>+D54</f>
        <v>800</v>
      </c>
      <c r="E53" s="492">
        <f t="shared" si="20"/>
        <v>0</v>
      </c>
      <c r="F53" s="492">
        <f t="shared" si="20"/>
        <v>0</v>
      </c>
      <c r="G53" s="492">
        <f t="shared" si="20"/>
        <v>0</v>
      </c>
      <c r="H53" s="492">
        <f t="shared" si="20"/>
        <v>800</v>
      </c>
      <c r="I53" s="496"/>
    </row>
    <row r="54" spans="1:9" ht="37.200000000000003" hidden="1" customHeight="1" x14ac:dyDescent="0.25">
      <c r="A54" s="506"/>
      <c r="B54" s="903" t="str">
        <f>+[7]ระบบการควบคุมฯ!B78</f>
        <v>งบดำเนินงาน   66112xx</v>
      </c>
      <c r="C54" s="904" t="str">
        <f>+[7]ระบบการควบคุมฯ!C78</f>
        <v>20004 31004500 2000000</v>
      </c>
      <c r="D54" s="508">
        <f>+D55</f>
        <v>800</v>
      </c>
      <c r="E54" s="508">
        <f t="shared" si="20"/>
        <v>0</v>
      </c>
      <c r="F54" s="508">
        <f t="shared" si="20"/>
        <v>0</v>
      </c>
      <c r="G54" s="508">
        <f t="shared" si="20"/>
        <v>0</v>
      </c>
      <c r="H54" s="509">
        <f>+D54-E54-F54-G54</f>
        <v>800</v>
      </c>
      <c r="I54" s="509"/>
    </row>
    <row r="55" spans="1:9" ht="37.200000000000003" hidden="1" customHeight="1" x14ac:dyDescent="0.25">
      <c r="A55" s="365" t="str">
        <f>+[7]ระบบการควบคุมฯ!A79</f>
        <v>2.3.1</v>
      </c>
      <c r="B55" s="195" t="str">
        <f>+[7]ระบบการควบคุมฯ!B79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55" s="905" t="str">
        <f>+[7]ระบบการควบคุมฯ!C79</f>
        <v>ศธ 04002/ว512 ลว. 10 กพ 66 โอนครั้งที่ 296</v>
      </c>
      <c r="D55" s="366">
        <f>+[7]ระบบการควบคุมฯ!F79</f>
        <v>800</v>
      </c>
      <c r="E55" s="366">
        <f>+[1]ระบบการควบคุมฯ!G70+[1]ระบบการควบคุมฯ!H70</f>
        <v>0</v>
      </c>
      <c r="F55" s="366">
        <f>+[1]ระบบการควบคุมฯ!I70+[1]ระบบการควบคุมฯ!J70</f>
        <v>0</v>
      </c>
      <c r="G55" s="117">
        <f>+[1]ระบบการควบคุมฯ!K70+[1]ระบบการควบคุมฯ!L70</f>
        <v>0</v>
      </c>
      <c r="H55" s="117">
        <f>+D55-E55-F55-G55</f>
        <v>800</v>
      </c>
      <c r="I55" s="473" t="s">
        <v>18</v>
      </c>
    </row>
    <row r="56" spans="1:9" ht="37.200000000000003" hidden="1" customHeight="1" x14ac:dyDescent="0.25">
      <c r="A56" s="495">
        <f>+[7]ระบบการควบคุมฯ!A81</f>
        <v>2.4</v>
      </c>
      <c r="B56" s="490" t="str">
        <f>+[7]ระบบการควบคุมฯ!B81</f>
        <v xml:space="preserve">กิจกรรมพัฒนาครูเพื่อการจัดการเรียนรู้สู่ฐานสมรรถนะ  </v>
      </c>
      <c r="C56" s="490" t="str">
        <f>+[7]ระบบการควบคุมฯ!C81</f>
        <v>20004 66 00104 00000</v>
      </c>
      <c r="D56" s="492">
        <f>+D57</f>
        <v>40000</v>
      </c>
      <c r="E56" s="492">
        <f t="shared" si="20"/>
        <v>0</v>
      </c>
      <c r="F56" s="492">
        <f t="shared" si="20"/>
        <v>0</v>
      </c>
      <c r="G56" s="492">
        <f t="shared" si="20"/>
        <v>6800</v>
      </c>
      <c r="H56" s="492">
        <f t="shared" si="20"/>
        <v>33200</v>
      </c>
      <c r="I56" s="496"/>
    </row>
    <row r="57" spans="1:9" ht="55.95" hidden="1" customHeight="1" x14ac:dyDescent="0.25">
      <c r="A57" s="506">
        <f>+[7]ระบบการควบคุมฯ!A82</f>
        <v>0</v>
      </c>
      <c r="B57" s="507" t="str">
        <f>+[7]ระบบการควบคุมฯ!B82</f>
        <v>งบดำเนินงาน   66112xx</v>
      </c>
      <c r="C57" s="507" t="str">
        <f>+[7]ระบบการควบคุมฯ!C82</f>
        <v>20004 31004500 2000000</v>
      </c>
      <c r="D57" s="508">
        <f>+D58</f>
        <v>40000</v>
      </c>
      <c r="E57" s="508">
        <f t="shared" si="20"/>
        <v>0</v>
      </c>
      <c r="F57" s="508">
        <f t="shared" si="20"/>
        <v>0</v>
      </c>
      <c r="G57" s="508">
        <f t="shared" si="20"/>
        <v>6800</v>
      </c>
      <c r="H57" s="509">
        <f>+D57-E57-F57-G57</f>
        <v>33200</v>
      </c>
      <c r="I57" s="509"/>
    </row>
    <row r="58" spans="1:9" ht="37.200000000000003" hidden="1" customHeight="1" x14ac:dyDescent="0.25">
      <c r="A58" s="365" t="str">
        <f>+[7]ระบบการควบคุมฯ!A83</f>
        <v>2.4.1</v>
      </c>
      <c r="B58" s="856" t="str">
        <f>+[7]ระบบการควบคุมฯ!B83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58" s="856" t="str">
        <f>+[7]ระบบการควบคุมฯ!C83</f>
        <v>ศธ 04002/ว150 ลว. 16 ม.ค.66 โอนครั้งที่ 195</v>
      </c>
      <c r="D58" s="365">
        <f>+[7]ระบบการควบคุมฯ!D83</f>
        <v>40000</v>
      </c>
      <c r="E58" s="366">
        <f>+[7]ระบบการควบคุมฯ!G83+[7]ระบบการควบคุมฯ!H83</f>
        <v>0</v>
      </c>
      <c r="F58" s="366">
        <f>+[7]ระบบการควบคุมฯ!I83+[7]ระบบการควบคุมฯ!J83</f>
        <v>0</v>
      </c>
      <c r="G58" s="117">
        <f>+[7]ระบบการควบคุมฯ!K83+[7]ระบบการควบคุมฯ!L83</f>
        <v>6800</v>
      </c>
      <c r="H58" s="117">
        <f>+D58-E58-F58-G58</f>
        <v>33200</v>
      </c>
      <c r="I58" s="473" t="s">
        <v>97</v>
      </c>
    </row>
    <row r="59" spans="1:9" ht="37.200000000000003" hidden="1" customHeight="1" x14ac:dyDescent="0.25">
      <c r="A59" s="365"/>
      <c r="B59" s="195"/>
      <c r="C59" s="119"/>
      <c r="D59" s="366"/>
      <c r="E59" s="366"/>
      <c r="F59" s="366"/>
      <c r="G59" s="117"/>
      <c r="H59" s="117"/>
      <c r="I59" s="117"/>
    </row>
    <row r="60" spans="1:9" ht="55.95" hidden="1" customHeight="1" x14ac:dyDescent="0.25">
      <c r="A60" s="371">
        <f>+[7]ระบบการควบคุมฯ!A87</f>
        <v>3</v>
      </c>
      <c r="B60" s="354" t="str">
        <f>+[1]ระบบการควบคุมฯ!B71</f>
        <v>โครงการขับเคลื่อนการพัฒนาการศึกษาที่ยั่งยืน</v>
      </c>
      <c r="C60" s="355" t="str">
        <f>+[1]ระบบการควบคุมฯ!C71</f>
        <v>20004 31006100 5000017</v>
      </c>
      <c r="D60" s="356">
        <f>+D61+D64+D67+D74+D77+D85+D89+D92+D95+D101+D118+D126</f>
        <v>15195104</v>
      </c>
      <c r="E60" s="356">
        <f t="shared" ref="E60:H60" si="21">+E61+E64+E67+E74+E77+E85+E89+E92+E95+E101+E118+E126</f>
        <v>0</v>
      </c>
      <c r="F60" s="356">
        <f t="shared" si="21"/>
        <v>0</v>
      </c>
      <c r="G60" s="356">
        <f t="shared" si="21"/>
        <v>12567118.189999999</v>
      </c>
      <c r="H60" s="356">
        <f t="shared" si="21"/>
        <v>2627985.81</v>
      </c>
      <c r="I60" s="356">
        <f>+I85</f>
        <v>0</v>
      </c>
    </row>
    <row r="61" spans="1:9" ht="18.600000000000001" x14ac:dyDescent="0.25">
      <c r="A61" s="373">
        <f>+[7]ระบบการควบคุมฯ!A91</f>
        <v>3.1</v>
      </c>
      <c r="B61" s="471" t="str">
        <f>+[7]ระบบการควบคุมฯ!B91</f>
        <v xml:space="preserve">กิจกรรมสานความร่วมมือภาคีเครือข่ายด้านการจัดการศึกษา </v>
      </c>
      <c r="C61" s="111" t="str">
        <f>+[7]ระบบการควบคุมฯ!C91</f>
        <v>20004 66 00078 00000</v>
      </c>
      <c r="D61" s="359">
        <f>+D62</f>
        <v>2400</v>
      </c>
      <c r="E61" s="359">
        <f t="shared" ref="E61:I61" si="22">+E62</f>
        <v>0</v>
      </c>
      <c r="F61" s="359">
        <f t="shared" si="22"/>
        <v>0</v>
      </c>
      <c r="G61" s="359">
        <f t="shared" si="22"/>
        <v>0</v>
      </c>
      <c r="H61" s="359">
        <f t="shared" si="22"/>
        <v>2400</v>
      </c>
      <c r="I61" s="359">
        <f t="shared" si="22"/>
        <v>0</v>
      </c>
    </row>
    <row r="62" spans="1:9" ht="37.200000000000003" x14ac:dyDescent="0.25">
      <c r="A62" s="360" t="str">
        <f>+[7]ระบบการควบคุมฯ!A92</f>
        <v>3.1.1</v>
      </c>
      <c r="B62" s="544" t="str">
        <f>+[1]ระบบการควบคุมฯ!B84</f>
        <v>งบรายจ่ายอื่น   6611500</v>
      </c>
      <c r="C62" s="362" t="str">
        <f>+[7]ระบบการควบคุมฯ!C92</f>
        <v>20004 31006100 5000004</v>
      </c>
      <c r="D62" s="363">
        <f>SUM(D63)</f>
        <v>2400</v>
      </c>
      <c r="E62" s="363">
        <f t="shared" ref="E62:I62" si="23">SUM(E63)</f>
        <v>0</v>
      </c>
      <c r="F62" s="363">
        <f t="shared" si="23"/>
        <v>0</v>
      </c>
      <c r="G62" s="363">
        <f t="shared" si="23"/>
        <v>0</v>
      </c>
      <c r="H62" s="363">
        <f t="shared" si="23"/>
        <v>2400</v>
      </c>
      <c r="I62" s="363">
        <f t="shared" si="23"/>
        <v>0</v>
      </c>
    </row>
    <row r="63" spans="1:9" ht="74.400000000000006" x14ac:dyDescent="0.25">
      <c r="A63" s="365" t="str">
        <f>+[7]ระบบการควบคุมฯ!A93</f>
        <v>3.1.1.1</v>
      </c>
      <c r="B63" s="195" t="str">
        <f>+[7]ระบบการควบคุมฯ!B93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63" s="113" t="str">
        <f>+[7]ระบบการควบคุมฯ!C93</f>
        <v>ศธ 04002/ว1915 ลว.  11 พค 66 โอนครั้งที่ 515</v>
      </c>
      <c r="D63" s="366">
        <f>+[7]ระบบการควบคุมฯ!F93</f>
        <v>2400</v>
      </c>
      <c r="E63" s="366">
        <f>+[7]ระบบการควบคุมฯ!G93+[7]ระบบการควบคุมฯ!H93</f>
        <v>0</v>
      </c>
      <c r="F63" s="366">
        <f>+[7]ระบบการควบคุมฯ!I93+[7]ระบบการควบคุมฯ!J93</f>
        <v>0</v>
      </c>
      <c r="G63" s="117">
        <f>+[7]ระบบการควบคุมฯ!K93+[7]ระบบการควบคุมฯ!L93</f>
        <v>0</v>
      </c>
      <c r="H63" s="117">
        <f>+D63-E63-F63-G63</f>
        <v>2400</v>
      </c>
      <c r="I63" s="473" t="s">
        <v>13</v>
      </c>
    </row>
    <row r="64" spans="1:9" ht="37.200000000000003" hidden="1" customHeight="1" x14ac:dyDescent="0.25">
      <c r="A64" s="373">
        <f>+[7]ระบบการควบคุมฯ!A94</f>
        <v>3.2</v>
      </c>
      <c r="B64" s="471" t="str">
        <f>+[7]ระบบการควบคุมฯ!B94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64" s="111" t="str">
        <f>+[7]ระบบการควบคุมฯ!C94</f>
        <v>20004 66 00085 00000</v>
      </c>
      <c r="D64" s="359">
        <f>+D65</f>
        <v>10000</v>
      </c>
      <c r="E64" s="359">
        <f t="shared" ref="E64:I64" si="24">+E65</f>
        <v>0</v>
      </c>
      <c r="F64" s="359">
        <f t="shared" si="24"/>
        <v>0</v>
      </c>
      <c r="G64" s="359">
        <f t="shared" si="24"/>
        <v>0</v>
      </c>
      <c r="H64" s="359">
        <f t="shared" si="24"/>
        <v>10000</v>
      </c>
      <c r="I64" s="359">
        <f t="shared" si="24"/>
        <v>0</v>
      </c>
    </row>
    <row r="65" spans="1:9" ht="37.200000000000003" hidden="1" customHeight="1" x14ac:dyDescent="0.25">
      <c r="A65" s="360" t="str">
        <f>+[7]ระบบการควบคุมฯ!A95</f>
        <v>3.2.1</v>
      </c>
      <c r="B65" s="544" t="str">
        <f>+[1]ระบบการควบคุมฯ!B87</f>
        <v xml:space="preserve"> งบรายจ่ายอื่น 6611500</v>
      </c>
      <c r="C65" s="362" t="str">
        <f>+[7]ระบบการควบคุมฯ!C95</f>
        <v>20004 31006100 5000008</v>
      </c>
      <c r="D65" s="363">
        <f>SUM(D66)</f>
        <v>10000</v>
      </c>
      <c r="E65" s="363">
        <f t="shared" ref="E65:I65" si="25">SUM(E66)</f>
        <v>0</v>
      </c>
      <c r="F65" s="363">
        <f t="shared" si="25"/>
        <v>0</v>
      </c>
      <c r="G65" s="363">
        <f t="shared" si="25"/>
        <v>0</v>
      </c>
      <c r="H65" s="363">
        <f t="shared" si="25"/>
        <v>10000</v>
      </c>
      <c r="I65" s="363">
        <f t="shared" si="25"/>
        <v>0</v>
      </c>
    </row>
    <row r="66" spans="1:9" ht="18.600000000000001" hidden="1" customHeight="1" x14ac:dyDescent="0.25">
      <c r="A66" s="365" t="str">
        <f>+[7]ระบบการควบคุมฯ!A96</f>
        <v>3.2.1.1</v>
      </c>
      <c r="B66" s="195" t="str">
        <f>+[7]ระบบการควบคุมฯ!B96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66" s="113" t="str">
        <f>+[7]ระบบการควบคุมฯ!C96</f>
        <v>ศธ 04002/ว1036 ลว.  13 มีค 66 โอนครั้งที่ 389</v>
      </c>
      <c r="D66" s="366">
        <f>+[7]ระบบการควบคุมฯ!F96</f>
        <v>10000</v>
      </c>
      <c r="E66" s="366">
        <f>+[7]ระบบการควบคุมฯ!G96+[7]ระบบการควบคุมฯ!H96</f>
        <v>0</v>
      </c>
      <c r="F66" s="366">
        <f>+[7]ระบบการควบคุมฯ!I96+[7]ระบบการควบคุมฯ!J96</f>
        <v>0</v>
      </c>
      <c r="G66" s="117">
        <f>+[7]ระบบการควบคุมฯ!K96+[7]ระบบการควบคุมฯ!L96</f>
        <v>0</v>
      </c>
      <c r="H66" s="117">
        <f>+D66-E66-F66-G66</f>
        <v>10000</v>
      </c>
      <c r="I66" s="473" t="s">
        <v>13</v>
      </c>
    </row>
    <row r="67" spans="1:9" ht="74.400000000000006" hidden="1" customHeight="1" x14ac:dyDescent="0.25">
      <c r="A67" s="373">
        <f>+[7]ระบบการควบคุมฯ!A101</f>
        <v>3.3</v>
      </c>
      <c r="B67" s="471" t="str">
        <f>+[7]ระบบการควบคุมฯ!B101</f>
        <v>กิจกรรมการยกระดับคุณภาพด้านวิทยาศาสตร์ศึกษาเพื่อความเป็นเลิศ</v>
      </c>
      <c r="C67" s="111" t="str">
        <f>+[7]ระบบการควบคุมฯ!C101</f>
        <v>20004 66 00093 00000</v>
      </c>
      <c r="D67" s="359">
        <f>+D68</f>
        <v>74700</v>
      </c>
      <c r="E67" s="359">
        <f t="shared" ref="E67:I67" si="26">+E68</f>
        <v>0</v>
      </c>
      <c r="F67" s="359">
        <f t="shared" si="26"/>
        <v>0</v>
      </c>
      <c r="G67" s="359">
        <f t="shared" si="26"/>
        <v>0</v>
      </c>
      <c r="H67" s="359">
        <f t="shared" si="26"/>
        <v>74700</v>
      </c>
      <c r="I67" s="359">
        <f t="shared" si="26"/>
        <v>0</v>
      </c>
    </row>
    <row r="68" spans="1:9" ht="74.400000000000006" hidden="1" customHeight="1" x14ac:dyDescent="0.25">
      <c r="A68" s="360"/>
      <c r="B68" s="361" t="str">
        <f>+[7]ระบบการควบคุมฯ!B102</f>
        <v>งบรายจ่ายอื่น   6611500</v>
      </c>
      <c r="C68" s="362" t="str">
        <f>+[7]ระบบการควบคุมฯ!C102</f>
        <v>20004 31006100 5000009</v>
      </c>
      <c r="D68" s="363">
        <f>SUM(D69:D73)</f>
        <v>74700</v>
      </c>
      <c r="E68" s="363">
        <f t="shared" ref="E68:H68" si="27">SUM(E69:E73)</f>
        <v>0</v>
      </c>
      <c r="F68" s="363">
        <f t="shared" si="27"/>
        <v>0</v>
      </c>
      <c r="G68" s="363">
        <f t="shared" si="27"/>
        <v>0</v>
      </c>
      <c r="H68" s="363">
        <f t="shared" si="27"/>
        <v>74700</v>
      </c>
      <c r="I68" s="363">
        <f t="shared" ref="I68" si="28">SUM(I69)</f>
        <v>0</v>
      </c>
    </row>
    <row r="69" spans="1:9" ht="37.200000000000003" hidden="1" customHeight="1" x14ac:dyDescent="0.25">
      <c r="A69" s="365" t="str">
        <f>+[7]ระบบการควบคุมฯ!A103</f>
        <v>3.3.1</v>
      </c>
      <c r="B69" s="877" t="str">
        <f>+[7]ระบบการควบคุมฯ!B103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69" s="113" t="str">
        <f>+[7]ระบบการควบคุมฯ!C103</f>
        <v>ศธ 04002/ว366 ลว.  3 กพ 66 โอนครั้งที่ 263 พาหนะ 2000 บาท ดำเนินการ 10000 บาท เขียนเขต(รอจัดสรร)</v>
      </c>
      <c r="D69" s="366">
        <f>+[7]ระบบการควบคุมฯ!F103</f>
        <v>12700</v>
      </c>
      <c r="E69" s="366">
        <f>+[1]ระบบการควบคุมฯ!G91+[1]ระบบการควบคุมฯ!H91</f>
        <v>0</v>
      </c>
      <c r="F69" s="366">
        <f>+[1]ระบบการควบคุมฯ!I91+[1]ระบบการควบคุมฯ!J91</f>
        <v>0</v>
      </c>
      <c r="G69" s="117">
        <f>+[1]ระบบการควบคุมฯ!K91+[1]ระบบการควบคุมฯ!L91</f>
        <v>0</v>
      </c>
      <c r="H69" s="117">
        <f>+D69-E69-F69-G69</f>
        <v>12700</v>
      </c>
      <c r="I69" s="473" t="s">
        <v>18</v>
      </c>
    </row>
    <row r="70" spans="1:9" ht="37.200000000000003" hidden="1" customHeight="1" x14ac:dyDescent="0.25">
      <c r="A70" s="365" t="str">
        <f>+[7]ระบบการควบคุมฯ!A104</f>
        <v>3.3.2</v>
      </c>
      <c r="B70" s="877" t="str">
        <f>+[7]ระบบการควบคุมฯ!B104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0" s="113" t="str">
        <f>+[7]ระบบการควบคุมฯ!C104</f>
        <v>ศธ 04002/ว074 ลว.  15 มีค 66 โอนครั้งที่ 395</v>
      </c>
      <c r="D70" s="366">
        <f>+[7]ระบบการควบคุมฯ!F104</f>
        <v>40000</v>
      </c>
      <c r="E70" s="366">
        <f>+[1]ระบบการควบคุมฯ!G92+[1]ระบบการควบคุมฯ!H92</f>
        <v>0</v>
      </c>
      <c r="F70" s="366">
        <f>+[1]ระบบการควบคุมฯ!I92+[1]ระบบการควบคุมฯ!J92</f>
        <v>0</v>
      </c>
      <c r="G70" s="117">
        <f>+[1]ระบบการควบคุมฯ!K92+[1]ระบบการควบคุมฯ!L92</f>
        <v>0</v>
      </c>
      <c r="H70" s="117">
        <f>+D70-E70-F70-G70</f>
        <v>40000</v>
      </c>
      <c r="I70" s="473" t="s">
        <v>196</v>
      </c>
    </row>
    <row r="71" spans="1:9" ht="55.95" hidden="1" customHeight="1" x14ac:dyDescent="0.25">
      <c r="A71" s="365" t="str">
        <f>+[7]ระบบการควบคุมฯ!A105</f>
        <v>3.3.3</v>
      </c>
      <c r="B71" s="877" t="str">
        <f>+[7]ระบบการควบคุมฯ!B105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71" s="113" t="str">
        <f>+[7]ระบบการควบคุมฯ!C105</f>
        <v>ศธ 04002/ว1347 ลว.  3 เมย 66 โอนครั้งที่ 446 พาหนะ 2000 บาท ดำเนินการ 10000 บาท เขียนเขต</v>
      </c>
      <c r="D71" s="366">
        <f>+[7]ระบบการควบคุมฯ!F105</f>
        <v>12000</v>
      </c>
      <c r="E71" s="366">
        <f>+[1]ระบบการควบคุมฯ!G93+[1]ระบบการควบคุมฯ!H93</f>
        <v>0</v>
      </c>
      <c r="F71" s="366">
        <f>+[1]ระบบการควบคุมฯ!I93+[1]ระบบการควบคุมฯ!J93</f>
        <v>0</v>
      </c>
      <c r="G71" s="117">
        <f>+[1]ระบบการควบคุมฯ!K93+[1]ระบบการควบคุมฯ!L93</f>
        <v>0</v>
      </c>
      <c r="H71" s="117">
        <f>+D71-E71-F71-G71</f>
        <v>12000</v>
      </c>
      <c r="I71" s="473" t="s">
        <v>197</v>
      </c>
    </row>
    <row r="72" spans="1:9" ht="111.6" hidden="1" customHeight="1" x14ac:dyDescent="0.25">
      <c r="A72" s="365" t="str">
        <f>+[7]ระบบการควบคุมฯ!A106</f>
        <v>3.3.4</v>
      </c>
      <c r="B72" s="877" t="str">
        <f>+[7]ระบบการควบคุมฯ!B106</f>
        <v xml:space="preserve">ค่าใช้จ่ายในการดำเนินงานของโครงการวิทยาศาสตร์พลังสิบ ระดับประถมศึกษา </v>
      </c>
      <c r="C72" s="113" t="str">
        <f>+[7]ระบบการควบคุมฯ!C106</f>
        <v xml:space="preserve">ศธ 04002/ว1350 ลว.  3 เมย 66 โอนครั้งที่ 451 </v>
      </c>
      <c r="D72" s="366">
        <f>+[7]ระบบการควบคุมฯ!F106</f>
        <v>10000</v>
      </c>
      <c r="E72" s="366">
        <f>+[1]ระบบการควบคุมฯ!G94+[1]ระบบการควบคุมฯ!H94</f>
        <v>0</v>
      </c>
      <c r="F72" s="366">
        <f>+[1]ระบบการควบคุมฯ!I94+[1]ระบบการควบคุมฯ!J94</f>
        <v>0</v>
      </c>
      <c r="G72" s="117">
        <f>+[1]ระบบการควบคุมฯ!K94+[1]ระบบการควบคุมฯ!L94</f>
        <v>0</v>
      </c>
      <c r="H72" s="117">
        <f>+D72-E72-F72-G72</f>
        <v>10000</v>
      </c>
      <c r="I72" s="473" t="s">
        <v>198</v>
      </c>
    </row>
    <row r="73" spans="1:9" ht="55.95" hidden="1" customHeight="1" x14ac:dyDescent="0.25">
      <c r="A73" s="368"/>
      <c r="B73" s="877"/>
      <c r="C73" s="113"/>
      <c r="D73" s="369"/>
      <c r="E73" s="369"/>
      <c r="F73" s="369"/>
      <c r="G73" s="906"/>
      <c r="H73" s="906"/>
      <c r="I73" s="907"/>
    </row>
    <row r="74" spans="1:9" ht="18.600000000000001" hidden="1" customHeight="1" x14ac:dyDescent="0.25">
      <c r="A74" s="373">
        <f>+[7]ระบบการควบคุมฯ!A107</f>
        <v>3.4</v>
      </c>
      <c r="B74" s="471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74" s="111" t="str">
        <f>+[1]ระบบการควบคุมฯ!C83</f>
        <v>20004 66 00105 00000</v>
      </c>
      <c r="D74" s="359">
        <f>+D75</f>
        <v>1200</v>
      </c>
      <c r="E74" s="359">
        <f t="shared" ref="E74:I74" si="29">+E75</f>
        <v>0</v>
      </c>
      <c r="F74" s="359">
        <f t="shared" si="29"/>
        <v>0</v>
      </c>
      <c r="G74" s="359">
        <f t="shared" si="29"/>
        <v>0</v>
      </c>
      <c r="H74" s="359">
        <f t="shared" si="29"/>
        <v>1200</v>
      </c>
      <c r="I74" s="359">
        <f t="shared" si="29"/>
        <v>0</v>
      </c>
    </row>
    <row r="75" spans="1:9" ht="18.600000000000001" hidden="1" customHeight="1" x14ac:dyDescent="0.25">
      <c r="A75" s="360">
        <f>+[7]ระบบการควบคุมฯ!A108</f>
        <v>0</v>
      </c>
      <c r="B75" s="361" t="str">
        <f>+[1]ระบบการควบคุมฯ!B84</f>
        <v>งบรายจ่ายอื่น   6611500</v>
      </c>
      <c r="C75" s="853" t="str">
        <f>+[7]ระบบการควบคุมฯ!C108</f>
        <v>20004 31006100 5000011</v>
      </c>
      <c r="D75" s="363">
        <f>SUM(D76)</f>
        <v>1200</v>
      </c>
      <c r="E75" s="363">
        <f t="shared" ref="E75:I75" si="30">SUM(E76)</f>
        <v>0</v>
      </c>
      <c r="F75" s="363">
        <f t="shared" si="30"/>
        <v>0</v>
      </c>
      <c r="G75" s="363">
        <f t="shared" si="30"/>
        <v>0</v>
      </c>
      <c r="H75" s="363">
        <f t="shared" si="30"/>
        <v>1200</v>
      </c>
      <c r="I75" s="363">
        <f t="shared" si="30"/>
        <v>0</v>
      </c>
    </row>
    <row r="76" spans="1:9" ht="37.200000000000003" hidden="1" customHeight="1" x14ac:dyDescent="0.25">
      <c r="A76" s="854" t="str">
        <f>+[7]ระบบการควบคุมฯ!A109</f>
        <v>3.4.1</v>
      </c>
      <c r="B76" s="195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76" s="113" t="str">
        <f>+[1]ระบบการควบคุมฯ!C91</f>
        <v>20004 66 86178 00000</v>
      </c>
      <c r="D76" s="366">
        <f>+[1]ระบบการควบคุมฯ!D85</f>
        <v>1200</v>
      </c>
      <c r="E76" s="366">
        <f>+[1]ระบบการควบคุมฯ!G91+[1]ระบบการควบคุมฯ!H91</f>
        <v>0</v>
      </c>
      <c r="F76" s="366">
        <f>+[7]ระบบการควบคุมฯ!I109+[7]ระบบการควบคุมฯ!J109</f>
        <v>0</v>
      </c>
      <c r="G76" s="117">
        <f>+[7]ระบบการควบคุมฯ!K109+[7]ระบบการควบคุมฯ!L109</f>
        <v>0</v>
      </c>
      <c r="H76" s="117">
        <f>+D76-E76-F76-G76</f>
        <v>1200</v>
      </c>
      <c r="I76" s="473" t="s">
        <v>180</v>
      </c>
    </row>
    <row r="77" spans="1:9" ht="55.95" hidden="1" customHeight="1" x14ac:dyDescent="0.25">
      <c r="A77" s="373">
        <f>+[7]ระบบการควบคุมฯ!A110</f>
        <v>3.5</v>
      </c>
      <c r="B77" s="471" t="str">
        <f>+[7]ระบบการควบคุมฯ!B110</f>
        <v>กิจกรรมบ้านวิทยาศาสตร์น้อยประเทศไทย ระดับประถมศึกษา</v>
      </c>
      <c r="C77" s="111" t="str">
        <f>+[7]ระบบการควบคุมฯ!C110</f>
        <v>20004 66 00108 00000</v>
      </c>
      <c r="D77" s="359">
        <f>+D78</f>
        <v>60600</v>
      </c>
      <c r="E77" s="359">
        <f t="shared" ref="E77:I77" si="31">+E78</f>
        <v>0</v>
      </c>
      <c r="F77" s="359">
        <f t="shared" si="31"/>
        <v>0</v>
      </c>
      <c r="G77" s="359">
        <f t="shared" si="31"/>
        <v>14960</v>
      </c>
      <c r="H77" s="359">
        <f t="shared" si="31"/>
        <v>45640</v>
      </c>
      <c r="I77" s="359">
        <f t="shared" si="31"/>
        <v>0</v>
      </c>
    </row>
    <row r="78" spans="1:9" ht="55.95" hidden="1" customHeight="1" x14ac:dyDescent="0.25">
      <c r="A78" s="360">
        <f>+[7]ระบบการควบคุมฯ!A111</f>
        <v>0</v>
      </c>
      <c r="B78" s="361" t="str">
        <f>+[7]ระบบการควบคุมฯ!B111</f>
        <v>งบรายจ่ายอื่น   6611500</v>
      </c>
      <c r="C78" s="853" t="str">
        <f>+[7]ระบบการควบคุมฯ!C111</f>
        <v>20004 31006100 5000012</v>
      </c>
      <c r="D78" s="363">
        <f>SUM(D79:D84)</f>
        <v>60600</v>
      </c>
      <c r="E78" s="363">
        <f t="shared" ref="E78:H78" si="32">SUM(E79:E84)</f>
        <v>0</v>
      </c>
      <c r="F78" s="363">
        <f t="shared" si="32"/>
        <v>0</v>
      </c>
      <c r="G78" s="363">
        <f t="shared" si="32"/>
        <v>14960</v>
      </c>
      <c r="H78" s="363">
        <f t="shared" si="32"/>
        <v>45640</v>
      </c>
      <c r="I78" s="363">
        <f t="shared" ref="I78" si="33">SUM(I79)</f>
        <v>0</v>
      </c>
    </row>
    <row r="79" spans="1:9" ht="55.95" hidden="1" customHeight="1" x14ac:dyDescent="0.25">
      <c r="A79" s="854" t="str">
        <f>+[7]ระบบการควบคุมฯ!A112</f>
        <v>3.5.1</v>
      </c>
      <c r="B79" s="195" t="str">
        <f>+[7]ระบบการควบคุมฯ!B112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79" s="113" t="str">
        <f>+[7]ระบบการควบคุมฯ!C112</f>
        <v>ศธ 04002/ว207 ลว.  20 มกราคม 66 โอนครั้งที่ 205 จำนวน 15,000 บาท</v>
      </c>
      <c r="D79" s="366">
        <f>+[7]ระบบการควบคุมฯ!F112</f>
        <v>15000</v>
      </c>
      <c r="E79" s="366">
        <f>+[7]ระบบการควบคุมฯ!G112+[7]ระบบการควบคุมฯ!H112</f>
        <v>0</v>
      </c>
      <c r="F79" s="366">
        <f>+[7]ระบบการควบคุมฯ!I112+[7]ระบบการควบคุมฯ!J112</f>
        <v>0</v>
      </c>
      <c r="G79" s="117">
        <f>+[7]ระบบการควบคุมฯ!K112+[7]ระบบการควบคุมฯ!L112</f>
        <v>2040</v>
      </c>
      <c r="H79" s="117">
        <f t="shared" ref="H79:H84" si="34">+D79-E79-F79-G79</f>
        <v>12960</v>
      </c>
      <c r="I79" s="473" t="s">
        <v>97</v>
      </c>
    </row>
    <row r="80" spans="1:9" ht="37.200000000000003" hidden="1" customHeight="1" x14ac:dyDescent="0.25">
      <c r="A80" s="908" t="str">
        <f>+[7]ระบบการควบคุมฯ!A113</f>
        <v>3.5.2</v>
      </c>
      <c r="B80" s="899" t="str">
        <f>+[7]ระบบการควบคุมฯ!B113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80" s="909" t="str">
        <f>+[7]ระบบการควบคุมฯ!C113</f>
        <v>ศธ 04002/ว205 ลว.  20 มกราคม 66 โอนครั้งที่ 213 จำนวนเงิน 2800 บาท</v>
      </c>
      <c r="D80" s="369">
        <f>+[7]ระบบการควบคุมฯ!F113</f>
        <v>2800</v>
      </c>
      <c r="E80" s="369">
        <f>+[7]ระบบการควบคุมฯ!G113+[7]ระบบการควบคุมฯ!H113</f>
        <v>0</v>
      </c>
      <c r="F80" s="369">
        <f>+[7]ระบบการควบคุมฯ!I113+[7]ระบบการควบคุมฯ!J113</f>
        <v>0</v>
      </c>
      <c r="G80" s="906">
        <f>+[7]ระบบการควบคุมฯ!K113+[7]ระบบการควบคุมฯ!L113</f>
        <v>0</v>
      </c>
      <c r="H80" s="906">
        <f t="shared" si="34"/>
        <v>2800</v>
      </c>
      <c r="I80" s="907" t="s">
        <v>97</v>
      </c>
    </row>
    <row r="81" spans="1:9" ht="37.200000000000003" hidden="1" customHeight="1" x14ac:dyDescent="0.25">
      <c r="A81" s="908" t="str">
        <f>+[7]ระบบการควบคุมฯ!A114</f>
        <v>3.5.2.1</v>
      </c>
      <c r="B81" s="899" t="str">
        <f>+[7]ระบบการควบคุมฯ!B114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           โครงการบ้านนักวิทยาศาสตร์น้อย ประเทศไทย ระดับประถมศึกษา ระหว่างวันที่ 28 มีนาคม –                                   9 เมษายน  2566 ณ โรงแรมภูสักธาร รีสอร์ท จังหวัดนครนายก </v>
      </c>
      <c r="C81" s="909" t="str">
        <f>+[7]ระบบการควบคุมฯ!C114</f>
        <v>ศธ 04002/ว956 ลว.  8 มีค 66 โอนครั้งที่ 369 จำนวนเงิน 3600บาท</v>
      </c>
      <c r="D81" s="369">
        <f>+[7]ระบบการควบคุมฯ!F114</f>
        <v>3600</v>
      </c>
      <c r="E81" s="369">
        <f>+[7]ระบบการควบคุมฯ!G114+[7]ระบบการควบคุมฯ!H114</f>
        <v>0</v>
      </c>
      <c r="F81" s="369">
        <f>+[7]ระบบการควบคุมฯ!I114+[7]ระบบการควบคุมฯ!J114</f>
        <v>0</v>
      </c>
      <c r="G81" s="906">
        <f>+[7]ระบบการควบคุมฯ!K114+[7]ระบบการควบคุมฯ!L114</f>
        <v>0</v>
      </c>
      <c r="H81" s="906">
        <f t="shared" si="34"/>
        <v>3600</v>
      </c>
      <c r="I81" s="907" t="s">
        <v>199</v>
      </c>
    </row>
    <row r="82" spans="1:9" ht="74.400000000000006" hidden="1" customHeight="1" x14ac:dyDescent="0.25">
      <c r="A82" s="908" t="str">
        <f>+[7]ระบบการควบคุมฯ!A115</f>
        <v>3.5.3</v>
      </c>
      <c r="B82" s="899" t="str">
        <f>+[7]ระบบการควบคุมฯ!B115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82" s="909" t="str">
        <f>+[7]ระบบการควบคุมฯ!C115</f>
        <v xml:space="preserve">ศธ 04002/ว248 ลว.  27 มกราคม 66 โอนครั้งที่ 248 </v>
      </c>
      <c r="D82" s="369">
        <f>+[7]ระบบการควบคุมฯ!F115</f>
        <v>14000</v>
      </c>
      <c r="E82" s="369">
        <f>+[7]ระบบการควบคุมฯ!G115+[7]ระบบการควบคุมฯ!H115</f>
        <v>0</v>
      </c>
      <c r="F82" s="369">
        <f>+[7]ระบบการควบคุมฯ!I115+[7]ระบบการควบคุมฯ!J115</f>
        <v>0</v>
      </c>
      <c r="G82" s="906">
        <f>+[7]ระบบการควบคุมฯ!K115+[7]ระบบการควบคุมฯ!L115</f>
        <v>12920</v>
      </c>
      <c r="H82" s="906">
        <f t="shared" si="34"/>
        <v>1080</v>
      </c>
      <c r="I82" s="907" t="s">
        <v>97</v>
      </c>
    </row>
    <row r="83" spans="1:9" ht="18.600000000000001" hidden="1" customHeight="1" x14ac:dyDescent="0.25">
      <c r="A83" s="908" t="str">
        <f>+[7]ระบบการควบคุมฯ!A116</f>
        <v>3.5.4</v>
      </c>
      <c r="B83" s="899" t="str">
        <f>+[7]ระบบการควบคุมฯ!B116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83" s="909" t="str">
        <f>+[7]ระบบการควบคุมฯ!C116</f>
        <v>ที่ ศธ 04002/ว1282 ลว 29 มีค 66 โอนครั้งที่ 438</v>
      </c>
      <c r="D83" s="369">
        <f>+[7]ระบบการควบคุมฯ!F116</f>
        <v>10000</v>
      </c>
      <c r="E83" s="369">
        <f>+[7]ระบบการควบคุมฯ!G116+[7]ระบบการควบคุมฯ!H116</f>
        <v>0</v>
      </c>
      <c r="F83" s="369">
        <f>+[7]ระบบการควบคุมฯ!I116+[7]ระบบการควบคุมฯ!J116</f>
        <v>0</v>
      </c>
      <c r="G83" s="906">
        <f>+[7]ระบบการควบคุมฯ!K116+[7]ระบบการควบคุมฯ!L116</f>
        <v>0</v>
      </c>
      <c r="H83" s="906">
        <f t="shared" si="34"/>
        <v>10000</v>
      </c>
      <c r="I83" s="907" t="s">
        <v>97</v>
      </c>
    </row>
    <row r="84" spans="1:9" ht="18.600000000000001" hidden="1" customHeight="1" x14ac:dyDescent="0.25">
      <c r="A84" s="908" t="str">
        <f>+[7]ระบบการควบคุมฯ!A117</f>
        <v>3.5.5</v>
      </c>
      <c r="B84" s="899" t="str">
        <f>+[7]ระบบการควบคุมฯ!B117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84" s="909" t="str">
        <f>+[7]ระบบการควบคุมฯ!C117</f>
        <v>ที่ ศธ 04002/ว1479 ลว 12 เมย 66 โอนครั้งที่ 472</v>
      </c>
      <c r="D84" s="369">
        <f>+[7]ระบบการควบคุมฯ!F117</f>
        <v>15200</v>
      </c>
      <c r="E84" s="369">
        <f>+[7]ระบบการควบคุมฯ!G117+[7]ระบบการควบคุมฯ!H117</f>
        <v>0</v>
      </c>
      <c r="F84" s="369">
        <f>+[7]ระบบการควบคุมฯ!I117+[7]ระบบการควบคุมฯ!J117</f>
        <v>0</v>
      </c>
      <c r="G84" s="906">
        <f>+[7]ระบบการควบคุมฯ!K117+[7]ระบบการควบคุมฯ!L117</f>
        <v>0</v>
      </c>
      <c r="H84" s="906">
        <f t="shared" si="34"/>
        <v>15200</v>
      </c>
      <c r="I84" s="907" t="s">
        <v>97</v>
      </c>
    </row>
    <row r="85" spans="1:9" ht="18.600000000000001" hidden="1" customHeight="1" x14ac:dyDescent="0.25">
      <c r="A85" s="373">
        <f>+[7]ระบบการควบคุมฯ!A118</f>
        <v>3.6</v>
      </c>
      <c r="B85" s="855" t="str">
        <f>+[7]ระบบการควบคุมฯ!B118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5" s="855" t="str">
        <f>+[7]ระบบการควบคุมฯ!C118</f>
        <v>20004 66 86177 00000</v>
      </c>
      <c r="D85" s="359">
        <f>+D86</f>
        <v>3000</v>
      </c>
      <c r="E85" s="359">
        <f t="shared" ref="E85:I85" si="35">+E86</f>
        <v>0</v>
      </c>
      <c r="F85" s="359">
        <f t="shared" si="35"/>
        <v>0</v>
      </c>
      <c r="G85" s="359">
        <f t="shared" si="35"/>
        <v>0</v>
      </c>
      <c r="H85" s="359">
        <f t="shared" si="35"/>
        <v>3000</v>
      </c>
      <c r="I85" s="359">
        <f t="shared" si="35"/>
        <v>0</v>
      </c>
    </row>
    <row r="86" spans="1:9" ht="18.600000000000001" hidden="1" customHeight="1" x14ac:dyDescent="0.25">
      <c r="A86" s="360">
        <f>+[7]ระบบการควบคุมฯ!A119</f>
        <v>0</v>
      </c>
      <c r="B86" s="370" t="str">
        <f>+[7]ระบบการควบคุมฯ!B119</f>
        <v xml:space="preserve"> งบรายจ่ายอื่น 6611500</v>
      </c>
      <c r="C86" s="362" t="str">
        <f>+[7]ระบบการควบคุมฯ!C119</f>
        <v>20004 31006100 5000021</v>
      </c>
      <c r="D86" s="363">
        <f>SUM(D87)</f>
        <v>3000</v>
      </c>
      <c r="E86" s="363">
        <f t="shared" ref="E86:I86" si="36">SUM(E87)</f>
        <v>0</v>
      </c>
      <c r="F86" s="363">
        <f t="shared" si="36"/>
        <v>0</v>
      </c>
      <c r="G86" s="363">
        <f t="shared" si="36"/>
        <v>0</v>
      </c>
      <c r="H86" s="363">
        <f t="shared" si="36"/>
        <v>3000</v>
      </c>
      <c r="I86" s="363">
        <f t="shared" si="36"/>
        <v>0</v>
      </c>
    </row>
    <row r="87" spans="1:9" ht="74.400000000000006" hidden="1" customHeight="1" x14ac:dyDescent="0.25">
      <c r="A87" s="365" t="str">
        <f>+[7]ระบบการควบคุมฯ!A120</f>
        <v>3.6.1</v>
      </c>
      <c r="B87" s="195" t="str">
        <f>+[7]ระบบการควบคุมฯ!B120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87" s="113" t="str">
        <f>+[7]ระบบการควบคุมฯ!C120</f>
        <v>ศธ 04002/ว5834 ลว.26/12/2022 โอนครั้งที่ 158</v>
      </c>
      <c r="D87" s="366">
        <f>+[7]ระบบการควบคุมฯ!F120</f>
        <v>3000</v>
      </c>
      <c r="E87" s="366">
        <f>+[7]ระบบการควบคุมฯ!G120+[7]ระบบการควบคุมฯ!H120</f>
        <v>0</v>
      </c>
      <c r="F87" s="366">
        <f>+[7]ระบบการควบคุมฯ!I120+[7]ระบบการควบคุมฯ!J120</f>
        <v>0</v>
      </c>
      <c r="G87" s="117">
        <f>+[7]ระบบการควบคุมฯ!K120+[7]ระบบการควบคุมฯ!L120</f>
        <v>0</v>
      </c>
      <c r="H87" s="117">
        <f>+D87-E87-F87-G87</f>
        <v>3000</v>
      </c>
      <c r="I87" s="473" t="s">
        <v>97</v>
      </c>
    </row>
    <row r="88" spans="1:9" ht="74.400000000000006" hidden="1" customHeight="1" x14ac:dyDescent="0.25">
      <c r="A88" s="365">
        <f>+[7]ระบบการควบคุมฯ!A121</f>
        <v>0</v>
      </c>
      <c r="B88" s="195">
        <f>+[7]ระบบการควบคุมฯ!B121</f>
        <v>0</v>
      </c>
      <c r="C88" s="113">
        <f>+[7]ระบบการควบคุมฯ!C121</f>
        <v>0</v>
      </c>
      <c r="D88" s="366">
        <f>+[7]ระบบการควบคุมฯ!F121</f>
        <v>0</v>
      </c>
      <c r="E88" s="366">
        <f>+[7]ระบบการควบคุมฯ!G121+[7]ระบบการควบคุมฯ!H121</f>
        <v>0</v>
      </c>
      <c r="F88" s="366">
        <f>+[7]ระบบการควบคุมฯ!I121+[7]ระบบการควบคุมฯ!J121</f>
        <v>0</v>
      </c>
      <c r="G88" s="117">
        <f>+[7]ระบบการควบคุมฯ!K121+[7]ระบบการควบคุมฯ!L121</f>
        <v>0</v>
      </c>
      <c r="H88" s="117">
        <f>+D88-E88-F88-G88</f>
        <v>0</v>
      </c>
      <c r="I88" s="473" t="s">
        <v>97</v>
      </c>
    </row>
    <row r="89" spans="1:9" ht="93" hidden="1" customHeight="1" x14ac:dyDescent="0.25">
      <c r="A89" s="373">
        <f>+[7]ระบบการควบคุมฯ!A123</f>
        <v>3.7</v>
      </c>
      <c r="B89" s="855" t="str">
        <f>+[7]ระบบการควบคุมฯ!B123</f>
        <v xml:space="preserve">กิจกรรมการจัดการศึกษาเพื่อการมีงานทำ  </v>
      </c>
      <c r="C89" s="855" t="str">
        <f>+[7]ระบบการควบคุมฯ!C123</f>
        <v>20004 66 86178 00000</v>
      </c>
      <c r="D89" s="359">
        <f>+D90</f>
        <v>0</v>
      </c>
      <c r="E89" s="359">
        <f t="shared" ref="E89:I89" si="37">+E90</f>
        <v>0</v>
      </c>
      <c r="F89" s="359">
        <f t="shared" si="37"/>
        <v>0</v>
      </c>
      <c r="G89" s="359">
        <f t="shared" si="37"/>
        <v>0</v>
      </c>
      <c r="H89" s="359">
        <f t="shared" si="37"/>
        <v>0</v>
      </c>
      <c r="I89" s="359">
        <f t="shared" si="37"/>
        <v>0</v>
      </c>
    </row>
    <row r="90" spans="1:9" ht="93" hidden="1" customHeight="1" x14ac:dyDescent="0.25">
      <c r="A90" s="360">
        <f>+[7]ระบบการควบคุมฯ!A124</f>
        <v>0</v>
      </c>
      <c r="B90" s="370" t="str">
        <f>+[7]ระบบการควบคุมฯ!B124</f>
        <v xml:space="preserve"> งบรายจ่ายอื่น 6611500</v>
      </c>
      <c r="C90" s="362" t="str">
        <f>+[7]ระบบการควบคุมฯ!C124</f>
        <v>20004 31006100 50000xx</v>
      </c>
      <c r="D90" s="363">
        <f t="shared" ref="D90:I90" si="38">SUM(D91)</f>
        <v>0</v>
      </c>
      <c r="E90" s="363">
        <f t="shared" si="38"/>
        <v>0</v>
      </c>
      <c r="F90" s="363">
        <f t="shared" si="38"/>
        <v>0</v>
      </c>
      <c r="G90" s="363">
        <f t="shared" si="38"/>
        <v>0</v>
      </c>
      <c r="H90" s="363">
        <f t="shared" si="38"/>
        <v>0</v>
      </c>
      <c r="I90" s="363">
        <f t="shared" si="38"/>
        <v>0</v>
      </c>
    </row>
    <row r="91" spans="1:9" ht="55.95" hidden="1" customHeight="1" x14ac:dyDescent="0.25">
      <c r="A91" s="365">
        <f>+[7]ระบบการควบคุมฯ!A125</f>
        <v>0</v>
      </c>
      <c r="B91" s="365">
        <f>+[7]ระบบการควบคุมฯ!B125</f>
        <v>0</v>
      </c>
      <c r="C91" s="113">
        <f>+[7]ระบบการควบคุมฯ!C125</f>
        <v>0</v>
      </c>
      <c r="D91" s="366">
        <f>+[1]ระบบการควบคุมฯ!F137</f>
        <v>0</v>
      </c>
      <c r="E91" s="366">
        <f>+[1]ระบบการควบคุมฯ!G137+[1]ระบบการควบคุมฯ!H137</f>
        <v>0</v>
      </c>
      <c r="F91" s="366">
        <f>+[1]ระบบการควบคุมฯ!I137+[1]ระบบการควบคุมฯ!J137</f>
        <v>0</v>
      </c>
      <c r="G91" s="117">
        <f>+[1]ระบบการควบคุมฯ!K137+[1]ระบบการควบคุมฯ!L137</f>
        <v>0</v>
      </c>
      <c r="H91" s="117">
        <f>+D91-E91-F91-G91</f>
        <v>0</v>
      </c>
      <c r="I91" s="473" t="s">
        <v>97</v>
      </c>
    </row>
    <row r="92" spans="1:9" ht="37.200000000000003" hidden="1" customHeight="1" x14ac:dyDescent="0.25">
      <c r="A92" s="373">
        <f>+[7]ระบบการควบคุมฯ!A128</f>
        <v>3.8</v>
      </c>
      <c r="B92" s="855" t="str">
        <f>+[7]ระบบการควบคุมฯ!B128</f>
        <v xml:space="preserve">กิจกรรมครูผู้ทรงคุณค่าแห่งแผ่นดิน </v>
      </c>
      <c r="C92" s="855" t="str">
        <f>+[7]ระบบการควบคุมฯ!C128</f>
        <v>20004 66 86190 00000</v>
      </c>
      <c r="D92" s="359">
        <f>+D93</f>
        <v>238000</v>
      </c>
      <c r="E92" s="359">
        <f t="shared" ref="E92:I92" si="39">+E93</f>
        <v>0</v>
      </c>
      <c r="F92" s="359">
        <f t="shared" si="39"/>
        <v>0</v>
      </c>
      <c r="G92" s="359">
        <f t="shared" si="39"/>
        <v>146419.35</v>
      </c>
      <c r="H92" s="359">
        <f t="shared" si="39"/>
        <v>91580.65</v>
      </c>
      <c r="I92" s="359">
        <f t="shared" si="39"/>
        <v>0</v>
      </c>
    </row>
    <row r="93" spans="1:9" ht="18.600000000000001" hidden="1" customHeight="1" x14ac:dyDescent="0.25">
      <c r="A93" s="360">
        <f>+[7]ระบบการควบคุมฯ!A129</f>
        <v>0</v>
      </c>
      <c r="B93" s="370" t="str">
        <f>+[7]ระบบการควบคุมฯ!B129</f>
        <v xml:space="preserve"> งบรายจ่ายอื่น 6611500</v>
      </c>
      <c r="C93" s="362" t="str">
        <f>+[7]ระบบการควบคุมฯ!C129</f>
        <v>20004 31006100 5000023</v>
      </c>
      <c r="D93" s="363">
        <f>SUM(D94)</f>
        <v>238000</v>
      </c>
      <c r="E93" s="363">
        <f t="shared" ref="E93:I93" si="40">SUM(E94)</f>
        <v>0</v>
      </c>
      <c r="F93" s="363">
        <f t="shared" si="40"/>
        <v>0</v>
      </c>
      <c r="G93" s="363">
        <f t="shared" si="40"/>
        <v>146419.35</v>
      </c>
      <c r="H93" s="363">
        <f t="shared" si="40"/>
        <v>91580.65</v>
      </c>
      <c r="I93" s="363">
        <f t="shared" si="40"/>
        <v>0</v>
      </c>
    </row>
    <row r="94" spans="1:9" ht="18.600000000000001" hidden="1" customHeight="1" x14ac:dyDescent="0.25">
      <c r="A94" s="365" t="str">
        <f>+[7]ระบบการควบคุมฯ!A130</f>
        <v>3.8.1</v>
      </c>
      <c r="B94" s="856" t="str">
        <f>+[7]ระบบการควบคุมฯ!B130</f>
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</c>
      <c r="C94" s="113" t="str">
        <f>+[7]ระบบการควบคุมฯ!C130</f>
        <v>ศธ 04002/ว4954 ลว.7/11/2022 โอนครั้งที่ 27</v>
      </c>
      <c r="D94" s="366">
        <f>+[7]ระบบการควบคุมฯ!F130</f>
        <v>238000</v>
      </c>
      <c r="E94" s="366">
        <f>+[7]ระบบการควบคุมฯ!G130+[7]ระบบการควบคุมฯ!H130</f>
        <v>0</v>
      </c>
      <c r="F94" s="366">
        <f>+[7]ระบบการควบคุมฯ!I130+[7]ระบบการควบคุมฯ!J130</f>
        <v>0</v>
      </c>
      <c r="G94" s="117">
        <f>+[7]ระบบการควบคุมฯ!K130+[7]ระบบการควบคุมฯ!L130</f>
        <v>146419.35</v>
      </c>
      <c r="H94" s="117">
        <f>+D94-E94-F94-G94</f>
        <v>91580.65</v>
      </c>
      <c r="I94" s="473" t="s">
        <v>15</v>
      </c>
    </row>
    <row r="95" spans="1:9" ht="18.600000000000001" hidden="1" customHeight="1" x14ac:dyDescent="0.25">
      <c r="A95" s="373">
        <f>+[7]ระบบการควบคุมฯ!A136</f>
        <v>3.9</v>
      </c>
      <c r="B95" s="855" t="str">
        <f>+[7]ระบบการควบคุมฯ!B136</f>
        <v>กิจกรรมจัดหาบุคลากรสนับสนุนการปฏิบัติงานให้ราชการ (คืนครูสำหรับเด็กพิการ)</v>
      </c>
      <c r="C95" s="855" t="str">
        <f>+[7]ระบบการควบคุมฯ!C136</f>
        <v>20004 66 00117 00111</v>
      </c>
      <c r="D95" s="359">
        <f>+D96</f>
        <v>2742444</v>
      </c>
      <c r="E95" s="359">
        <f t="shared" ref="E95:I95" si="41">+E96</f>
        <v>0</v>
      </c>
      <c r="F95" s="359">
        <f t="shared" si="41"/>
        <v>0</v>
      </c>
      <c r="G95" s="359">
        <f t="shared" si="41"/>
        <v>2142982.54</v>
      </c>
      <c r="H95" s="359">
        <f t="shared" si="41"/>
        <v>599461.46</v>
      </c>
      <c r="I95" s="359">
        <f t="shared" si="41"/>
        <v>0</v>
      </c>
    </row>
    <row r="96" spans="1:9" ht="18.600000000000001" hidden="1" customHeight="1" x14ac:dyDescent="0.25">
      <c r="A96" s="360">
        <f>+[7]ระบบการควบคุมฯ!A137</f>
        <v>0</v>
      </c>
      <c r="B96" s="370" t="str">
        <f>+[7]ระบบการควบคุมฯ!B137</f>
        <v xml:space="preserve"> งบรายจ่ายอื่น 6611500</v>
      </c>
      <c r="C96" s="362" t="str">
        <f>+[7]ระบบการควบคุมฯ!C137</f>
        <v>20004 31006100 5000014</v>
      </c>
      <c r="D96" s="363">
        <f>SUM(D97:D99)</f>
        <v>2742444</v>
      </c>
      <c r="E96" s="363">
        <f t="shared" ref="E96:H96" si="42">SUM(E97:E99)</f>
        <v>0</v>
      </c>
      <c r="F96" s="363">
        <f t="shared" si="42"/>
        <v>0</v>
      </c>
      <c r="G96" s="363">
        <f t="shared" si="42"/>
        <v>2142982.54</v>
      </c>
      <c r="H96" s="363">
        <f t="shared" si="42"/>
        <v>599461.46</v>
      </c>
      <c r="I96" s="363">
        <f t="shared" ref="I96" si="43">SUM(I97)</f>
        <v>0</v>
      </c>
    </row>
    <row r="97" spans="1:9" ht="18.600000000000001" hidden="1" customHeight="1" x14ac:dyDescent="0.25">
      <c r="A97" s="365" t="str">
        <f>+[7]ระบบการควบคุมฯ!A138</f>
        <v>3.9.1</v>
      </c>
      <c r="B97" s="856" t="str">
        <f>+[7]ระบบการควบคุมฯ!B138</f>
        <v>พี่เลี้ยงเด็กพิการอัตราจ้างชั่วคราวรายเดือน จำนวน 19 อัตรา ครั้งที่ 1 ตุลาคม 65 -มีนาคม 66) 1,071,144</v>
      </c>
      <c r="C97" s="113" t="str">
        <f>+[7]ระบบการควบคุมฯ!C138</f>
        <v>ศธ 04002/ว5142 ลว 10 พ.ย. 65 ครั้งที่ 59</v>
      </c>
      <c r="D97" s="366">
        <f>+[7]ระบบการควบคุมฯ!F138</f>
        <v>1581444</v>
      </c>
      <c r="E97" s="366">
        <f>+[7]ระบบการควบคุมฯ!G138+[7]ระบบการควบคุมฯ!H138</f>
        <v>0</v>
      </c>
      <c r="F97" s="366">
        <f>+[7]ระบบการควบคุมฯ!I138+[7]ระบบการควบคุมฯ!J138</f>
        <v>0</v>
      </c>
      <c r="G97" s="117">
        <f>+[7]ระบบการควบคุมฯ!K138+[7]ระบบการควบคุมฯ!L138</f>
        <v>1351080</v>
      </c>
      <c r="H97" s="117">
        <f>+D97-E97-F97-G97</f>
        <v>230364</v>
      </c>
      <c r="I97" s="473" t="s">
        <v>15</v>
      </c>
    </row>
    <row r="98" spans="1:9" ht="37.200000000000003" hidden="1" customHeight="1" x14ac:dyDescent="0.25">
      <c r="A98" s="365" t="str">
        <f>+[7]ระบบการควบคุมฯ!A139</f>
        <v>3.9.1.1</v>
      </c>
      <c r="B98" s="856" t="str">
        <f>+[7]ระบบการควบคุมฯ!B139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98" s="113"/>
      <c r="D98" s="366"/>
      <c r="E98" s="366"/>
      <c r="F98" s="366"/>
      <c r="G98" s="117"/>
      <c r="H98" s="117"/>
      <c r="I98" s="473"/>
    </row>
    <row r="99" spans="1:9" ht="18.600000000000001" hidden="1" customHeight="1" x14ac:dyDescent="0.25">
      <c r="A99" s="365" t="str">
        <f>+[7]ระบบการควบคุมฯ!A140</f>
        <v>3.9.2</v>
      </c>
      <c r="B99" s="856" t="str">
        <f>+[7]ระบบการควบคุมฯ!B140</f>
        <v>พี่เลี้ยงเด็กพิการจ้างเหมาบริการจำนวน 14 อัตรา ครั้งที่ 1  ตุลาคม 65-31 มีนาคม 2566) อัตราละ 9,000 บาท  756000</v>
      </c>
      <c r="C99" s="113" t="str">
        <f>+[7]ระบบการควบคุมฯ!C140</f>
        <v>ศธ 04002/ว5142 ลว 10 พ.ย. 65 ครั้งที่ 59</v>
      </c>
      <c r="D99" s="366">
        <f>+[7]ระบบการควบคุมฯ!F140</f>
        <v>1161000</v>
      </c>
      <c r="E99" s="366">
        <f>+[7]ระบบการควบคุมฯ!G140+[7]ระบบการควบคุมฯ!H140</f>
        <v>0</v>
      </c>
      <c r="F99" s="366">
        <f>+[7]ระบบการควบคุมฯ!I140+[7]ระบบการควบคุมฯ!J140</f>
        <v>0</v>
      </c>
      <c r="G99" s="117">
        <f>+[7]ระบบการควบคุมฯ!K140+[7]ระบบการควบคุมฯ!L140</f>
        <v>791902.54</v>
      </c>
      <c r="H99" s="117">
        <f>+D99-E99-F99-G99</f>
        <v>369097.45999999996</v>
      </c>
      <c r="I99" s="473" t="s">
        <v>15</v>
      </c>
    </row>
    <row r="100" spans="1:9" ht="18.600000000000001" hidden="1" customHeight="1" x14ac:dyDescent="0.25">
      <c r="A100" s="365" t="str">
        <f>+[7]ระบบการควบคุมฯ!A141</f>
        <v>3.9.2.1</v>
      </c>
      <c r="B100" s="856" t="str">
        <f>+[7]ระบบการควบคุมฯ!B141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00" s="113"/>
      <c r="D100" s="369"/>
      <c r="E100" s="369"/>
      <c r="F100" s="369"/>
      <c r="G100" s="906"/>
      <c r="H100" s="906"/>
      <c r="I100" s="907"/>
    </row>
    <row r="101" spans="1:9" ht="18.600000000000001" hidden="1" customHeight="1" x14ac:dyDescent="0.25">
      <c r="A101" s="373">
        <f>+[7]ระบบการควบคุมฯ!A143</f>
        <v>3.1</v>
      </c>
      <c r="B101" s="855" t="str">
        <f>+[7]ระบบการควบคุมฯ!B143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01" s="855" t="str">
        <f>+[7]ระบบการควบคุมฯ!C143</f>
        <v>20004 66 00117 00114</v>
      </c>
      <c r="D101" s="359">
        <f>+D102</f>
        <v>6062685</v>
      </c>
      <c r="E101" s="359">
        <f t="shared" ref="E101:I101" si="44">+E102</f>
        <v>0</v>
      </c>
      <c r="F101" s="359">
        <f t="shared" si="44"/>
        <v>0</v>
      </c>
      <c r="G101" s="359">
        <f t="shared" si="44"/>
        <v>5176506.3</v>
      </c>
      <c r="H101" s="359">
        <f t="shared" si="44"/>
        <v>886178.7</v>
      </c>
      <c r="I101" s="359">
        <f t="shared" si="44"/>
        <v>0</v>
      </c>
    </row>
    <row r="102" spans="1:9" ht="18.600000000000001" hidden="1" customHeight="1" x14ac:dyDescent="0.25">
      <c r="A102" s="360">
        <f>+[7]ระบบการควบคุมฯ!A153</f>
        <v>0</v>
      </c>
      <c r="B102" s="370" t="str">
        <f>+[7]ระบบการควบคุมฯ!B153</f>
        <v xml:space="preserve"> งบรายจ่ายอื่น 6611500</v>
      </c>
      <c r="C102" s="362" t="str">
        <f>+[7]ระบบการควบคุมฯ!C153</f>
        <v>20004 31006100 5000017</v>
      </c>
      <c r="D102" s="363">
        <f>SUM(D103:D117)</f>
        <v>6062685</v>
      </c>
      <c r="E102" s="363">
        <f t="shared" ref="E102:H102" si="45">SUM(E103:E117)</f>
        <v>0</v>
      </c>
      <c r="F102" s="363">
        <f t="shared" si="45"/>
        <v>0</v>
      </c>
      <c r="G102" s="363">
        <f t="shared" si="45"/>
        <v>5176506.3</v>
      </c>
      <c r="H102" s="363">
        <f t="shared" si="45"/>
        <v>886178.7</v>
      </c>
      <c r="I102" s="363">
        <f t="shared" ref="I102" si="46">SUM(I103)</f>
        <v>0</v>
      </c>
    </row>
    <row r="103" spans="1:9" ht="55.95" hidden="1" customHeight="1" x14ac:dyDescent="0.25">
      <c r="A103" s="365" t="str">
        <f>+[7]ระบบการควบคุมฯ!A154</f>
        <v>3.10.1</v>
      </c>
      <c r="B103" s="856" t="str">
        <f>+[7]ระบบการควบคุมฯ!B154</f>
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</c>
      <c r="C103" s="856" t="str">
        <f>+[7]ระบบการควบคุมฯ!C154</f>
        <v>ศธ 04002/ว4735 ลว.19/ต.ค./2022 โอนครั้งที่ 1</v>
      </c>
      <c r="D103" s="366">
        <f>+[7]ระบบการควบคุมฯ!F154</f>
        <v>213240</v>
      </c>
      <c r="E103" s="366">
        <f>+[7]ระบบการควบคุมฯ!G154+[7]ระบบการควบคุมฯ!H154</f>
        <v>0</v>
      </c>
      <c r="F103" s="366">
        <f>+[7]ระบบการควบคุมฯ!I154+[7]ระบบการควบคุมฯ!J154</f>
        <v>0</v>
      </c>
      <c r="G103" s="117">
        <f>+[7]ระบบการควบคุมฯ!K154+[7]ระบบการควบคุมฯ!L154</f>
        <v>147186.29999999999</v>
      </c>
      <c r="H103" s="117">
        <f t="shared" ref="H103:H116" si="47">+D103-E103-F103-G103</f>
        <v>66053.700000000012</v>
      </c>
      <c r="I103" s="473" t="s">
        <v>15</v>
      </c>
    </row>
    <row r="104" spans="1:9" ht="55.95" hidden="1" customHeight="1" x14ac:dyDescent="0.25">
      <c r="A104" s="365" t="str">
        <f>+[7]ระบบการควบคุมฯ!A155</f>
        <v>3.10.1.1</v>
      </c>
      <c r="B104" s="856" t="str">
        <f>+[7]ระบบการควบคุมฯ!B155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04" s="856" t="str">
        <f>+[7]ระบบการควบคุมฯ!C155</f>
        <v>ศธ 04002/ว198 ลว.19/มค./2023 โอนครั้งที่ 208</v>
      </c>
      <c r="D104" s="366"/>
      <c r="E104" s="366"/>
      <c r="F104" s="366"/>
      <c r="G104" s="117"/>
      <c r="H104" s="117"/>
      <c r="I104" s="473"/>
    </row>
    <row r="105" spans="1:9" ht="55.95" hidden="1" customHeight="1" x14ac:dyDescent="0.25">
      <c r="A105" s="365" t="str">
        <f>+[7]ระบบการควบคุมฯ!A156</f>
        <v>3.10.1.2</v>
      </c>
      <c r="B105" s="856" t="str">
        <f>+[7]ระบบการควบคุมฯ!B156</f>
        <v xml:space="preserve">จัดสรรเงินประกันสังคม พนง.สำนักงานเขตพื้นที่ ครั้งที่ 1 (เพิ่มเติม) 540 บาท </v>
      </c>
      <c r="C105" s="856" t="str">
        <f>+[7]ระบบการควบคุมฯ!C156</f>
        <v xml:space="preserve">ศธ 04002/ว4909 ลว.28/ต.ค./2022 โอนครั้งที่ 23 </v>
      </c>
      <c r="D105" s="366"/>
      <c r="E105" s="366"/>
      <c r="F105" s="366"/>
      <c r="G105" s="117"/>
      <c r="H105" s="117"/>
      <c r="I105" s="473"/>
    </row>
    <row r="106" spans="1:9" ht="37.200000000000003" hidden="1" customHeight="1" x14ac:dyDescent="0.25">
      <c r="A106" s="365" t="str">
        <f>+[7]ระบบการควบคุมฯ!A157</f>
        <v>3.10.1.3</v>
      </c>
      <c r="B106" s="856" t="str">
        <f>+[7]ระบบการควบคุมฯ!B157</f>
        <v xml:space="preserve"> พนง.สำนักงานเขตพื้นที่ ครั้งที่ 3(เมย - มิย 66) 76000 บาท </v>
      </c>
      <c r="C106" s="856" t="str">
        <f>+[7]ระบบการควบคุมฯ!C157</f>
        <v>ศธ 04002/ว1299 ลว.30 มีค 66 โอนครั้งที่ 439</v>
      </c>
      <c r="D106" s="366">
        <f>+[7]ระบบการควบคุมฯ!F157</f>
        <v>0</v>
      </c>
      <c r="E106" s="366">
        <f>+[7]ระบบการควบคุมฯ!G157+[7]ระบบการควบคุมฯ!H157</f>
        <v>0</v>
      </c>
      <c r="F106" s="366">
        <f>+[7]ระบบการควบคุมฯ!I157+[7]ระบบการควบคุมฯ!J157</f>
        <v>0</v>
      </c>
      <c r="G106" s="117">
        <f>+[7]ระบบการควบคุมฯ!K157+[7]ระบบการควบคุมฯ!L157</f>
        <v>0</v>
      </c>
      <c r="H106" s="117">
        <f t="shared" si="47"/>
        <v>0</v>
      </c>
      <c r="I106" s="473" t="s">
        <v>15</v>
      </c>
    </row>
    <row r="107" spans="1:9" ht="55.95" hidden="1" customHeight="1" x14ac:dyDescent="0.25">
      <c r="A107" s="365" t="str">
        <f>+[7]ระบบการควบคุมฯ!A158</f>
        <v>3.10.2</v>
      </c>
      <c r="B107" s="856" t="str">
        <f>+[7]ระบบการควบคุมฯ!B158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</c>
      <c r="C107" s="856" t="str">
        <f>+[7]ระบบการควบคุมฯ!C158</f>
        <v>ศธ 04002/ว4735 ลว.19/ต.ค./2022 โอนครั้งที่1</v>
      </c>
      <c r="D107" s="366">
        <f>+[7]ระบบการควบคุมฯ!F158</f>
        <v>3458550</v>
      </c>
      <c r="E107" s="366">
        <f>+[7]ระบบการควบคุมฯ!G158+[7]ระบบการควบคุมฯ!H158</f>
        <v>0</v>
      </c>
      <c r="F107" s="366">
        <f>+[7]ระบบการควบคุมฯ!I158+[7]ระบบการควบคุมฯ!J158</f>
        <v>0</v>
      </c>
      <c r="G107" s="117">
        <f>+[7]ระบบการควบคุมฯ!K158+[7]ระบบการควบคุมฯ!L158</f>
        <v>3033300</v>
      </c>
      <c r="H107" s="117">
        <f t="shared" si="47"/>
        <v>425250</v>
      </c>
      <c r="I107" s="473" t="s">
        <v>15</v>
      </c>
    </row>
    <row r="108" spans="1:9" ht="55.95" hidden="1" customHeight="1" x14ac:dyDescent="0.25">
      <c r="A108" s="365" t="str">
        <f>+[7]ระบบการควบคุมฯ!A159</f>
        <v>3.10.2.1</v>
      </c>
      <c r="B108" s="856" t="str">
        <f>+[7]ระบบการควบคุมฯ!B159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08" s="856" t="str">
        <f>+[7]ระบบการควบคุมฯ!C159</f>
        <v>ศธ 04002/ว198 ลว.19/มค./2023 โอนครั้งที่ 208</v>
      </c>
      <c r="D108" s="366">
        <f>+[7]ระบบการควบคุมฯ!F161</f>
        <v>0</v>
      </c>
      <c r="E108" s="366">
        <f>+[7]ระบบการควบคุมฯ!G161+[7]ระบบการควบคุมฯ!H161</f>
        <v>0</v>
      </c>
      <c r="F108" s="366">
        <f>+[7]ระบบการควบคุมฯ!I161+[7]ระบบการควบคุมฯ!J161</f>
        <v>0</v>
      </c>
      <c r="G108" s="117">
        <f>+[7]ระบบการควบคุมฯ!K161+[7]ระบบการควบคุมฯ!L161</f>
        <v>0</v>
      </c>
      <c r="H108" s="117">
        <f t="shared" si="47"/>
        <v>0</v>
      </c>
      <c r="I108" s="473" t="s">
        <v>15</v>
      </c>
    </row>
    <row r="109" spans="1:9" ht="37.200000000000003" hidden="1" customHeight="1" x14ac:dyDescent="0.25">
      <c r="A109" s="365" t="str">
        <f>+[7]ระบบการควบคุมฯ!A160</f>
        <v>3.10.2.2</v>
      </c>
      <c r="B109" s="856" t="str">
        <f>+[7]ระบบการควบคุมฯ!B160</f>
        <v xml:space="preserve">จัดสรรเงินประกันสังคม ครูขั้นวิกฤต ครั้งที่ 1 (เพิ่มเติม) 5,625 บาท </v>
      </c>
      <c r="C109" s="856" t="str">
        <f>+[7]ระบบการควบคุมฯ!C160</f>
        <v xml:space="preserve">ศธ 04002/ว4909 ลว.28/ต.ค./2022 โอนครั้งที่ 23 </v>
      </c>
      <c r="D109" s="366"/>
      <c r="E109" s="366"/>
      <c r="F109" s="366"/>
      <c r="G109" s="117"/>
      <c r="H109" s="117"/>
      <c r="I109" s="473"/>
    </row>
    <row r="110" spans="1:9" ht="55.95" hidden="1" customHeight="1" x14ac:dyDescent="0.25">
      <c r="A110" s="365" t="str">
        <f>+[7]ระบบการควบคุมฯ!A161</f>
        <v>3.10.2.3</v>
      </c>
      <c r="B110" s="856" t="str">
        <f>+[7]ระบบการควบคุมฯ!B161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มิบ 66) จำนวนเงิน 1,134,000.-บาท </v>
      </c>
      <c r="C110" s="856" t="str">
        <f>+[7]ระบบการควบคุมฯ!C161</f>
        <v>ศธ 04002/ว1299 ลว.30 มีค 66 โอนครั้งที่ 439</v>
      </c>
      <c r="D110" s="366"/>
      <c r="E110" s="366"/>
      <c r="F110" s="366"/>
      <c r="G110" s="117"/>
      <c r="H110" s="117"/>
      <c r="I110" s="473"/>
    </row>
    <row r="111" spans="1:9" ht="55.95" hidden="1" customHeight="1" x14ac:dyDescent="0.25">
      <c r="A111" s="365" t="str">
        <f>+[7]ระบบการควบคุมฯ!A164</f>
        <v>3.10.3.2</v>
      </c>
      <c r="B111" s="856" t="str">
        <f>+[7]ระบบการควบคุมฯ!B162</f>
        <v>ค่าจ้างนักการภารโรง ค่าจ้าง 9,000.-บาท จำนวน 17 อัตรา  ครั้งที่ 1 (ต.ค.65 - ธ.ค.65) จำนวนเงิน 470,475.-บาท</v>
      </c>
      <c r="C111" s="856" t="str">
        <f>+[7]ระบบการควบคุมฯ!C162</f>
        <v>ศธ 04002/ว4735 ลว.19/ต.ค./2022 โอนครั้งที่1</v>
      </c>
      <c r="D111" s="366">
        <f>+[7]ระบบการควบคุมฯ!F162</f>
        <v>1436670</v>
      </c>
      <c r="E111" s="366">
        <f>+[7]ระบบการควบคุมฯ!G162+[7]ระบบการควบคุมฯ!H162</f>
        <v>0</v>
      </c>
      <c r="F111" s="366">
        <f>+[7]ระบบการควบคุมฯ!I162+[7]ระบบการควบคุมฯ!J162</f>
        <v>0</v>
      </c>
      <c r="G111" s="117">
        <f>+[7]ระบบการควบคุมฯ!K162+[7]ระบบการควบคุมฯ!L162</f>
        <v>1276920</v>
      </c>
      <c r="H111" s="117">
        <f t="shared" si="47"/>
        <v>159750</v>
      </c>
      <c r="I111" s="473" t="s">
        <v>15</v>
      </c>
    </row>
    <row r="112" spans="1:9" ht="18.600000000000001" hidden="1" customHeight="1" x14ac:dyDescent="0.25">
      <c r="A112" s="365" t="str">
        <f>+[7]ระบบการควบคุมฯ!A165</f>
        <v>3.10.33</v>
      </c>
      <c r="B112" s="856" t="str">
        <f>+[7]ระบบการควบคุมฯ!B163</f>
        <v>ค่าจ้างนักการภารโรง ค่าจ้าง 9,000.-บาท จำนวน 17 อัตรา  ครั้งที่ 2  (มค - มีค 66) จำนวนเงิน 481,950.-บาท</v>
      </c>
      <c r="C112" s="856" t="str">
        <f>+[7]ระบบการควบคุมฯ!C163</f>
        <v>ศธ 04002/ว198 ลว.19/มค./2023 โอนครั้งที่ 208</v>
      </c>
      <c r="D112" s="366">
        <f>+[7]ระบบการควบคุมฯ!F164</f>
        <v>0</v>
      </c>
      <c r="E112" s="366">
        <f>+[7]ระบบการควบคุมฯ!G164+[7]ระบบการควบคุมฯ!H164</f>
        <v>0</v>
      </c>
      <c r="F112" s="366">
        <f>+[7]ระบบการควบคุมฯ!I164+[7]ระบบการควบคุมฯ!J164</f>
        <v>0</v>
      </c>
      <c r="G112" s="117">
        <f>+[7]ระบบการควบคุมฯ!K164+[7]ระบบการควบคุมฯ!L164</f>
        <v>0</v>
      </c>
      <c r="H112" s="117">
        <f t="shared" si="47"/>
        <v>0</v>
      </c>
      <c r="I112" s="473" t="s">
        <v>15</v>
      </c>
    </row>
    <row r="113" spans="1:9" ht="55.95" hidden="1" customHeight="1" x14ac:dyDescent="0.25">
      <c r="A113" s="365" t="str">
        <f>+[7]ระบบการควบคุมฯ!A166</f>
        <v>3.10.4</v>
      </c>
      <c r="B113" s="856" t="str">
        <f>+[7]ระบบการควบคุมฯ!B164</f>
        <v xml:space="preserve">จัดสรรเงินประกันสังคม นักการภารโรง ครั้งที่ 1 (เพิ่มเติม) 2,295 บาท </v>
      </c>
      <c r="C113" s="856" t="str">
        <f>+[7]ระบบการควบคุมฯ!C164</f>
        <v xml:space="preserve">ศธ 04002/ว4909 ลว.28/ต.ค./2022 โอนครั้งที่ 23 </v>
      </c>
      <c r="D113" s="366"/>
      <c r="E113" s="366"/>
      <c r="F113" s="366"/>
      <c r="G113" s="117"/>
      <c r="H113" s="117"/>
      <c r="I113" s="473"/>
    </row>
    <row r="114" spans="1:9" ht="93" hidden="1" customHeight="1" x14ac:dyDescent="0.25">
      <c r="A114" s="365" t="str">
        <f>+[7]ระบบการควบคุมฯ!A167</f>
        <v>3.10.5</v>
      </c>
      <c r="B114" s="856" t="str">
        <f>+[7]ระบบการควบคุมฯ!B165</f>
        <v>ค่าจ้างนักการภารโรง ค่าจ้าง 9,000.-บาท จำนวน 17 อัตรา  ครั้งที่ 3 (เมย - มิย 66) จำนวนเงิน 481,950.-บาท</v>
      </c>
      <c r="C114" s="856" t="str">
        <f>+[7]ระบบการควบคุมฯ!C165</f>
        <v>ศธ 04002/ว1299 ลว.30 มีค 66 โอนครั้งที่ 439</v>
      </c>
      <c r="D114" s="366"/>
      <c r="E114" s="366"/>
      <c r="F114" s="366"/>
      <c r="G114" s="117"/>
      <c r="H114" s="117"/>
      <c r="I114" s="473"/>
    </row>
    <row r="115" spans="1:9" ht="55.95" hidden="1" customHeight="1" x14ac:dyDescent="0.25">
      <c r="A115" s="365" t="str">
        <f>+[7]ระบบการควบคุมฯ!A166</f>
        <v>3.10.4</v>
      </c>
      <c r="B115" s="856" t="str">
        <f>+[7]ระบบการควบคุมฯ!B166</f>
        <v>เงินประกันสังคม จ้างครูธุรการ ครั้งที่ 1 (เพิ่มเติม) 7,425บาท /จัดสรร 7200 บาท</v>
      </c>
      <c r="C115" s="856" t="str">
        <f>+[7]ระบบการควบคุมฯ!C166</f>
        <v xml:space="preserve">ศธ 04002/ว4909 ลว.28/ต.ค./2022 โอนครั้งที่ 23 </v>
      </c>
      <c r="D115" s="366">
        <f>+[7]ระบบการควบคุมฯ!F166</f>
        <v>7425</v>
      </c>
      <c r="E115" s="366">
        <f>+[7]ระบบการควบคุมฯ!G166+[7]ระบบการควบคุมฯ!H166</f>
        <v>0</v>
      </c>
      <c r="F115" s="366">
        <f>+[7]ระบบการควบคุมฯ!I166+[7]ระบบการควบคุมฯ!J166</f>
        <v>0</v>
      </c>
      <c r="G115" s="117">
        <f>+[7]ระบบการควบคุมฯ!K166+[7]ระบบการควบคุมฯ!L166</f>
        <v>0</v>
      </c>
      <c r="H115" s="117">
        <f t="shared" si="47"/>
        <v>7425</v>
      </c>
      <c r="I115" s="473" t="s">
        <v>15</v>
      </c>
    </row>
    <row r="116" spans="1:9" ht="74.400000000000006" hidden="1" customHeight="1" x14ac:dyDescent="0.25">
      <c r="A116" s="365" t="str">
        <f>+[7]ระบบการควบคุมฯ!A167</f>
        <v>3.10.5</v>
      </c>
      <c r="B116" s="856" t="str">
        <f>+[7]ระบบการควบคุมฯ!B167</f>
        <v>ค่าจ้างบุคลากรวิทยาศาสตร์และคณิตศาสตร์ ครั้งที่ 1 ระยะเวลา 6 เดือน (ตุลาคม 2565-มีนาคม 2565)  568,080</v>
      </c>
      <c r="C116" s="856" t="str">
        <f>+[7]ระบบการควบคุมฯ!C167</f>
        <v>ศธ 04002/ว5145 ลว.11/พ.ย./2022 โอนครั้งที่ 63</v>
      </c>
      <c r="D116" s="366">
        <f>+[7]ระบบการควบคุมฯ!F167</f>
        <v>946800</v>
      </c>
      <c r="E116" s="366">
        <f>+[7]ระบบการควบคุมฯ!G167+[7]ระบบการควบคุมฯ!H167</f>
        <v>0</v>
      </c>
      <c r="F116" s="366">
        <f>+[7]ระบบการควบคุมฯ!I167+[7]ระบบการควบคุมฯ!J167</f>
        <v>0</v>
      </c>
      <c r="G116" s="117">
        <f>+[7]ระบบการควบคุมฯ!K167+[7]ระบบการควบคุมฯ!L167</f>
        <v>719100</v>
      </c>
      <c r="H116" s="117">
        <f t="shared" si="47"/>
        <v>227700</v>
      </c>
      <c r="I116" s="473" t="s">
        <v>15</v>
      </c>
    </row>
    <row r="117" spans="1:9" ht="74.400000000000006" hidden="1" customHeight="1" x14ac:dyDescent="0.25">
      <c r="A117" s="365" t="str">
        <f>+[7]ระบบการควบคุมฯ!A168</f>
        <v>3.10.5.1</v>
      </c>
      <c r="B117" s="856" t="str">
        <f>+[7]ระบบการควบคุมฯ!B168</f>
        <v>ค่าจ้างบุคลากรวิทยาศาสตร์และคณิตศาสตร์ ครั้งที่ 1 ระยะเวลา46 เดือน (เม ย 66 - กค 66)  378,720</v>
      </c>
      <c r="C117" s="856" t="str">
        <f>+[7]ระบบการควบคุมฯ!C168</f>
        <v>ศธ 04002/ว1168 ลว.20 มีค 66  โอนครั้งที่ 414</v>
      </c>
      <c r="D117" s="369"/>
      <c r="E117" s="369"/>
      <c r="F117" s="369"/>
      <c r="G117" s="906"/>
      <c r="H117" s="906"/>
      <c r="I117" s="907"/>
    </row>
    <row r="118" spans="1:9" ht="93" hidden="1" customHeight="1" x14ac:dyDescent="0.25">
      <c r="A118" s="878">
        <f>+[7]ระบบการควบคุมฯ!A172</f>
        <v>3.11</v>
      </c>
      <c r="B118" s="855" t="str">
        <f>+[7]ระบบการควบคุมฯ!B172</f>
        <v>กิจกรรมจัดหาบุคลากรสนับสนุนการปฏิบัติงานให้ราชการ (คืนครูให้นักเรียนสำหรับโรงเรียนปกติ)</v>
      </c>
      <c r="C118" s="855" t="str">
        <f>+[7]ระบบการควบคุมฯ!C172</f>
        <v>20004 66 00117 87195</v>
      </c>
      <c r="D118" s="359">
        <f>+D119</f>
        <v>5999275</v>
      </c>
      <c r="E118" s="359">
        <f t="shared" ref="E118:I118" si="48">+E119</f>
        <v>0</v>
      </c>
      <c r="F118" s="359">
        <f t="shared" si="48"/>
        <v>0</v>
      </c>
      <c r="G118" s="359">
        <f t="shared" si="48"/>
        <v>5085450</v>
      </c>
      <c r="H118" s="359">
        <f t="shared" si="48"/>
        <v>913825</v>
      </c>
      <c r="I118" s="359">
        <f t="shared" si="48"/>
        <v>0</v>
      </c>
    </row>
    <row r="119" spans="1:9" ht="55.95" hidden="1" customHeight="1" x14ac:dyDescent="0.25">
      <c r="A119" s="360">
        <f>+[7]ระบบการควบคุมฯ!A173</f>
        <v>0</v>
      </c>
      <c r="B119" s="370" t="str">
        <f>+[7]ระบบการควบคุมฯ!B173</f>
        <v xml:space="preserve"> งบรายจ่ายอื่น 6611500</v>
      </c>
      <c r="C119" s="362" t="str">
        <f>+[7]ระบบการควบคุมฯ!C173</f>
        <v>20004 31006100 5000024</v>
      </c>
      <c r="D119" s="363">
        <f>SUM(D120:D124)</f>
        <v>5999275</v>
      </c>
      <c r="E119" s="363">
        <f t="shared" ref="E119:H119" si="49">SUM(E120:E124)</f>
        <v>0</v>
      </c>
      <c r="F119" s="363">
        <f t="shared" si="49"/>
        <v>0</v>
      </c>
      <c r="G119" s="363">
        <f t="shared" si="49"/>
        <v>5085450</v>
      </c>
      <c r="H119" s="363">
        <f t="shared" si="49"/>
        <v>913825</v>
      </c>
      <c r="I119" s="363">
        <f t="shared" ref="I119" si="50">SUM(I120)</f>
        <v>0</v>
      </c>
    </row>
    <row r="120" spans="1:9" ht="93" hidden="1" customHeight="1" x14ac:dyDescent="0.25">
      <c r="A120" s="365" t="str">
        <f>+[7]ระบบการควบคุมฯ!A174</f>
        <v>3.11.1</v>
      </c>
      <c r="B120" s="856" t="str">
        <f>+[7]ระบบการควบคุมฯ!B174</f>
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</c>
      <c r="C120" s="113" t="str">
        <f>+[7]ระบบการควบคุมฯ!C174</f>
        <v>ศธ 04002/ว4735 ลว.19/ต.ค./2022 โอนครั้งที่ 1</v>
      </c>
      <c r="D120" s="366">
        <f>+[7]ระบบการควบคุมฯ!F174</f>
        <v>4460275</v>
      </c>
      <c r="E120" s="366">
        <f>+[7]ระบบการควบคุมฯ!G174+[7]ระบบการควบคุมฯ!H174</f>
        <v>0</v>
      </c>
      <c r="F120" s="366">
        <f>+[7]ระบบการควบคุมฯ!I174+[7]ระบบการควบคุมฯ!J174</f>
        <v>0</v>
      </c>
      <c r="G120" s="117">
        <f>+[7]ระบบการควบคุมฯ!K174+[7]ระบบการควบคุมฯ!L174</f>
        <v>3924450</v>
      </c>
      <c r="H120" s="117">
        <f>+D120-E120-F120-G120</f>
        <v>535825</v>
      </c>
      <c r="I120" s="473" t="s">
        <v>15</v>
      </c>
    </row>
    <row r="121" spans="1:9" ht="74.400000000000006" hidden="1" customHeight="1" x14ac:dyDescent="0.25">
      <c r="A121" s="365" t="str">
        <f>+[7]ระบบการควบคุมฯ!A175</f>
        <v>3.11.1.1</v>
      </c>
      <c r="B121" s="856" t="str">
        <f>+[7]ระบบการควบคุมฯ!B175</f>
        <v xml:space="preserve">ค่าจ้างธุรการโรงเรียนรายเดิมจ้างต่อเนื่อง  ค่าจ้าง 15,000.00 บาท จำนวน 32 อัตราี่ ครั้งที่ 2  (มค - มีค 66) จำนวนเงิน 1,465,650.-บาท </v>
      </c>
      <c r="C121" s="113" t="str">
        <f>+[7]ระบบการควบคุมฯ!C175</f>
        <v>ศธ 04002/ว198 ลว.19/มค./2023 โอนครั้งที่ 208</v>
      </c>
      <c r="D121" s="366"/>
      <c r="E121" s="366"/>
      <c r="F121" s="366"/>
      <c r="G121" s="117"/>
      <c r="H121" s="117"/>
      <c r="I121" s="473"/>
    </row>
    <row r="122" spans="1:9" ht="93" hidden="1" customHeight="1" x14ac:dyDescent="0.25">
      <c r="A122" s="365" t="str">
        <f>+[7]ระบบการควบคุมฯ!A176</f>
        <v>3.11.1.2</v>
      </c>
      <c r="B122" s="856" t="str">
        <f>+[7]ระบบการควบคุมฯ!B176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22" s="113" t="str">
        <f>+[7]ระบบการควบคุมฯ!C176</f>
        <v>ศธ 04002/ว1299 ลว.30 มีค 66 โอนครั้งที่ 439</v>
      </c>
      <c r="D122" s="366"/>
      <c r="E122" s="366"/>
      <c r="F122" s="366"/>
      <c r="G122" s="117"/>
      <c r="H122" s="117"/>
      <c r="I122" s="473"/>
    </row>
    <row r="123" spans="1:9" ht="74.400000000000006" hidden="1" customHeight="1" x14ac:dyDescent="0.25">
      <c r="A123" s="365" t="str">
        <f>+[7]ระบบการควบคุมฯ!A177</f>
        <v>3.11.2</v>
      </c>
      <c r="B123" s="856" t="str">
        <f>+[7]ระบบการควบคุมฯ!B177</f>
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</c>
      <c r="C123" s="113" t="str">
        <f>+[7]ระบบการควบคุมฯ!C177</f>
        <v>ศธ 04002/ว4735 ลว.19/ต.ค./2022 โอนครั้งที่1</v>
      </c>
      <c r="D123" s="366">
        <f>+[7]ระบบการควบคุมฯ!F177</f>
        <v>1539000</v>
      </c>
      <c r="E123" s="366">
        <f>+[7]ระบบการควบคุมฯ!G177+[7]ระบบการควบคุมฯ!H177</f>
        <v>0</v>
      </c>
      <c r="F123" s="366">
        <f>+[7]ระบบการควบคุมฯ!I177+[7]ระบบการควบคุมฯ!J177</f>
        <v>0</v>
      </c>
      <c r="G123" s="117">
        <f>+[7]ระบบการควบคุมฯ!K177+[7]ระบบการควบคุมฯ!L177</f>
        <v>1161000</v>
      </c>
      <c r="H123" s="117">
        <f>+D123-E123-F123-G123</f>
        <v>378000</v>
      </c>
      <c r="I123" s="473" t="s">
        <v>15</v>
      </c>
    </row>
    <row r="124" spans="1:9" ht="93" hidden="1" customHeight="1" x14ac:dyDescent="0.25">
      <c r="A124" s="365" t="str">
        <f>+[7]ระบบการควบคุมฯ!A178</f>
        <v>3.11.2.1</v>
      </c>
      <c r="B124" s="856" t="str">
        <f>+[7]ระบบการควบคุมฯ!B178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24" s="113" t="str">
        <f>+[7]ระบบการควบคุมฯ!C178</f>
        <v>ศธ 04002/ว198 ลว.19/มค./2023 โอนครั้งที่ 208</v>
      </c>
      <c r="D124" s="369"/>
      <c r="E124" s="369"/>
      <c r="F124" s="369"/>
      <c r="G124" s="906"/>
      <c r="H124" s="906"/>
      <c r="I124" s="907"/>
    </row>
    <row r="125" spans="1:9" ht="74.400000000000006" hidden="1" customHeight="1" x14ac:dyDescent="0.25">
      <c r="A125" s="365" t="str">
        <f>+[7]ระบบการควบคุมฯ!A179</f>
        <v>3.11.2.2</v>
      </c>
      <c r="B125" s="856" t="str">
        <f>+[7]ระบบการควบคุมฯ!B179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25" s="113" t="str">
        <f>+[7]ระบบการควบคุมฯ!C179</f>
        <v>ศธ 04002/ว1299 ลว.30 มีค 66 โอนครั้งที่ 439</v>
      </c>
      <c r="D125" s="369"/>
      <c r="E125" s="369"/>
      <c r="F125" s="369"/>
      <c r="G125" s="906"/>
      <c r="H125" s="906"/>
      <c r="I125" s="907"/>
    </row>
    <row r="126" spans="1:9" ht="74.400000000000006" hidden="1" customHeight="1" x14ac:dyDescent="0.25">
      <c r="A126" s="878">
        <f>+[7]ระบบการควบคุมฯ!A181</f>
        <v>3.12</v>
      </c>
      <c r="B126" s="855" t="str">
        <f>+[7]ระบบการควบคุมฯ!B181</f>
        <v xml:space="preserve">กิจกรรมการยกระดับคุณภาพการเรียนรู้ภาษาไทย  </v>
      </c>
      <c r="C126" s="855" t="str">
        <f>+[7]ระบบการควบคุมฯ!C181</f>
        <v>20004 66 96778 00000</v>
      </c>
      <c r="D126" s="359">
        <f>+D127</f>
        <v>800</v>
      </c>
      <c r="E126" s="359">
        <f t="shared" ref="E126:I126" si="51">+E127</f>
        <v>0</v>
      </c>
      <c r="F126" s="359">
        <f t="shared" si="51"/>
        <v>0</v>
      </c>
      <c r="G126" s="359">
        <f t="shared" si="51"/>
        <v>800</v>
      </c>
      <c r="H126" s="359">
        <f t="shared" si="51"/>
        <v>0</v>
      </c>
      <c r="I126" s="359">
        <f t="shared" si="51"/>
        <v>0</v>
      </c>
    </row>
    <row r="127" spans="1:9" ht="55.95" hidden="1" customHeight="1" x14ac:dyDescent="0.25">
      <c r="A127" s="360">
        <f>+[7]ระบบการควบคุมฯ!A182</f>
        <v>0</v>
      </c>
      <c r="B127" s="370" t="str">
        <f>+[7]ระบบการควบคุมฯ!B182</f>
        <v xml:space="preserve"> งบรายจ่ายอื่น 6611500</v>
      </c>
      <c r="C127" s="362" t="str">
        <f>+[7]ระบบการควบคุมฯ!C182</f>
        <v>20004 31006100 5000025</v>
      </c>
      <c r="D127" s="363">
        <f>SUM(D128)</f>
        <v>800</v>
      </c>
      <c r="E127" s="363">
        <f t="shared" ref="E127:I127" si="52">SUM(E128)</f>
        <v>0</v>
      </c>
      <c r="F127" s="363">
        <f t="shared" si="52"/>
        <v>0</v>
      </c>
      <c r="G127" s="363">
        <f t="shared" si="52"/>
        <v>800</v>
      </c>
      <c r="H127" s="363">
        <f t="shared" si="52"/>
        <v>0</v>
      </c>
      <c r="I127" s="363">
        <f t="shared" si="52"/>
        <v>0</v>
      </c>
    </row>
    <row r="128" spans="1:9" ht="74.400000000000006" hidden="1" customHeight="1" x14ac:dyDescent="0.25">
      <c r="A128" s="365" t="str">
        <f>+[7]ระบบการควบคุมฯ!A183</f>
        <v>3.12.1</v>
      </c>
      <c r="B128" s="856" t="str">
        <f>+[7]ระบบการควบคุมฯ!B183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28" s="113" t="str">
        <f>+[7]ระบบการควบคุมฯ!C183</f>
        <v>ศธ 04002/ว4953 ลว.31/ต.ค./2022 โอนครั้งที่ 19</v>
      </c>
      <c r="D128" s="366">
        <f>+[7]ระบบการควบคุมฯ!F183</f>
        <v>800</v>
      </c>
      <c r="E128" s="366">
        <f>+[7]ระบบการควบคุมฯ!G183+[7]ระบบการควบคุมฯ!H183</f>
        <v>0</v>
      </c>
      <c r="F128" s="366">
        <f>+[7]ระบบการควบคุมฯ!I183+[7]ระบบการควบคุมฯ!J183</f>
        <v>0</v>
      </c>
      <c r="G128" s="117">
        <f>+[7]ระบบการควบคุมฯ!K183+[7]ระบบการควบคุมฯ!L183</f>
        <v>800</v>
      </c>
      <c r="H128" s="117">
        <f>+D128-E128-F128-G128</f>
        <v>0</v>
      </c>
      <c r="I128" s="473" t="s">
        <v>97</v>
      </c>
    </row>
    <row r="129" spans="1:9" ht="74.400000000000006" hidden="1" customHeight="1" x14ac:dyDescent="0.25">
      <c r="A129" s="120">
        <f>+[3]ระบบการควบคุมฯ!A62</f>
        <v>4</v>
      </c>
      <c r="B129" s="121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29" s="374" t="str">
        <f>+[1]ระบบการควบคุมฯ!C136</f>
        <v>20004 31006200</v>
      </c>
      <c r="D129" s="122">
        <f>+D130+D134</f>
        <v>4200</v>
      </c>
      <c r="E129" s="122">
        <f t="shared" ref="E129:H129" si="53">+E130+E134</f>
        <v>0</v>
      </c>
      <c r="F129" s="122">
        <f t="shared" si="53"/>
        <v>0</v>
      </c>
      <c r="G129" s="122">
        <f t="shared" si="53"/>
        <v>880</v>
      </c>
      <c r="H129" s="122">
        <f t="shared" si="53"/>
        <v>3320</v>
      </c>
      <c r="I129" s="123"/>
    </row>
    <row r="130" spans="1:9" ht="55.95" hidden="1" customHeight="1" x14ac:dyDescent="0.25">
      <c r="A130" s="124">
        <f>+[1]ระบบการควบคุมฯ!A137</f>
        <v>4.0999999999999996</v>
      </c>
      <c r="B130" s="125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30" s="125" t="str">
        <f>+[1]ระบบการควบคุมฯ!C137</f>
        <v>20004 66 5203900000</v>
      </c>
      <c r="D130" s="127">
        <f>+D131</f>
        <v>600</v>
      </c>
      <c r="E130" s="127">
        <f t="shared" ref="E130:H130" si="54">+E131</f>
        <v>0</v>
      </c>
      <c r="F130" s="127">
        <f t="shared" si="54"/>
        <v>0</v>
      </c>
      <c r="G130" s="127">
        <f t="shared" si="54"/>
        <v>0</v>
      </c>
      <c r="H130" s="127">
        <f t="shared" si="54"/>
        <v>600</v>
      </c>
      <c r="I130" s="128"/>
    </row>
    <row r="131" spans="1:9" ht="18.600000000000001" x14ac:dyDescent="0.25">
      <c r="A131" s="129"/>
      <c r="B131" s="474" t="str">
        <f>+[1]ระบบการควบคุมฯ!B138</f>
        <v>งบรายจ่ายอื่น 6611500</v>
      </c>
      <c r="C131" s="375" t="str">
        <f>+[1]ระบบการควบคุมฯ!C138</f>
        <v xml:space="preserve">20004 31006200 </v>
      </c>
      <c r="D131" s="131">
        <f>SUM(D132:D133)</f>
        <v>600</v>
      </c>
      <c r="E131" s="131">
        <f t="shared" ref="E131:H131" si="55">SUM(E132:E133)</f>
        <v>0</v>
      </c>
      <c r="F131" s="131">
        <f t="shared" si="55"/>
        <v>0</v>
      </c>
      <c r="G131" s="131">
        <f t="shared" si="55"/>
        <v>0</v>
      </c>
      <c r="H131" s="131">
        <f t="shared" si="55"/>
        <v>600</v>
      </c>
      <c r="I131" s="132"/>
    </row>
    <row r="132" spans="1:9" ht="93" x14ac:dyDescent="0.25">
      <c r="A132" s="133" t="str">
        <f>+[1]ระบบการควบคุมฯ!A139</f>
        <v>4.1.1</v>
      </c>
      <c r="B132" s="134" t="str">
        <f>+[7]ระบบการควบคุมฯ!B192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32" s="134" t="str">
        <f>+[7]ระบบการควบคุมฯ!C192</f>
        <v>ศธ 04002/ว5651 ลว.16/ธ.ค./2565 โอนครั้งที่ 124  รหัสงบป 20004 31006200 5000005</v>
      </c>
      <c r="D132" s="135">
        <f>+[7]ระบบการควบคุมฯ!F192</f>
        <v>600</v>
      </c>
      <c r="E132" s="136">
        <f>+[7]ระบบการควบคุมฯ!G192+[7]ระบบการควบคุมฯ!H192</f>
        <v>0</v>
      </c>
      <c r="F132" s="136">
        <f>+[7]ระบบการควบคุมฯ!I192+[7]ระบบการควบคุมฯ!J192</f>
        <v>0</v>
      </c>
      <c r="G132" s="136">
        <f>+[7]ระบบการควบคุมฯ!K192+[7]ระบบการควบคุมฯ!L192</f>
        <v>0</v>
      </c>
      <c r="H132" s="136">
        <f>+D132-E132-F132-G132</f>
        <v>600</v>
      </c>
      <c r="I132" s="137" t="s">
        <v>183</v>
      </c>
    </row>
    <row r="133" spans="1:9" ht="74.400000000000006" x14ac:dyDescent="0.25">
      <c r="A133" s="133" t="str">
        <f>+[1]ระบบการควบคุมฯ!A140</f>
        <v>4.1.2</v>
      </c>
      <c r="B133" s="134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33" s="134" t="str">
        <f>+[1]ระบบการควบคุมฯ!C140</f>
        <v>ศธ 04002/ว2758 ลว.20/ก.ค./2565 โอนครั้งที่ 649</v>
      </c>
      <c r="D133" s="135">
        <f>+[1]ระบบการควบคุมฯ!F140</f>
        <v>0</v>
      </c>
      <c r="E133" s="136">
        <f>+[1]ระบบการควบคุมฯ!G140+[1]ระบบการควบคุมฯ!H140</f>
        <v>0</v>
      </c>
      <c r="F133" s="136">
        <f>+[1]ระบบการควบคุมฯ!I140+[1]ระบบการควบคุมฯ!J140</f>
        <v>0</v>
      </c>
      <c r="G133" s="136">
        <f>+[1]ระบบการควบคุมฯ!K140+[1]ระบบการควบคุมฯ!L140</f>
        <v>0</v>
      </c>
      <c r="H133" s="136">
        <f>+D133-E133-F133-G133</f>
        <v>0</v>
      </c>
      <c r="I133" s="137" t="s">
        <v>115</v>
      </c>
    </row>
    <row r="134" spans="1:9" ht="37.200000000000003" x14ac:dyDescent="0.25">
      <c r="A134" s="124">
        <f>+[1]ระบบการควบคุมฯ!A142</f>
        <v>4.2</v>
      </c>
      <c r="B134" s="125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34" s="125" t="str">
        <f>+[1]ระบบการควบคุมฯ!C142</f>
        <v>20004 66 86179 00000</v>
      </c>
      <c r="D134" s="127">
        <f>+D135</f>
        <v>3600</v>
      </c>
      <c r="E134" s="127">
        <f t="shared" ref="E134:H134" si="56">+E135</f>
        <v>0</v>
      </c>
      <c r="F134" s="127">
        <f t="shared" si="56"/>
        <v>0</v>
      </c>
      <c r="G134" s="127">
        <f t="shared" si="56"/>
        <v>880</v>
      </c>
      <c r="H134" s="127">
        <f t="shared" si="56"/>
        <v>2720</v>
      </c>
      <c r="I134" s="128"/>
    </row>
    <row r="135" spans="1:9" ht="37.200000000000003" x14ac:dyDescent="0.25">
      <c r="A135" s="129"/>
      <c r="B135" s="130" t="str">
        <f>+[3]ระบบการควบคุมฯ!B64</f>
        <v>งบรายจ่ายอื่น 6511500</v>
      </c>
      <c r="C135" s="375" t="str">
        <f>+[1]ระบบการควบคุมฯ!C143</f>
        <v>20004 31006200 5000007</v>
      </c>
      <c r="D135" s="131">
        <f>SUM(D136:D138)</f>
        <v>3600</v>
      </c>
      <c r="E135" s="131">
        <f t="shared" ref="E135:H135" si="57">SUM(E136:E138)</f>
        <v>0</v>
      </c>
      <c r="F135" s="131">
        <f t="shared" si="57"/>
        <v>0</v>
      </c>
      <c r="G135" s="131">
        <f t="shared" si="57"/>
        <v>880</v>
      </c>
      <c r="H135" s="131">
        <f t="shared" si="57"/>
        <v>2720</v>
      </c>
      <c r="I135" s="132"/>
    </row>
    <row r="136" spans="1:9" ht="111.6" x14ac:dyDescent="0.25">
      <c r="A136" s="133" t="str">
        <f>+[7]ระบบการควบคุมฯ!A197</f>
        <v>4.2.1</v>
      </c>
      <c r="B136" s="134" t="str">
        <f>+[7]ระบบการควบคุมฯ!B197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36" s="134" t="str">
        <f>+[7]ระบบการควบคุมฯ!C197</f>
        <v>ศธ 04002/ว58 ลว. 9 มค 66 โอนครั้งที่ 176</v>
      </c>
      <c r="D136" s="135">
        <f>+[7]ระบบการควบคุมฯ!F197</f>
        <v>3600</v>
      </c>
      <c r="E136" s="136">
        <f>+'[7]ยุทธศาสตร์เสริมสร้าง 31006200'!I37+'[7]ยุทธศาสตร์เสริมสร้าง 31006200'!J37</f>
        <v>0</v>
      </c>
      <c r="F136" s="136">
        <f>+[7]ระบบการควบคุมฯ!I197+[7]ระบบการควบคุมฯ!J197</f>
        <v>0</v>
      </c>
      <c r="G136" s="136">
        <f>+[7]ระบบการควบคุมฯ!K197+[7]ระบบการควบคุมฯ!L197</f>
        <v>880</v>
      </c>
      <c r="H136" s="136">
        <f>+D136-E136-F136-G136</f>
        <v>2720</v>
      </c>
      <c r="I136" s="137" t="s">
        <v>187</v>
      </c>
    </row>
    <row r="137" spans="1:9" ht="111.6" x14ac:dyDescent="0.25">
      <c r="A137" s="133" t="str">
        <f>+[1]ระบบการควบคุมฯ!A145</f>
        <v>4.2.2</v>
      </c>
      <c r="B137" s="134" t="str">
        <f>+[1]ระบบการควบคุมฯ!B145</f>
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</c>
      <c r="C137" s="134" t="str">
        <f>+[1]ระบบการควบคุมฯ!C145</f>
        <v>ศธ 04002/ว1738 ลว.6/พ.ค./2565 โอนครั้งที่ 425</v>
      </c>
      <c r="D137" s="135">
        <f>+[1]ระบบการควบคุมฯ!F145</f>
        <v>0</v>
      </c>
      <c r="E137" s="136">
        <f>+[1]ระบบการควบคุมฯ!G145+[1]ระบบการควบคุมฯ!H145</f>
        <v>0</v>
      </c>
      <c r="F137" s="136">
        <f>+[1]ระบบการควบคุมฯ!I145+[1]ระบบการควบคุมฯ!J145</f>
        <v>0</v>
      </c>
      <c r="G137" s="136">
        <f>+[1]ระบบการควบคุมฯ!K145+[1]ระบบการควบคุมฯ!L145</f>
        <v>0</v>
      </c>
      <c r="H137" s="136">
        <f t="shared" ref="H137:H138" si="58">+D137-E137-F137-G137</f>
        <v>0</v>
      </c>
      <c r="I137" s="194" t="s">
        <v>110</v>
      </c>
    </row>
    <row r="138" spans="1:9" ht="55.8" x14ac:dyDescent="0.25">
      <c r="A138" s="133" t="str">
        <f>+[1]ระบบการควบคุมฯ!A146</f>
        <v>4.2.3</v>
      </c>
      <c r="B138" s="134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38" s="134" t="str">
        <f>+[1]ระบบการควบคุมฯ!C146</f>
        <v>ศธ 04002/ว1771 ลว.10/พ.ค./2565 โอนครั้งที่ 433</v>
      </c>
      <c r="D138" s="135">
        <f>+[1]ระบบการควบคุมฯ!F146</f>
        <v>0</v>
      </c>
      <c r="E138" s="136">
        <f>+[1]ระบบการควบคุมฯ!G146+[1]ระบบการควบคุมฯ!H146</f>
        <v>0</v>
      </c>
      <c r="F138" s="136">
        <f>+[1]ระบบการควบคุมฯ!I146+[1]ระบบการควบคุมฯ!J146</f>
        <v>0</v>
      </c>
      <c r="G138" s="136">
        <f>+[1]ระบบการควบคุมฯ!K146+[1]ระบบการควบคุมฯ!L146</f>
        <v>0</v>
      </c>
      <c r="H138" s="136">
        <f t="shared" si="58"/>
        <v>0</v>
      </c>
      <c r="I138" s="137" t="s">
        <v>97</v>
      </c>
    </row>
    <row r="139" spans="1:9" ht="18.600000000000001" x14ac:dyDescent="0.25">
      <c r="A139" s="120">
        <f>+[1]ระบบการควบคุมฯ!A149</f>
        <v>5</v>
      </c>
      <c r="B139" s="121" t="str">
        <f>+[1]ระบบการควบคุมฯ!B149</f>
        <v>โครงการโรงเรียนคุณภาพประจำตำบล</v>
      </c>
      <c r="C139" s="374" t="str">
        <f>+[1]ระบบการควบคุมฯ!C149</f>
        <v>20004 31011600</v>
      </c>
      <c r="D139" s="122">
        <f>+D140+D145</f>
        <v>45000</v>
      </c>
      <c r="E139" s="122">
        <f t="shared" ref="E139:H139" si="59">+E140+E145</f>
        <v>0</v>
      </c>
      <c r="F139" s="122">
        <f t="shared" si="59"/>
        <v>0</v>
      </c>
      <c r="G139" s="122">
        <f t="shared" si="59"/>
        <v>0</v>
      </c>
      <c r="H139" s="122">
        <f t="shared" si="59"/>
        <v>45000</v>
      </c>
      <c r="I139" s="123"/>
    </row>
    <row r="140" spans="1:9" ht="18.600000000000001" x14ac:dyDescent="0.25">
      <c r="A140" s="124">
        <f>+[7]ระบบการควบคุมฯ!A207</f>
        <v>5.0999999999999996</v>
      </c>
      <c r="B140" s="125" t="str">
        <f>+[7]ระบบการควบคุมฯ!B207</f>
        <v>กิจกรรมโรงเรียนคุณภาพประจำตำบล(1 ตำบล 1 โรงเรียนคุณภาพ)</v>
      </c>
      <c r="C140" s="125" t="str">
        <f>+[7]ระบบการควบคุมฯ!C207</f>
        <v>20004 66 00036 00000</v>
      </c>
      <c r="D140" s="127">
        <f>+D141</f>
        <v>45000</v>
      </c>
      <c r="E140" s="127">
        <f t="shared" ref="E140:H140" si="60">+E141</f>
        <v>0</v>
      </c>
      <c r="F140" s="127">
        <f t="shared" si="60"/>
        <v>0</v>
      </c>
      <c r="G140" s="127">
        <f t="shared" si="60"/>
        <v>0</v>
      </c>
      <c r="H140" s="127">
        <f t="shared" si="60"/>
        <v>45000</v>
      </c>
      <c r="I140" s="128"/>
    </row>
    <row r="141" spans="1:9" ht="37.200000000000003" hidden="1" customHeight="1" x14ac:dyDescent="0.25">
      <c r="A141" s="129" t="str">
        <f>+[7]ระบบการควบคุมฯ!A208</f>
        <v>5.1.1</v>
      </c>
      <c r="B141" s="130" t="str">
        <f>+[7]ระบบการควบคุมฯ!B208</f>
        <v>งบรายจ่ายอื่น   6611500</v>
      </c>
      <c r="C141" s="375" t="str">
        <f>+[7]ระบบการควบคุมฯ!C208</f>
        <v>20004 31011600 5000001</v>
      </c>
      <c r="D141" s="131">
        <f>SUM(D142:D144)</f>
        <v>45000</v>
      </c>
      <c r="E141" s="131">
        <f t="shared" ref="E141:H141" si="61">SUM(E142:E144)</f>
        <v>0</v>
      </c>
      <c r="F141" s="131">
        <f t="shared" si="61"/>
        <v>0</v>
      </c>
      <c r="G141" s="131">
        <f t="shared" si="61"/>
        <v>0</v>
      </c>
      <c r="H141" s="131">
        <f t="shared" si="61"/>
        <v>45000</v>
      </c>
      <c r="I141" s="132"/>
    </row>
    <row r="142" spans="1:9" ht="18.600000000000001" hidden="1" customHeight="1" x14ac:dyDescent="0.25">
      <c r="A142" s="154" t="str">
        <f>+[7]ระบบการควบคุมฯ!A209</f>
        <v>5.1.1.1</v>
      </c>
      <c r="B142" s="510" t="str">
        <f>+[7]ระบบการควบคุมฯ!B209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42" s="510" t="str">
        <f>+[7]ระบบการควบคุมฯ!C209</f>
        <v>ศธ 04002/ว1962 ลว.16 พค 66 โอนครั้งที่ 529</v>
      </c>
      <c r="D142" s="511">
        <f>+[7]ระบบการควบคุมฯ!F209</f>
        <v>45000</v>
      </c>
      <c r="E142" s="511">
        <f>+[7]ระบบการควบคุมฯ!G209+[7]ระบบการควบคุมฯ!H209</f>
        <v>0</v>
      </c>
      <c r="F142" s="511">
        <f>+[7]ระบบการควบคุมฯ!I209+[7]ระบบการควบคุมฯ!J209</f>
        <v>0</v>
      </c>
      <c r="G142" s="511">
        <f>+[7]ระบบการควบคุมฯ!K209+[7]ระบบการควบคุมฯ!L209</f>
        <v>0</v>
      </c>
      <c r="H142" s="511">
        <f>+D142-E142-F142-G142</f>
        <v>45000</v>
      </c>
      <c r="I142" s="512"/>
    </row>
    <row r="143" spans="1:9" ht="130.19999999999999" hidden="1" customHeight="1" x14ac:dyDescent="0.25">
      <c r="A143" s="154"/>
      <c r="B143" s="510"/>
      <c r="C143" s="510"/>
      <c r="D143" s="511">
        <f>+[1]ระบบการควบคุมฯ!F155</f>
        <v>0</v>
      </c>
      <c r="E143" s="511">
        <f>+[1]ระบบการควบคุมฯ!G155+[1]ระบบการควบคุมฯ!H155</f>
        <v>0</v>
      </c>
      <c r="F143" s="511">
        <f>+[1]ระบบการควบคุมฯ!I155+[1]ระบบการควบคุมฯ!J155</f>
        <v>0</v>
      </c>
      <c r="G143" s="511">
        <f>+[1]ระบบการควบคุมฯ!K155+[1]ระบบการควบคุมฯ!L155</f>
        <v>0</v>
      </c>
      <c r="H143" s="511">
        <f>+D143-E143-F143-G143</f>
        <v>0</v>
      </c>
      <c r="I143" s="512"/>
    </row>
    <row r="144" spans="1:9" ht="111.6" hidden="1" customHeight="1" x14ac:dyDescent="0.25">
      <c r="A144" s="154"/>
      <c r="B144" s="510"/>
      <c r="C144" s="510"/>
      <c r="D144" s="511">
        <f>+[1]ระบบการควบคุมฯ!F156</f>
        <v>0</v>
      </c>
      <c r="E144" s="511">
        <f>+[1]ระบบการควบคุมฯ!G156+[1]ระบบการควบคุมฯ!H156</f>
        <v>0</v>
      </c>
      <c r="F144" s="511">
        <f>+[1]ระบบการควบคุมฯ!I156+[1]ระบบการควบคุมฯ!J156</f>
        <v>0</v>
      </c>
      <c r="G144" s="511">
        <f>+[1]ระบบการควบคุมฯ!K156+[1]ระบบการควบคุมฯ!L156</f>
        <v>0</v>
      </c>
      <c r="H144" s="511">
        <f>+D144-E144-F144-G144</f>
        <v>0</v>
      </c>
      <c r="I144" s="512"/>
    </row>
    <row r="145" spans="1:9" ht="74.400000000000006" hidden="1" customHeight="1" x14ac:dyDescent="0.25">
      <c r="A145" s="545" t="s">
        <v>126</v>
      </c>
      <c r="B145" s="125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45" s="125" t="str">
        <f>+[1]ระบบการควบคุมฯ!C190</f>
        <v>20004 66 00079 00000</v>
      </c>
      <c r="D145" s="127">
        <f>+D146</f>
        <v>0</v>
      </c>
      <c r="E145" s="127">
        <f t="shared" ref="E145:H145" si="62">+E146</f>
        <v>0</v>
      </c>
      <c r="F145" s="127">
        <f t="shared" si="62"/>
        <v>0</v>
      </c>
      <c r="G145" s="127">
        <f t="shared" si="62"/>
        <v>0</v>
      </c>
      <c r="H145" s="127">
        <f t="shared" si="62"/>
        <v>0</v>
      </c>
      <c r="I145" s="128"/>
    </row>
    <row r="146" spans="1:9" ht="74.400000000000006" hidden="1" customHeight="1" x14ac:dyDescent="0.25">
      <c r="A146" s="129"/>
      <c r="B146" s="130" t="str">
        <f>+[1]ระบบการควบคุมฯ!B191</f>
        <v>งบรายจ่ายอื่น   6611500</v>
      </c>
      <c r="C146" s="375" t="str">
        <f>+[1]ระบบการควบคุมฯ!C191</f>
        <v>20004 31006100 5000003</v>
      </c>
      <c r="D146" s="131">
        <f>SUM(D147)</f>
        <v>0</v>
      </c>
      <c r="E146" s="131">
        <f t="shared" ref="E146:H146" si="63">SUM(E147)</f>
        <v>0</v>
      </c>
      <c r="F146" s="131">
        <f t="shared" si="63"/>
        <v>0</v>
      </c>
      <c r="G146" s="131">
        <f t="shared" si="63"/>
        <v>0</v>
      </c>
      <c r="H146" s="131">
        <f t="shared" si="63"/>
        <v>0</v>
      </c>
      <c r="I146" s="132"/>
    </row>
    <row r="147" spans="1:9" ht="74.400000000000006" hidden="1" customHeight="1" x14ac:dyDescent="0.25">
      <c r="A147" s="154" t="s">
        <v>127</v>
      </c>
      <c r="B147" s="510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47" s="510" t="str">
        <f>+[1]ระบบการควบคุมฯ!C192</f>
        <v>ศธ 04002/ว3001 ลว.5ส.ค. 2565 โอนครั้งที่ 721</v>
      </c>
      <c r="D147" s="511">
        <f>+[1]ระบบการควบคุมฯ!D192</f>
        <v>0</v>
      </c>
      <c r="E147" s="511">
        <f>+[1]ระบบการควบคุมฯ!G192+[1]ระบบการควบคุมฯ!H192</f>
        <v>0</v>
      </c>
      <c r="F147" s="511">
        <f>+[1]ระบบการควบคุมฯ!I192+[1]ระบบการควบคุมฯ!J192</f>
        <v>0</v>
      </c>
      <c r="G147" s="511">
        <f>+[1]ระบบการควบคุมฯ!K192+[1]ระบบการควบคุมฯ!L192</f>
        <v>0</v>
      </c>
      <c r="H147" s="511">
        <f>+D147-E147-F147-G147</f>
        <v>0</v>
      </c>
      <c r="I147" s="512"/>
    </row>
    <row r="148" spans="1:9" ht="93" hidden="1" customHeight="1" x14ac:dyDescent="0.25">
      <c r="A148" s="107" t="str">
        <f>+[1]ระบบการควบคุมฯ!A196</f>
        <v>ค</v>
      </c>
      <c r="B148" s="138" t="str">
        <f>+[1]ระบบการควบคุมฯ!B196</f>
        <v>แผนงานยุทธศาสตร์ : สร้างความเสมอภาคทางการศึกษา</v>
      </c>
      <c r="C148" s="139"/>
      <c r="D148" s="109">
        <f>+D149</f>
        <v>2000</v>
      </c>
      <c r="E148" s="109">
        <f>+E149</f>
        <v>0</v>
      </c>
      <c r="F148" s="109">
        <f>+F149</f>
        <v>0</v>
      </c>
      <c r="G148" s="109">
        <f>+G149</f>
        <v>1600</v>
      </c>
      <c r="H148" s="109">
        <f>+H149</f>
        <v>400</v>
      </c>
      <c r="I148" s="140"/>
    </row>
    <row r="149" spans="1:9" ht="37.200000000000003" hidden="1" customHeight="1" x14ac:dyDescent="0.25">
      <c r="A149" s="475">
        <v>1</v>
      </c>
      <c r="B149" s="141" t="str">
        <f>+[7]ระบบการควบคุมฯ!B321</f>
        <v xml:space="preserve">โครงการสร้างโอกาสและลดความเหลื่อมล้ำทางการศึกษาในระดับพื้นที่  </v>
      </c>
      <c r="C149" s="376" t="str">
        <f>+[7]ระบบการควบคุมฯ!C321</f>
        <v>20004 42006700 2000000</v>
      </c>
      <c r="D149" s="122">
        <f>+D150</f>
        <v>2000</v>
      </c>
      <c r="E149" s="142">
        <f t="shared" ref="E149:H150" si="64">+E150</f>
        <v>0</v>
      </c>
      <c r="F149" s="142">
        <f t="shared" si="64"/>
        <v>0</v>
      </c>
      <c r="G149" s="142">
        <f t="shared" si="64"/>
        <v>1600</v>
      </c>
      <c r="H149" s="142">
        <f t="shared" si="64"/>
        <v>400</v>
      </c>
      <c r="I149" s="143"/>
    </row>
    <row r="150" spans="1:9" ht="55.95" hidden="1" customHeight="1" x14ac:dyDescent="0.25">
      <c r="A150" s="124">
        <v>1.1000000000000001</v>
      </c>
      <c r="B150" s="126" t="str">
        <f>+[7]ระบบการควบคุมฯ!B322</f>
        <v xml:space="preserve">กิจกรรมการยกระดับคุณภาพโรงเรียนขยายโอกาส </v>
      </c>
      <c r="C150" s="126" t="str">
        <f>+[7]ระบบการควบคุมฯ!C322</f>
        <v xml:space="preserve">20004 66 00106 00000 </v>
      </c>
      <c r="D150" s="127">
        <f>+D151</f>
        <v>2000</v>
      </c>
      <c r="E150" s="144">
        <f t="shared" si="64"/>
        <v>0</v>
      </c>
      <c r="F150" s="144">
        <f t="shared" si="64"/>
        <v>0</v>
      </c>
      <c r="G150" s="144">
        <f t="shared" si="64"/>
        <v>1600</v>
      </c>
      <c r="H150" s="144">
        <f t="shared" si="64"/>
        <v>400</v>
      </c>
      <c r="I150" s="145"/>
    </row>
    <row r="151" spans="1:9" ht="74.400000000000006" hidden="1" customHeight="1" x14ac:dyDescent="0.25">
      <c r="A151" s="146"/>
      <c r="B151" s="147" t="str">
        <f>+[1]ระบบการควบคุมฯ!B238</f>
        <v xml:space="preserve"> งบดำเนินงาน 66112xx</v>
      </c>
      <c r="C151" s="147" t="str">
        <f>+[7]ระบบการควบคุมฯ!C323</f>
        <v>20004 42006700 2000000</v>
      </c>
      <c r="D151" s="148">
        <f>SUM(D152:D156)</f>
        <v>2000</v>
      </c>
      <c r="E151" s="148">
        <f t="shared" ref="E151:H151" si="65">SUM(E152:E156)</f>
        <v>0</v>
      </c>
      <c r="F151" s="148">
        <f t="shared" si="65"/>
        <v>0</v>
      </c>
      <c r="G151" s="148">
        <f t="shared" si="65"/>
        <v>1600</v>
      </c>
      <c r="H151" s="148">
        <f t="shared" si="65"/>
        <v>400</v>
      </c>
      <c r="I151" s="150"/>
    </row>
    <row r="152" spans="1:9" ht="93" hidden="1" customHeight="1" x14ac:dyDescent="0.25">
      <c r="A152" s="133" t="s">
        <v>44</v>
      </c>
      <c r="B152" s="134" t="str">
        <f>+[7]ระบบการควบคุมฯ!B324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52" s="134" t="str">
        <f>+[7]ระบบการควบคุมฯ!C324</f>
        <v>ศธ 04002/ว585 ลว.15 กพ 66 โอนครั้งที่ 310</v>
      </c>
      <c r="D152" s="151">
        <f>+[7]ระบบการควบคุมฯ!F324</f>
        <v>1000</v>
      </c>
      <c r="E152" s="152">
        <f>+[7]ระบบการควบคุมฯ!G324+[7]ระบบการควบคุมฯ!H324</f>
        <v>0</v>
      </c>
      <c r="F152" s="152">
        <f>+[7]ระบบการควบคุมฯ!I324+[7]ระบบการควบคุมฯ!J324</f>
        <v>0</v>
      </c>
      <c r="G152" s="152">
        <f>+[7]ระบบการควบคุมฯ!K324+[7]ระบบการควบคุมฯ!L324</f>
        <v>800</v>
      </c>
      <c r="H152" s="152">
        <f>+D152-E152-F152-G152</f>
        <v>200</v>
      </c>
      <c r="I152" s="990" t="s">
        <v>188</v>
      </c>
    </row>
    <row r="153" spans="1:9" ht="18.600000000000001" hidden="1" customHeight="1" x14ac:dyDescent="0.25">
      <c r="A153" s="133" t="s">
        <v>206</v>
      </c>
      <c r="B153" s="134" t="str">
        <f>+[7]ระบบการควบคุมฯ!B325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53" s="134" t="str">
        <f>+[7]ระบบการควบคุมฯ!C325</f>
        <v>ศธ 04002/ว1925 ลว.12 พค 66 โอนครั้งที่ 517</v>
      </c>
      <c r="D153" s="151">
        <f>+[7]ระบบการควบคุมฯ!F325</f>
        <v>1000</v>
      </c>
      <c r="E153" s="152">
        <f>+[7]ระบบการควบคุมฯ!G325+[7]ระบบการควบคุมฯ!H325</f>
        <v>0</v>
      </c>
      <c r="F153" s="152">
        <f>+[7]ระบบการควบคุมฯ!I325+[7]ระบบการควบคุมฯ!J325</f>
        <v>0</v>
      </c>
      <c r="G153" s="152">
        <f>+[7]ระบบการควบคุมฯ!K325+[7]ระบบการควบคุมฯ!L325</f>
        <v>800</v>
      </c>
      <c r="H153" s="152">
        <f>+D153-E153-F153-G153</f>
        <v>200</v>
      </c>
      <c r="I153" s="153" t="s">
        <v>188</v>
      </c>
    </row>
    <row r="154" spans="1:9" ht="18.600000000000001" hidden="1" customHeight="1" x14ac:dyDescent="0.25">
      <c r="A154" s="133"/>
      <c r="B154" s="134"/>
      <c r="C154" s="134"/>
      <c r="D154" s="151">
        <f>+[1]ระบบการควบคุมฯ!F241</f>
        <v>0</v>
      </c>
      <c r="E154" s="152">
        <f>+[1]ระบบการควบคุมฯ!G241+[1]ระบบการควบคุมฯ!H241</f>
        <v>0</v>
      </c>
      <c r="F154" s="152">
        <f>+[1]ระบบการควบคุมฯ!I241+[1]ระบบการควบคุมฯ!J241</f>
        <v>0</v>
      </c>
      <c r="G154" s="152">
        <f>+[1]ระบบการควบคุมฯ!K241+[1]ระบบการควบคุมฯ!L241</f>
        <v>0</v>
      </c>
      <c r="H154" s="152">
        <f>+D154-E154-F154-G154</f>
        <v>0</v>
      </c>
      <c r="I154" s="153"/>
    </row>
    <row r="155" spans="1:9" ht="37.200000000000003" hidden="1" customHeight="1" x14ac:dyDescent="0.25">
      <c r="A155" s="133"/>
      <c r="B155" s="134"/>
      <c r="C155" s="134"/>
      <c r="D155" s="151">
        <f>+[1]ระบบการควบคุมฯ!F242</f>
        <v>0</v>
      </c>
      <c r="E155" s="152">
        <f>+[1]ระบบการควบคุมฯ!G242+[1]ระบบการควบคุมฯ!H242</f>
        <v>0</v>
      </c>
      <c r="F155" s="152">
        <f>+[1]ระบบการควบคุมฯ!I242+[1]ระบบการควบคุมฯ!J242</f>
        <v>0</v>
      </c>
      <c r="G155" s="152">
        <f>+[1]ระบบการควบคุมฯ!K242+[1]ระบบการควบคุมฯ!L242</f>
        <v>0</v>
      </c>
      <c r="H155" s="152">
        <f>+D155-E155-F155-G155</f>
        <v>0</v>
      </c>
      <c r="I155" s="153"/>
    </row>
    <row r="156" spans="1:9" ht="37.200000000000003" hidden="1" customHeight="1" x14ac:dyDescent="0.25">
      <c r="A156" s="133"/>
      <c r="B156" s="134"/>
      <c r="C156" s="134"/>
      <c r="D156" s="151">
        <f>+[1]ระบบการควบคุมฯ!F243</f>
        <v>0</v>
      </c>
      <c r="E156" s="152">
        <f>+[1]ระบบการควบคุมฯ!G243+[1]ระบบการควบคุมฯ!H243</f>
        <v>0</v>
      </c>
      <c r="F156" s="152">
        <f>+[1]ระบบการควบคุมฯ!I243+[1]ระบบการควบคุมฯ!J243</f>
        <v>0</v>
      </c>
      <c r="G156" s="152">
        <f>+[1]ระบบการควบคุมฯ!K243+[1]ระบบการควบคุมฯ!L243</f>
        <v>0</v>
      </c>
      <c r="H156" s="152">
        <f>+D156-E156-F156-G156</f>
        <v>0</v>
      </c>
      <c r="I156" s="153"/>
    </row>
    <row r="157" spans="1:9" ht="55.95" hidden="1" customHeight="1" x14ac:dyDescent="0.25">
      <c r="A157" s="107" t="str">
        <f>+[3]ระบบการควบคุมฯ!A152</f>
        <v>ง</v>
      </c>
      <c r="B157" s="138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157" s="139"/>
      <c r="D157" s="109">
        <f>+D158+D168+D244</f>
        <v>1793268</v>
      </c>
      <c r="E157" s="109">
        <f t="shared" ref="E157:H157" si="66">+E158+E168+E244</f>
        <v>0</v>
      </c>
      <c r="F157" s="109">
        <f t="shared" si="66"/>
        <v>0</v>
      </c>
      <c r="G157" s="109">
        <f t="shared" si="66"/>
        <v>1365198.1500000001</v>
      </c>
      <c r="H157" s="109">
        <f t="shared" si="66"/>
        <v>428069.84999999986</v>
      </c>
      <c r="I157" s="140"/>
    </row>
    <row r="158" spans="1:9" ht="74.400000000000006" hidden="1" customHeight="1" x14ac:dyDescent="0.25">
      <c r="A158" s="120">
        <f>+[3]ระบบการควบคุมฯ!A153</f>
        <v>1</v>
      </c>
      <c r="B158" s="141" t="str">
        <f>+[7]ระบบการควบคุมฯ!B328</f>
        <v xml:space="preserve">ผลผลิตผู้จบการศึกษาก่อนประถมศึกษา </v>
      </c>
      <c r="C158" s="476" t="str">
        <f>+[7]ระบบการควบคุมฯ!C328</f>
        <v xml:space="preserve">20004 35000100 </v>
      </c>
      <c r="D158" s="122">
        <f>+D160+D164</f>
        <v>2400</v>
      </c>
      <c r="E158" s="122">
        <f t="shared" ref="E158:I158" si="67">+E160+E164</f>
        <v>0</v>
      </c>
      <c r="F158" s="122">
        <f t="shared" si="67"/>
        <v>0</v>
      </c>
      <c r="G158" s="122">
        <f t="shared" si="67"/>
        <v>0</v>
      </c>
      <c r="H158" s="122">
        <f t="shared" si="67"/>
        <v>2400</v>
      </c>
      <c r="I158" s="122">
        <f t="shared" si="67"/>
        <v>0</v>
      </c>
    </row>
    <row r="159" spans="1:9" ht="18.600000000000001" hidden="1" customHeight="1" x14ac:dyDescent="0.25">
      <c r="A159" s="124">
        <f>+[3]ระบบการควบคุมฯ!A154</f>
        <v>1.1000000000000001</v>
      </c>
      <c r="B159" s="126" t="str">
        <f>+[3]ระบบการควบคุมฯ!B154</f>
        <v xml:space="preserve">กิจกรรมการจัดการศึกษาก่อนประถมศึกษา  </v>
      </c>
      <c r="C159" s="126" t="str">
        <f>+[3]ระบบการควบคุมฯ!C154</f>
        <v>200041300Q2663</v>
      </c>
      <c r="D159" s="127">
        <f>+D161</f>
        <v>0</v>
      </c>
      <c r="E159" s="144">
        <f>+E161</f>
        <v>0</v>
      </c>
      <c r="F159" s="144">
        <f>+F161</f>
        <v>0</v>
      </c>
      <c r="G159" s="144">
        <f>+G161</f>
        <v>0</v>
      </c>
      <c r="H159" s="144">
        <f>+H161</f>
        <v>0</v>
      </c>
      <c r="I159" s="145"/>
    </row>
    <row r="160" spans="1:9" ht="18.600000000000001" hidden="1" customHeight="1" x14ac:dyDescent="0.25">
      <c r="A160" s="124"/>
      <c r="B160" s="126" t="str">
        <f>+[7]ระบบการควบคุมฯ!B333</f>
        <v xml:space="preserve">กิจกรรมการจัดการศึกษาก่อนประถมศึกษา  </v>
      </c>
      <c r="C160" s="126" t="str">
        <f>+[7]ระบบการควบคุมฯ!C333</f>
        <v>20004 66 05162 00000</v>
      </c>
      <c r="D160" s="127">
        <f>+D161</f>
        <v>0</v>
      </c>
      <c r="E160" s="127">
        <f t="shared" ref="E160:H160" si="68">+E161</f>
        <v>0</v>
      </c>
      <c r="F160" s="127">
        <f t="shared" si="68"/>
        <v>0</v>
      </c>
      <c r="G160" s="127">
        <f t="shared" si="68"/>
        <v>0</v>
      </c>
      <c r="H160" s="127">
        <f t="shared" si="68"/>
        <v>0</v>
      </c>
      <c r="I160" s="145"/>
    </row>
    <row r="161" spans="1:9" ht="37.200000000000003" hidden="1" customHeight="1" x14ac:dyDescent="0.25">
      <c r="A161" s="146"/>
      <c r="B161" s="147" t="str">
        <f>+[7]ระบบการควบคุมฯ!B329</f>
        <v xml:space="preserve"> งบดำเนินงาน 66112xx</v>
      </c>
      <c r="C161" s="147"/>
      <c r="D161" s="148">
        <f>+D163</f>
        <v>0</v>
      </c>
      <c r="E161" s="149">
        <f>+E163</f>
        <v>0</v>
      </c>
      <c r="F161" s="149">
        <f>+F163</f>
        <v>0</v>
      </c>
      <c r="G161" s="149">
        <f>+G163</f>
        <v>0</v>
      </c>
      <c r="H161" s="149">
        <f>+H163</f>
        <v>0</v>
      </c>
      <c r="I161" s="150"/>
    </row>
    <row r="162" spans="1:9" ht="37.200000000000003" hidden="1" customHeight="1" x14ac:dyDescent="0.25">
      <c r="A162" s="857">
        <f>+[7]ระบบการควบคุมฯ!A371</f>
        <v>1</v>
      </c>
      <c r="B162" s="858" t="str">
        <f>+[7]ระบบการควบคุมฯ!B371</f>
        <v>งบสพฐ.</v>
      </c>
      <c r="C162" s="858"/>
      <c r="D162" s="859"/>
      <c r="E162" s="860"/>
      <c r="F162" s="860"/>
      <c r="G162" s="860"/>
      <c r="H162" s="860"/>
      <c r="I162" s="861"/>
    </row>
    <row r="163" spans="1:9" ht="18.600000000000001" hidden="1" customHeight="1" x14ac:dyDescent="0.25">
      <c r="A163" s="991">
        <f>+[7]ระบบการควบคุมฯ!A372</f>
        <v>0</v>
      </c>
      <c r="B163" s="992">
        <f>+[7]ระบบการควบคุมฯ!B372</f>
        <v>0</v>
      </c>
      <c r="C163" s="992">
        <f>+[7]ระบบการควบคุมฯ!C372</f>
        <v>0</v>
      </c>
      <c r="D163" s="152">
        <f>+[7]ระบบการควบคุมฯ!F372</f>
        <v>0</v>
      </c>
      <c r="E163" s="152">
        <f>+[7]ระบบการควบคุมฯ!G372+[7]ระบบการควบคุมฯ!H372</f>
        <v>0</v>
      </c>
      <c r="F163" s="152">
        <f>+[7]ระบบการควบคุมฯ!I372+[7]ระบบการควบคุมฯ!J372</f>
        <v>0</v>
      </c>
      <c r="G163" s="152">
        <f>+[7]ระบบการควบคุมฯ!K372+[7]ระบบการควบคุมฯ!L372</f>
        <v>0</v>
      </c>
      <c r="H163" s="152">
        <f>+D163-E163-F163-G163</f>
        <v>0</v>
      </c>
      <c r="I163" s="153"/>
    </row>
    <row r="164" spans="1:9" ht="18.600000000000001" hidden="1" customHeight="1" x14ac:dyDescent="0.25">
      <c r="A164" s="124">
        <f>+[7]ระบบการควบคุมฯ!A408</f>
        <v>1.2</v>
      </c>
      <c r="B164" s="125" t="str">
        <f>+[7]ระบบการควบคุมฯ!B408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64" s="126" t="str">
        <f>+[7]ระบบการควบคุมฯ!C408</f>
        <v>20004 66 00080  00000</v>
      </c>
      <c r="D164" s="127">
        <f>+D165</f>
        <v>2400</v>
      </c>
      <c r="E164" s="127">
        <f t="shared" ref="E164:H165" si="69">+E165</f>
        <v>0</v>
      </c>
      <c r="F164" s="127">
        <f t="shared" si="69"/>
        <v>0</v>
      </c>
      <c r="G164" s="127">
        <f t="shared" si="69"/>
        <v>0</v>
      </c>
      <c r="H164" s="127">
        <f t="shared" si="69"/>
        <v>2400</v>
      </c>
      <c r="I164" s="145"/>
    </row>
    <row r="165" spans="1:9" ht="37.200000000000003" hidden="1" customHeight="1" x14ac:dyDescent="0.25">
      <c r="A165" s="146"/>
      <c r="B165" s="147" t="str">
        <f>+[7]ระบบการควบคุมฯ!B409</f>
        <v xml:space="preserve"> งบดำเนินงาน 66112xx</v>
      </c>
      <c r="C165" s="147" t="str">
        <f>+[7]ระบบการควบคุมฯ!C409</f>
        <v>20004 35000100 200000</v>
      </c>
      <c r="D165" s="148">
        <f>+D166</f>
        <v>2400</v>
      </c>
      <c r="E165" s="148">
        <f t="shared" si="69"/>
        <v>0</v>
      </c>
      <c r="F165" s="148">
        <f t="shared" si="69"/>
        <v>0</v>
      </c>
      <c r="G165" s="148">
        <f t="shared" si="69"/>
        <v>0</v>
      </c>
      <c r="H165" s="148">
        <f t="shared" si="69"/>
        <v>2400</v>
      </c>
      <c r="I165" s="150"/>
    </row>
    <row r="166" spans="1:9" ht="18.600000000000001" hidden="1" customHeight="1" x14ac:dyDescent="0.25">
      <c r="A166" s="154" t="str">
        <f>+[7]ระบบการควบคุมฯ!A410</f>
        <v>1.2.1</v>
      </c>
      <c r="B166" s="510" t="str">
        <f>+[7]ระบบการควบคุมฯ!B410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66" s="510" t="str">
        <f>+[7]ระบบการควบคุมฯ!C410</f>
        <v>ที่ ศธ04002/ว1282ลว 29 มีค 66 ครั้งที่ 438</v>
      </c>
      <c r="D166" s="993">
        <f>+[7]ระบบการควบคุมฯ!D410</f>
        <v>2400</v>
      </c>
      <c r="E166" s="994">
        <f>+[7]ระบบการควบคุมฯ!G410+[7]ระบบการควบคุมฯ!H410</f>
        <v>0</v>
      </c>
      <c r="F166" s="994">
        <f>+[7]ระบบการควบคุมฯ!I410+[7]ระบบการควบคุมฯ!J410</f>
        <v>0</v>
      </c>
      <c r="G166" s="994">
        <f>+[7]ระบบการควบคุมฯ!K410+[7]ระบบการควบคุมฯ!L410</f>
        <v>0</v>
      </c>
      <c r="H166" s="994">
        <f>+D166-E166-F166-G166</f>
        <v>2400</v>
      </c>
      <c r="I166" s="995"/>
    </row>
    <row r="167" spans="1:9" ht="18.600000000000001" hidden="1" customHeight="1" x14ac:dyDescent="0.25">
      <c r="A167" s="996"/>
      <c r="B167" s="997"/>
      <c r="C167" s="997"/>
      <c r="D167" s="514"/>
      <c r="E167" s="136">
        <f>+[3]ระบบการควบคุมฯ!G250+[3]ระบบการควบคุมฯ!H250</f>
        <v>0</v>
      </c>
      <c r="F167" s="136">
        <f>+[3]ระบบการควบคุมฯ!I250+[3]ระบบการควบคุมฯ!J250</f>
        <v>0</v>
      </c>
      <c r="G167" s="136"/>
      <c r="H167" s="136">
        <f>+D167-E167-F167-G167</f>
        <v>0</v>
      </c>
      <c r="I167" s="155"/>
    </row>
    <row r="168" spans="1:9" ht="55.95" hidden="1" customHeight="1" x14ac:dyDescent="0.25">
      <c r="A168" s="120">
        <f>+[3]ระบบการควบคุมฯ!A220</f>
        <v>2</v>
      </c>
      <c r="B168" s="141" t="str">
        <f>+[3]ระบบการควบคุมฯ!B220</f>
        <v xml:space="preserve">ผลผลิตผู้จบการศึกษาภาคบังคับ  </v>
      </c>
      <c r="C168" s="376" t="str">
        <f>+[7]ระบบการควบคุมฯ!C415</f>
        <v>20004 35000200</v>
      </c>
      <c r="D168" s="122">
        <f>+D169+D174+D178+D204+D208+D212+D216+D220+D232+D235+D241</f>
        <v>1786868</v>
      </c>
      <c r="E168" s="122">
        <f t="shared" ref="E168:H168" si="70">+E169+E174+E178+E204+E208+E212+E216+E220+E232+E235+E241</f>
        <v>0</v>
      </c>
      <c r="F168" s="122">
        <f t="shared" si="70"/>
        <v>0</v>
      </c>
      <c r="G168" s="122">
        <f t="shared" si="70"/>
        <v>1361198.1500000001</v>
      </c>
      <c r="H168" s="122">
        <f t="shared" si="70"/>
        <v>425669.84999999986</v>
      </c>
      <c r="I168" s="143"/>
    </row>
    <row r="169" spans="1:9" ht="18.600000000000001" hidden="1" customHeight="1" x14ac:dyDescent="0.25">
      <c r="A169" s="124">
        <f>+[7]ระบบการควบคุมฯ!A420</f>
        <v>2.1</v>
      </c>
      <c r="B169" s="126" t="str">
        <f>+[3]ระบบการควบคุมฯ!B222</f>
        <v>กิจกรรมการจัดการศึกษาประถมศึกษาสำหรับโรงเรียนปกติ</v>
      </c>
      <c r="C169" s="125" t="str">
        <f>+[7]ระบบการควบคุมฯ!C420</f>
        <v>20004 66 05164 00000</v>
      </c>
      <c r="D169" s="127">
        <f>+D170</f>
        <v>327752</v>
      </c>
      <c r="E169" s="127">
        <f t="shared" ref="E169:H169" si="71">+E170</f>
        <v>0</v>
      </c>
      <c r="F169" s="127">
        <f t="shared" si="71"/>
        <v>0</v>
      </c>
      <c r="G169" s="127">
        <f t="shared" si="71"/>
        <v>210400</v>
      </c>
      <c r="H169" s="127">
        <f t="shared" si="71"/>
        <v>117352</v>
      </c>
      <c r="I169" s="145"/>
    </row>
    <row r="170" spans="1:9" ht="18.600000000000001" hidden="1" customHeight="1" x14ac:dyDescent="0.25">
      <c r="A170" s="146"/>
      <c r="B170" s="147" t="str">
        <f>+[7]ระบบการควบคุมฯ!B421</f>
        <v xml:space="preserve"> งบดำเนินงาน 66112xx </v>
      </c>
      <c r="C170" s="147" t="str">
        <f>+[7]ระบบการควบคุมฯ!C421</f>
        <v>20004 35000200 2000000</v>
      </c>
      <c r="D170" s="148">
        <f>SUM(D171:D173)</f>
        <v>327752</v>
      </c>
      <c r="E170" s="148">
        <f t="shared" ref="E170:H170" si="72">SUM(E171:E173)</f>
        <v>0</v>
      </c>
      <c r="F170" s="148">
        <f t="shared" si="72"/>
        <v>0</v>
      </c>
      <c r="G170" s="148">
        <f t="shared" si="72"/>
        <v>210400</v>
      </c>
      <c r="H170" s="148">
        <f t="shared" si="72"/>
        <v>117352</v>
      </c>
      <c r="I170" s="150"/>
    </row>
    <row r="171" spans="1:9" ht="18.600000000000001" hidden="1" customHeight="1" x14ac:dyDescent="0.25">
      <c r="A171" s="133" t="str">
        <f>+[7]ระบบการควบคุมฯ!A459</f>
        <v>1)</v>
      </c>
      <c r="B171" s="134" t="str">
        <f>+[7]ระบบการควบคุมฯ!B459</f>
        <v>ค่าขนย้ายสิ่งของส่วนตัวในการเดินทางไปราชการประจำของข้าราชการ</v>
      </c>
      <c r="C171" s="134" t="str">
        <f>+[7]ระบบการควบคุมฯ!C459</f>
        <v>ศธ 04002/ว4657 ลว 16 ต.ค.65 โอนครั้งที่ 138</v>
      </c>
      <c r="D171" s="151">
        <f>+[7]ระบบการควบคุมฯ!F459</f>
        <v>30332</v>
      </c>
      <c r="E171" s="152">
        <f>+[7]ระบบการควบคุมฯ!G459+[7]ระบบการควบคุมฯ!H459</f>
        <v>0</v>
      </c>
      <c r="F171" s="152">
        <f>+[7]ระบบการควบคุมฯ!I459+[7]ระบบการควบคุมฯ!J459</f>
        <v>0</v>
      </c>
      <c r="G171" s="152">
        <f>+[1]ระบบการควบคุมฯ!K377+[1]ระบบการควบคุมฯ!L377</f>
        <v>0</v>
      </c>
      <c r="H171" s="152">
        <f t="shared" ref="H171:H203" si="73">+D171-E171-F171-G171</f>
        <v>30332</v>
      </c>
      <c r="I171" s="157" t="s">
        <v>15</v>
      </c>
    </row>
    <row r="172" spans="1:9" ht="18.600000000000001" hidden="1" customHeight="1" x14ac:dyDescent="0.25">
      <c r="A172" s="133" t="str">
        <f>+[7]ระบบการควบคุมฯ!A460</f>
        <v>2)</v>
      </c>
      <c r="B172" s="134" t="str">
        <f>+[7]ระบบการควบคุมฯ!B460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172" s="134" t="str">
        <f>+[7]ระบบการควบคุมฯ!C460</f>
        <v>ศธ 04002/ว365ลว 3 กพ 66 โอนครั้งที่ 264</v>
      </c>
      <c r="D172" s="151">
        <f>+[7]ระบบการควบคุมฯ!F460</f>
        <v>9420</v>
      </c>
      <c r="E172" s="152">
        <f>+[7]ระบบการควบคุมฯ!G460+[7]ระบบการควบคุมฯ!H460</f>
        <v>0</v>
      </c>
      <c r="F172" s="152">
        <f>+[7]ระบบการควบคุมฯ!I460+[7]ระบบการควบคุมฯ!J460</f>
        <v>0</v>
      </c>
      <c r="G172" s="152">
        <f>+[1]ระบบการควบคุมฯ!K378+[1]ระบบการควบคุมฯ!L378</f>
        <v>0</v>
      </c>
      <c r="H172" s="152">
        <f t="shared" si="73"/>
        <v>9420</v>
      </c>
      <c r="I172" s="157" t="s">
        <v>97</v>
      </c>
    </row>
    <row r="173" spans="1:9" ht="18.600000000000001" hidden="1" customHeight="1" x14ac:dyDescent="0.25">
      <c r="A173" s="133" t="str">
        <f>+[7]ระบบการควบคุมฯ!A461</f>
        <v>3)</v>
      </c>
      <c r="B173" s="134" t="str">
        <f>+[7]ระบบการควบคุมฯ!B461</f>
        <v xml:space="preserve">ค่าตอบแทนวิทยากรสอนอิสลามศึกษารายชั่วโมง </v>
      </c>
      <c r="C173" s="134" t="str">
        <f>+[7]ระบบการควบคุมฯ!C461</f>
        <v>ศธ 04002/ว126 ลว 12 มค 66 โอนครั้งที่ 193</v>
      </c>
      <c r="D173" s="151">
        <f>+[7]ระบบการควบคุมฯ!F461</f>
        <v>288000</v>
      </c>
      <c r="E173" s="152">
        <f>+[7]ระบบการควบคุมฯ!G461+[7]ระบบการควบคุมฯ!H461</f>
        <v>0</v>
      </c>
      <c r="F173" s="152">
        <f>+[7]ระบบการควบคุมฯ!I461+[7]ระบบการควบคุมฯ!J461</f>
        <v>0</v>
      </c>
      <c r="G173" s="152">
        <f>+[7]ระบบการควบคุมฯ!K461+[7]ระบบการควบคุมฯ!L461</f>
        <v>210400</v>
      </c>
      <c r="H173" s="152">
        <f t="shared" si="73"/>
        <v>77600</v>
      </c>
      <c r="I173" s="157" t="s">
        <v>15</v>
      </c>
    </row>
    <row r="174" spans="1:9" ht="37.200000000000003" hidden="1" customHeight="1" x14ac:dyDescent="0.25">
      <c r="A174" s="124" t="str">
        <f>+[7]ระบบการควบคุมฯ!A614</f>
        <v>2.1.1</v>
      </c>
      <c r="B174" s="125" t="str">
        <f>+[7]ระบบการควบคุมฯ!B614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174" s="125" t="str">
        <f>+[7]ระบบการควบคุมฯ!C614</f>
        <v>20004 66 05164 00034</v>
      </c>
      <c r="D174" s="127">
        <f>+D175</f>
        <v>36000</v>
      </c>
      <c r="E174" s="127">
        <f t="shared" ref="E174:H174" si="74">+E175</f>
        <v>0</v>
      </c>
      <c r="F174" s="127">
        <f t="shared" si="74"/>
        <v>0</v>
      </c>
      <c r="G174" s="127">
        <f t="shared" si="74"/>
        <v>0</v>
      </c>
      <c r="H174" s="127">
        <f t="shared" si="74"/>
        <v>36000</v>
      </c>
      <c r="I174" s="145"/>
    </row>
    <row r="175" spans="1:9" ht="18.600000000000001" hidden="1" customHeight="1" x14ac:dyDescent="0.25">
      <c r="A175" s="146"/>
      <c r="B175" s="147" t="str">
        <f>+[7]ระบบการควบคุมฯ!B615</f>
        <v xml:space="preserve"> งบดำเนินงาน 66112xx </v>
      </c>
      <c r="C175" s="147" t="str">
        <f>+[7]ระบบการควบคุมฯ!C615</f>
        <v>20004 35000200 2000000</v>
      </c>
      <c r="D175" s="148">
        <f>SUM(D176)</f>
        <v>36000</v>
      </c>
      <c r="E175" s="148">
        <f t="shared" ref="E175:H175" si="75">SUM(E176)</f>
        <v>0</v>
      </c>
      <c r="F175" s="148">
        <f t="shared" si="75"/>
        <v>0</v>
      </c>
      <c r="G175" s="148">
        <f t="shared" si="75"/>
        <v>0</v>
      </c>
      <c r="H175" s="148">
        <f t="shared" si="75"/>
        <v>36000</v>
      </c>
      <c r="I175" s="150"/>
    </row>
    <row r="176" spans="1:9" ht="37.200000000000003" hidden="1" customHeight="1" x14ac:dyDescent="0.25">
      <c r="A176" s="133" t="str">
        <f>+[7]ระบบการควบคุมฯ!A617</f>
        <v>2.1.1.1</v>
      </c>
      <c r="B176" s="134" t="str">
        <f>+[7]ระบบการควบคุมฯ!B617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176" s="134" t="str">
        <f>+[7]ระบบการควบคุมฯ!C617</f>
        <v>ศธ 04002/ว743 ลว 28 กพ 66 โอนครั้งที่ 343</v>
      </c>
      <c r="D176" s="151">
        <f>+[7]ระบบการควบคุมฯ!F617</f>
        <v>36000</v>
      </c>
      <c r="E176" s="152">
        <f>+[7]ระบบการควบคุมฯ!G617+[7]ระบบการควบคุมฯ!H617</f>
        <v>0</v>
      </c>
      <c r="F176" s="152">
        <f>+[7]ระบบการควบคุมฯ!I617+[7]ระบบการควบคุมฯ!J617</f>
        <v>0</v>
      </c>
      <c r="G176" s="152">
        <f>+[7]ระบบการควบคุมฯ!K617+[7]ระบบการควบคุมฯ!L617</f>
        <v>0</v>
      </c>
      <c r="H176" s="152">
        <f t="shared" ref="H176" si="76">+D176-E176-F176-G176</f>
        <v>36000</v>
      </c>
      <c r="I176" s="157"/>
    </row>
    <row r="177" spans="1:9" ht="18.600000000000001" hidden="1" customHeight="1" x14ac:dyDescent="0.25">
      <c r="A177" s="124" t="str">
        <f>+[7]ระบบการควบคุมฯ!A620</f>
        <v>2.1.2</v>
      </c>
      <c r="B177" s="125" t="str">
        <f>+[7]ระบบการควบคุมฯ!B620</f>
        <v xml:space="preserve">กิจกรรมรองเทคโนโลยีดิจิทัลเพื่อการศึกษาขั้นพื้นฐาน </v>
      </c>
      <c r="C177" s="125" t="str">
        <f>+[7]ระบบการควบคุมฯ!C620</f>
        <v>20004 66 05164 00063</v>
      </c>
      <c r="D177" s="127"/>
      <c r="E177" s="127"/>
      <c r="F177" s="127"/>
      <c r="G177" s="127"/>
      <c r="H177" s="127"/>
      <c r="I177" s="145"/>
    </row>
    <row r="178" spans="1:9" ht="37.200000000000003" hidden="1" customHeight="1" x14ac:dyDescent="0.25">
      <c r="A178" s="124" t="str">
        <f>+[7]ระบบการควบคุมฯ!A625</f>
        <v>2.1.3</v>
      </c>
      <c r="B178" s="126" t="str">
        <f>+[7]ระบบการควบคุมฯ!B625</f>
        <v xml:space="preserve">กิจกรรมรองการสนับสนุนการศึกษาภาคบังคับ  </v>
      </c>
      <c r="C178" s="125" t="str">
        <f>+[7]ระบบการควบคุมฯ!C625</f>
        <v>20004 66 05164 05272</v>
      </c>
      <c r="D178" s="127">
        <f>+D179</f>
        <v>1232616</v>
      </c>
      <c r="E178" s="127">
        <f t="shared" ref="E178:H178" si="77">+E179</f>
        <v>0</v>
      </c>
      <c r="F178" s="127">
        <f t="shared" si="77"/>
        <v>0</v>
      </c>
      <c r="G178" s="127">
        <f t="shared" si="77"/>
        <v>1097899.3700000001</v>
      </c>
      <c r="H178" s="127">
        <f t="shared" si="77"/>
        <v>134716.62999999989</v>
      </c>
      <c r="I178" s="145"/>
    </row>
    <row r="179" spans="1:9" ht="18.600000000000001" hidden="1" customHeight="1" x14ac:dyDescent="0.25">
      <c r="A179" s="862">
        <f>+[7]ระบบการควบคุมฯ!A626</f>
        <v>0</v>
      </c>
      <c r="B179" s="147" t="str">
        <f>+[7]ระบบการควบคุมฯ!B626</f>
        <v xml:space="preserve"> งบดำเนินงาน 66112xx </v>
      </c>
      <c r="C179" s="879" t="str">
        <f>+[7]ระบบการควบคุมฯ!C626</f>
        <v>20004 35000200 2000000</v>
      </c>
      <c r="D179" s="148">
        <f>SUM(D180:D181)</f>
        <v>1232616</v>
      </c>
      <c r="E179" s="148">
        <f t="shared" ref="E179:H179" si="78">SUM(E180:E181)</f>
        <v>0</v>
      </c>
      <c r="F179" s="148">
        <f t="shared" si="78"/>
        <v>0</v>
      </c>
      <c r="G179" s="148">
        <f t="shared" si="78"/>
        <v>1097899.3700000001</v>
      </c>
      <c r="H179" s="148">
        <f t="shared" si="78"/>
        <v>134716.62999999989</v>
      </c>
      <c r="I179" s="150"/>
    </row>
    <row r="180" spans="1:9" ht="37.200000000000003" hidden="1" customHeight="1" x14ac:dyDescent="0.25">
      <c r="A180" s="228" t="str">
        <f>+[7]ระบบการควบคุมฯ!A627</f>
        <v>2.1.3.1</v>
      </c>
      <c r="B180" s="229" t="str">
        <f>+[7]ระบบการควบคุมฯ!B627</f>
        <v>ค่าเช่าใช้บริการสัญญาณอินเทอร์เน็ต 6 เดือน (ตุลาคม 2565 – มีนาคม 2566)   1,207,200.-บาท</v>
      </c>
      <c r="C180" s="229" t="str">
        <f>+[7]ระบบการควบคุมฯ!C627</f>
        <v xml:space="preserve">ศธ 04002/ว195 ลว 19 มค 66 โอนครั้งที่ 207 </v>
      </c>
      <c r="D180" s="230">
        <f>+[7]ระบบการควบคุมฯ!F627</f>
        <v>1207200</v>
      </c>
      <c r="E180" s="231">
        <f>+[7]ระบบการควบคุมฯ!G627+[7]ระบบการควบคุมฯ!H627</f>
        <v>0</v>
      </c>
      <c r="F180" s="231">
        <f>+[7]ระบบการควบคุมฯ!I627+[7]ระบบการควบคุมฯ!J627</f>
        <v>0</v>
      </c>
      <c r="G180" s="231">
        <f>+[7]ระบบการควบคุมฯ!K627+[7]ระบบการควบคุมฯ!L627</f>
        <v>1097899.3700000001</v>
      </c>
      <c r="H180" s="231">
        <f t="shared" si="73"/>
        <v>109300.62999999989</v>
      </c>
      <c r="I180" s="243" t="s">
        <v>15</v>
      </c>
    </row>
    <row r="181" spans="1:9" ht="18.600000000000001" hidden="1" customHeight="1" x14ac:dyDescent="0.25">
      <c r="A181" s="228" t="str">
        <f>+[7]ระบบการควบคุมฯ!A628</f>
        <v>2.1.3.2</v>
      </c>
      <c r="B181" s="229" t="str">
        <f>+[7]ระบบการควบคุมฯ!B628</f>
        <v xml:space="preserve">เงินสมทบกองทุนเงินทดแทน ประจำปี พ.ศ. 2566 (มกราคม - ธันวาคม 2566)                             </v>
      </c>
      <c r="C181" s="229" t="str">
        <f>+[7]ระบบการควบคุมฯ!C628</f>
        <v>ศธ 04002/ว167 ลว 17 มค 66 โอนครั้งที่ 201</v>
      </c>
      <c r="D181" s="135">
        <f>+[7]ระบบการควบคุมฯ!F628</f>
        <v>25416</v>
      </c>
      <c r="E181" s="136">
        <f>+[7]ระบบการควบคุมฯ!G628+[7]ระบบการควบคุมฯ!H628</f>
        <v>0</v>
      </c>
      <c r="F181" s="136">
        <f>+[7]ระบบการควบคุมฯ!I628+[7]ระบบการควบคุมฯ!J628</f>
        <v>0</v>
      </c>
      <c r="G181" s="136">
        <f>+[7]ระบบการควบคุมฯ!K628+[7]ระบบการควบคุมฯ!L628</f>
        <v>0</v>
      </c>
      <c r="H181" s="136">
        <f t="shared" si="73"/>
        <v>25416</v>
      </c>
      <c r="I181" s="153" t="s">
        <v>15</v>
      </c>
    </row>
    <row r="182" spans="1:9" ht="18.600000000000001" hidden="1" customHeight="1" x14ac:dyDescent="0.25">
      <c r="A182" s="133"/>
      <c r="B182" s="134"/>
      <c r="C182" s="134"/>
      <c r="D182" s="151">
        <f>+[1]ระบบการควบคุมฯ!F385</f>
        <v>0</v>
      </c>
      <c r="E182" s="152">
        <f>+[1]ระบบการควบคุมฯ!G385+[1]ระบบการควบคุมฯ!H385</f>
        <v>0</v>
      </c>
      <c r="F182" s="152">
        <f>+[1]ระบบการควบคุมฯ!I385+[1]ระบบการควบคุมฯ!J385</f>
        <v>0</v>
      </c>
      <c r="G182" s="152">
        <f>+[1]ระบบการควบคุมฯ!K385+[1]ระบบการควบคุมฯ!L385</f>
        <v>0</v>
      </c>
      <c r="H182" s="152">
        <f t="shared" si="73"/>
        <v>0</v>
      </c>
      <c r="I182" s="157"/>
    </row>
    <row r="183" spans="1:9" ht="18.600000000000001" hidden="1" customHeight="1" x14ac:dyDescent="0.25">
      <c r="A183" s="133"/>
      <c r="B183" s="134"/>
      <c r="C183" s="134"/>
      <c r="D183" s="151"/>
      <c r="E183" s="152"/>
      <c r="F183" s="152"/>
      <c r="G183" s="152"/>
      <c r="H183" s="152"/>
      <c r="I183" s="157"/>
    </row>
    <row r="184" spans="1:9" ht="18.600000000000001" hidden="1" customHeight="1" x14ac:dyDescent="0.25">
      <c r="A184" s="133"/>
      <c r="B184" s="134"/>
      <c r="C184" s="134"/>
      <c r="D184" s="151"/>
      <c r="E184" s="152"/>
      <c r="F184" s="152"/>
      <c r="G184" s="152"/>
      <c r="H184" s="152"/>
      <c r="I184" s="157"/>
    </row>
    <row r="185" spans="1:9" ht="18.600000000000001" hidden="1" customHeight="1" x14ac:dyDescent="0.25">
      <c r="A185" s="133"/>
      <c r="B185" s="134"/>
      <c r="C185" s="134"/>
      <c r="D185" s="151"/>
      <c r="E185" s="152"/>
      <c r="F185" s="152"/>
      <c r="G185" s="152"/>
      <c r="H185" s="152"/>
      <c r="I185" s="157"/>
    </row>
    <row r="186" spans="1:9" ht="18.600000000000001" hidden="1" customHeight="1" x14ac:dyDescent="0.25">
      <c r="A186" s="133"/>
      <c r="B186" s="134"/>
      <c r="C186" s="134"/>
      <c r="D186" s="151"/>
      <c r="E186" s="152">
        <f>+'[1]ประถม มัธยมต้น'!I1544+'[1]ประถม มัธยมต้น'!J1544</f>
        <v>0</v>
      </c>
      <c r="F186" s="152">
        <f>+'[1]ประถม มัธยมต้น'!K1544+'[1]ประถม มัธยมต้น'!L1544</f>
        <v>0</v>
      </c>
      <c r="G186" s="152">
        <f>+'[1]ประถม มัธยมต้น'!M1544+'[1]ประถม มัธยมต้น'!N1544</f>
        <v>0</v>
      </c>
      <c r="H186" s="152">
        <f t="shared" si="73"/>
        <v>0</v>
      </c>
      <c r="I186" s="158"/>
    </row>
    <row r="187" spans="1:9" ht="18.600000000000001" hidden="1" customHeight="1" x14ac:dyDescent="0.25">
      <c r="A187" s="133"/>
      <c r="B187" s="134"/>
      <c r="C187" s="170"/>
      <c r="D187" s="381">
        <f>+[1]ระบบการควบคุมฯ!D394</f>
        <v>0</v>
      </c>
      <c r="E187" s="381">
        <f>+[1]ระบบการควบคุมฯ!G394+[1]ระบบการควบคุมฯ!H394</f>
        <v>0</v>
      </c>
      <c r="F187" s="381">
        <f>+[1]ระบบการควบคุมฯ!I394+[1]ระบบการควบคุมฯ!J394</f>
        <v>0</v>
      </c>
      <c r="G187" s="381">
        <f>+[1]ระบบการควบคุมฯ!K394+[1]ระบบการควบคุมฯ!L394</f>
        <v>0</v>
      </c>
      <c r="H187" s="152">
        <f t="shared" si="73"/>
        <v>0</v>
      </c>
      <c r="I187" s="155"/>
    </row>
    <row r="188" spans="1:9" ht="18.600000000000001" hidden="1" customHeight="1" x14ac:dyDescent="0.25">
      <c r="A188" s="133"/>
      <c r="B188" s="134"/>
      <c r="C188" s="170"/>
      <c r="D188" s="381">
        <f>+[1]ระบบการควบคุมฯ!F397</f>
        <v>0</v>
      </c>
      <c r="E188" s="381">
        <f>+[1]ระบบการควบคุมฯ!G397+[1]ระบบการควบคุมฯ!H397</f>
        <v>0</v>
      </c>
      <c r="F188" s="381">
        <f>+[1]ระบบการควบคุมฯ!I397+[1]ระบบการควบคุมฯ!J397</f>
        <v>0</v>
      </c>
      <c r="G188" s="381">
        <f>+[1]ระบบการควบคุมฯ!K397+[1]ระบบการควบคุมฯ!L397</f>
        <v>0</v>
      </c>
      <c r="H188" s="152">
        <f t="shared" si="73"/>
        <v>0</v>
      </c>
      <c r="I188" s="155"/>
    </row>
    <row r="189" spans="1:9" ht="18.600000000000001" hidden="1" customHeight="1" x14ac:dyDescent="0.25">
      <c r="A189" s="228"/>
      <c r="B189" s="546"/>
      <c r="C189" s="240"/>
      <c r="D189" s="547">
        <f>+[1]ระบบการควบคุมฯ!F398</f>
        <v>0</v>
      </c>
      <c r="E189" s="547">
        <f>+[1]ระบบการควบคุมฯ!G396+[1]ระบบการควบคุมฯ!H396</f>
        <v>0</v>
      </c>
      <c r="F189" s="547">
        <f>+[1]ระบบการควบคุมฯ!I396+[1]ระบบการควบคุมฯ!J396</f>
        <v>0</v>
      </c>
      <c r="G189" s="547">
        <f>+[1]ระบบการควบคุมฯ!K398+[1]ระบบการควบคุมฯ!L398</f>
        <v>0</v>
      </c>
      <c r="H189" s="231">
        <f t="shared" si="73"/>
        <v>0</v>
      </c>
      <c r="I189" s="233"/>
    </row>
    <row r="190" spans="1:9" ht="18.600000000000001" hidden="1" customHeight="1" x14ac:dyDescent="0.25">
      <c r="A190" s="377"/>
      <c r="B190" s="378"/>
      <c r="C190" s="548"/>
      <c r="D190" s="549">
        <f>+[1]ระบบการควบคุมฯ!F399</f>
        <v>0</v>
      </c>
      <c r="E190" s="549">
        <f>+[1]ระบบการควบคุมฯ!G397+[1]ระบบการควบคุมฯ!H397</f>
        <v>0</v>
      </c>
      <c r="F190" s="549">
        <f>+[1]ระบบการควบคุมฯ!I397+[1]ระบบการควบคุมฯ!J397</f>
        <v>0</v>
      </c>
      <c r="G190" s="549">
        <f>+[1]ระบบการควบคุมฯ!K399+[1]ระบบการควบคุมฯ!L399</f>
        <v>0</v>
      </c>
      <c r="H190" s="379">
        <f t="shared" si="73"/>
        <v>0</v>
      </c>
      <c r="I190" s="550"/>
    </row>
    <row r="191" spans="1:9" ht="111.6" hidden="1" customHeight="1" x14ac:dyDescent="0.25">
      <c r="A191" s="377"/>
      <c r="B191" s="378"/>
      <c r="C191" s="548"/>
      <c r="D191" s="549">
        <f>+[1]ระบบการควบคุมฯ!F400</f>
        <v>0</v>
      </c>
      <c r="E191" s="549">
        <f>+[1]ระบบการควบคุมฯ!G398+[1]ระบบการควบคุมฯ!H398</f>
        <v>0</v>
      </c>
      <c r="F191" s="549">
        <f>+[1]ระบบการควบคุมฯ!I398+[1]ระบบการควบคุมฯ!J398</f>
        <v>0</v>
      </c>
      <c r="G191" s="549">
        <f>+[1]ระบบการควบคุมฯ!K400+[1]ระบบการควบคุมฯ!L400</f>
        <v>0</v>
      </c>
      <c r="H191" s="379">
        <f t="shared" si="73"/>
        <v>0</v>
      </c>
      <c r="I191" s="380"/>
    </row>
    <row r="192" spans="1:9" ht="74.400000000000006" hidden="1" customHeight="1" x14ac:dyDescent="0.25">
      <c r="A192" s="377"/>
      <c r="B192" s="378"/>
      <c r="C192" s="548"/>
      <c r="D192" s="549">
        <f>+[1]ระบบการควบคุมฯ!F401</f>
        <v>0</v>
      </c>
      <c r="E192" s="549">
        <f>+[1]ระบบการควบคุมฯ!G399+[1]ระบบการควบคุมฯ!H399</f>
        <v>0</v>
      </c>
      <c r="F192" s="549">
        <f>+[1]ระบบการควบคุมฯ!I399+[1]ระบบการควบคุมฯ!J399</f>
        <v>0</v>
      </c>
      <c r="G192" s="549">
        <f>+[1]ระบบการควบคุมฯ!K401+[1]ระบบการควบคุมฯ!L401</f>
        <v>0</v>
      </c>
      <c r="H192" s="379">
        <f t="shared" si="73"/>
        <v>0</v>
      </c>
      <c r="I192" s="380"/>
    </row>
    <row r="193" spans="1:9" ht="37.200000000000003" hidden="1" customHeight="1" x14ac:dyDescent="0.25">
      <c r="A193" s="377"/>
      <c r="B193" s="378"/>
      <c r="C193" s="548"/>
      <c r="D193" s="549">
        <f>+[1]ระบบการควบคุมฯ!F402</f>
        <v>0</v>
      </c>
      <c r="E193" s="549">
        <f>+[1]ระบบการควบคุมฯ!G400+[1]ระบบการควบคุมฯ!H400</f>
        <v>0</v>
      </c>
      <c r="F193" s="549">
        <f>+[1]ระบบการควบคุมฯ!I400+[1]ระบบการควบคุมฯ!J400</f>
        <v>0</v>
      </c>
      <c r="G193" s="549">
        <f>+[1]ระบบการควบคุมฯ!K402+[1]ระบบการควบคุมฯ!L402</f>
        <v>0</v>
      </c>
      <c r="H193" s="379">
        <f t="shared" si="73"/>
        <v>0</v>
      </c>
      <c r="I193" s="380"/>
    </row>
    <row r="194" spans="1:9" ht="37.200000000000003" hidden="1" customHeight="1" x14ac:dyDescent="0.25">
      <c r="A194" s="377"/>
      <c r="B194" s="378"/>
      <c r="C194" s="548"/>
      <c r="D194" s="549">
        <f>+[1]ระบบการควบคุมฯ!F403</f>
        <v>0</v>
      </c>
      <c r="E194" s="549">
        <f>+[1]ระบบการควบคุมฯ!G401+[1]ระบบการควบคุมฯ!H401</f>
        <v>0</v>
      </c>
      <c r="F194" s="549">
        <f>+[1]ระบบการควบคุมฯ!I401+[1]ระบบการควบคุมฯ!J401</f>
        <v>0</v>
      </c>
      <c r="G194" s="549">
        <f>+[1]ระบบการควบคุมฯ!K403+[1]ระบบการควบคุมฯ!L403</f>
        <v>0</v>
      </c>
      <c r="H194" s="379">
        <f t="shared" si="73"/>
        <v>0</v>
      </c>
      <c r="I194" s="550"/>
    </row>
    <row r="195" spans="1:9" ht="37.200000000000003" hidden="1" customHeight="1" x14ac:dyDescent="0.25">
      <c r="A195" s="377"/>
      <c r="B195" s="378"/>
      <c r="C195" s="548"/>
      <c r="D195" s="549">
        <f>+[1]ระบบการควบคุมฯ!F404</f>
        <v>0</v>
      </c>
      <c r="E195" s="549">
        <f>+[1]ระบบการควบคุมฯ!G402+[1]ระบบการควบคุมฯ!H402</f>
        <v>0</v>
      </c>
      <c r="F195" s="549">
        <f>+[1]ระบบการควบคุมฯ!I402+[1]ระบบการควบคุมฯ!J402</f>
        <v>0</v>
      </c>
      <c r="G195" s="549">
        <f>+[1]ระบบการควบคุมฯ!K404+[1]ระบบการควบคุมฯ!L404</f>
        <v>0</v>
      </c>
      <c r="H195" s="379">
        <f t="shared" si="73"/>
        <v>0</v>
      </c>
      <c r="I195" s="550"/>
    </row>
    <row r="196" spans="1:9" ht="37.200000000000003" hidden="1" customHeight="1" x14ac:dyDescent="0.25">
      <c r="A196" s="377"/>
      <c r="B196" s="235"/>
      <c r="C196" s="247"/>
      <c r="D196" s="551">
        <f>+[1]ระบบการควบคุมฯ!F405</f>
        <v>0</v>
      </c>
      <c r="E196" s="551">
        <f>+[1]ระบบการควบคุมฯ!G403+[1]ระบบการควบคุมฯ!H403</f>
        <v>0</v>
      </c>
      <c r="F196" s="551">
        <f>+[1]ระบบการควบคุมฯ!I403+[1]ระบบการควบคุมฯ!J403</f>
        <v>0</v>
      </c>
      <c r="G196" s="551">
        <f>+[1]ระบบการควบคุมฯ!K405+[1]ระบบการควบคุมฯ!L405</f>
        <v>0</v>
      </c>
      <c r="H196" s="238">
        <f t="shared" si="73"/>
        <v>0</v>
      </c>
      <c r="I196" s="552"/>
    </row>
    <row r="197" spans="1:9" ht="111.6" hidden="1" customHeight="1" x14ac:dyDescent="0.25">
      <c r="A197" s="377"/>
      <c r="B197" s="235"/>
      <c r="C197" s="247"/>
      <c r="D197" s="551">
        <f>+[1]ระบบการควบคุมฯ!F406</f>
        <v>0</v>
      </c>
      <c r="E197" s="551">
        <f>+[1]ระบบการควบคุมฯ!G404+[1]ระบบการควบคุมฯ!H404</f>
        <v>0</v>
      </c>
      <c r="F197" s="551">
        <f>+[1]ระบบการควบคุมฯ!I404+[1]ระบบการควบคุมฯ!J404</f>
        <v>0</v>
      </c>
      <c r="G197" s="551">
        <f>+[1]ระบบการควบคุมฯ!K406+[1]ระบบการควบคุมฯ!L406</f>
        <v>0</v>
      </c>
      <c r="H197" s="238">
        <f t="shared" si="73"/>
        <v>0</v>
      </c>
      <c r="I197" s="552"/>
    </row>
    <row r="198" spans="1:9" ht="18.600000000000001" hidden="1" customHeight="1" x14ac:dyDescent="0.25">
      <c r="A198" s="377"/>
      <c r="B198" s="235"/>
      <c r="C198" s="247"/>
      <c r="D198" s="551">
        <f>+[1]ระบบการควบคุมฯ!F407</f>
        <v>0</v>
      </c>
      <c r="E198" s="551">
        <f>+[1]ระบบการควบคุมฯ!G405+[1]ระบบการควบคุมฯ!H405</f>
        <v>0</v>
      </c>
      <c r="F198" s="551">
        <f>+[1]ระบบการควบคุมฯ!I405+[1]ระบบการควบคุมฯ!J405</f>
        <v>0</v>
      </c>
      <c r="G198" s="551">
        <f>+[1]ระบบการควบคุมฯ!K407+[1]ระบบการควบคุมฯ!L407</f>
        <v>0</v>
      </c>
      <c r="H198" s="238">
        <f t="shared" si="73"/>
        <v>0</v>
      </c>
      <c r="I198" s="552"/>
    </row>
    <row r="199" spans="1:9" ht="37.200000000000003" hidden="1" customHeight="1" x14ac:dyDescent="0.25">
      <c r="A199" s="133"/>
      <c r="B199" s="134"/>
      <c r="C199" s="170"/>
      <c r="D199" s="381">
        <f>+[1]ระบบการควบคุมฯ!F408</f>
        <v>0</v>
      </c>
      <c r="E199" s="381">
        <f>+[1]ระบบการควบคุมฯ!G399+[1]ระบบการควบคุมฯ!H399</f>
        <v>0</v>
      </c>
      <c r="F199" s="381">
        <f>+[1]ระบบการควบคุมฯ!I399+[1]ระบบการควบคุมฯ!J399</f>
        <v>0</v>
      </c>
      <c r="G199" s="381">
        <f>+[1]ระบบการควบคุมฯ!K408+[1]ระบบการควบคุมฯ!L408</f>
        <v>0</v>
      </c>
      <c r="H199" s="152">
        <f t="shared" si="73"/>
        <v>0</v>
      </c>
      <c r="I199" s="173"/>
    </row>
    <row r="200" spans="1:9" ht="37.200000000000003" hidden="1" customHeight="1" x14ac:dyDescent="0.25">
      <c r="A200" s="133"/>
      <c r="B200" s="134"/>
      <c r="C200" s="170"/>
      <c r="D200" s="381">
        <f>+[1]ระบบการควบคุมฯ!F409</f>
        <v>0</v>
      </c>
      <c r="E200" s="381">
        <f>+[1]ระบบการควบคุมฯ!G400+[1]ระบบการควบคุมฯ!H400</f>
        <v>0</v>
      </c>
      <c r="F200" s="381">
        <f>+[1]ระบบการควบคุมฯ!I400+[1]ระบบการควบคุมฯ!J400</f>
        <v>0</v>
      </c>
      <c r="G200" s="381">
        <f>+[1]ระบบการควบคุมฯ!K409+[1]ระบบการควบคุมฯ!L409</f>
        <v>0</v>
      </c>
      <c r="H200" s="152">
        <f t="shared" si="73"/>
        <v>0</v>
      </c>
      <c r="I200" s="173"/>
    </row>
    <row r="201" spans="1:9" ht="55.95" hidden="1" customHeight="1" x14ac:dyDescent="0.25">
      <c r="A201" s="133"/>
      <c r="B201" s="382"/>
      <c r="C201" s="170"/>
      <c r="D201" s="381">
        <f>+[1]ระบบการควบคุมฯ!F410</f>
        <v>0</v>
      </c>
      <c r="E201" s="381">
        <f>+[1]ระบบการควบคุมฯ!G401+[1]ระบบการควบคุมฯ!H401</f>
        <v>0</v>
      </c>
      <c r="F201" s="381">
        <f>+[1]ระบบการควบคุมฯ!I401+[1]ระบบการควบคุมฯ!J401</f>
        <v>0</v>
      </c>
      <c r="G201" s="381">
        <f>+[1]ระบบการควบคุมฯ!K410+[1]ระบบการควบคุมฯ!L410</f>
        <v>0</v>
      </c>
      <c r="H201" s="152">
        <f t="shared" si="73"/>
        <v>0</v>
      </c>
      <c r="I201" s="173"/>
    </row>
    <row r="202" spans="1:9" ht="37.200000000000003" hidden="1" customHeight="1" x14ac:dyDescent="0.25">
      <c r="A202" s="133"/>
      <c r="B202" s="382"/>
      <c r="C202" s="170"/>
      <c r="D202" s="381">
        <f>+[1]ระบบการควบคุมฯ!F411</f>
        <v>0</v>
      </c>
      <c r="E202" s="381">
        <f>+[1]ระบบการควบคุมฯ!G402+[1]ระบบการควบคุมฯ!H402</f>
        <v>0</v>
      </c>
      <c r="F202" s="381">
        <f>+[1]ระบบการควบคุมฯ!I402+[1]ระบบการควบคุมฯ!J402</f>
        <v>0</v>
      </c>
      <c r="G202" s="381">
        <f>+[1]ระบบการควบคุมฯ!K411+[1]ระบบการควบคุมฯ!L411</f>
        <v>0</v>
      </c>
      <c r="H202" s="152">
        <f t="shared" si="73"/>
        <v>0</v>
      </c>
      <c r="I202" s="173"/>
    </row>
    <row r="203" spans="1:9" ht="18.600000000000001" hidden="1" customHeight="1" x14ac:dyDescent="0.25">
      <c r="A203" s="133"/>
      <c r="B203" s="382"/>
      <c r="C203" s="170"/>
      <c r="D203" s="381">
        <f>+[1]ระบบการควบคุมฯ!F412</f>
        <v>0</v>
      </c>
      <c r="E203" s="381">
        <f>+[1]ระบบการควบคุมฯ!G403+[1]ระบบการควบคุมฯ!H403</f>
        <v>0</v>
      </c>
      <c r="F203" s="381">
        <f>+[1]ระบบการควบคุมฯ!I403+[1]ระบบการควบคุมฯ!J403</f>
        <v>0</v>
      </c>
      <c r="G203" s="381">
        <f>+[1]ระบบการควบคุมฯ!K412+[1]ระบบการควบคุมฯ!L412</f>
        <v>0</v>
      </c>
      <c r="H203" s="152">
        <f t="shared" si="73"/>
        <v>0</v>
      </c>
      <c r="I203" s="173"/>
    </row>
    <row r="204" spans="1:9" ht="18.600000000000001" hidden="1" customHeight="1" x14ac:dyDescent="0.25">
      <c r="A204" s="159" t="str">
        <f>+[7]ระบบการควบคุมฯ!A652</f>
        <v>2.1.4</v>
      </c>
      <c r="B204" s="125" t="str">
        <f>+[7]ระบบการควบคุมฯ!B652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04" s="125" t="str">
        <f>+[7]ระบบการควบคุมฯ!C652</f>
        <v>20004 66 05164 52034</v>
      </c>
      <c r="D204" s="127">
        <f>+D205</f>
        <v>5800</v>
      </c>
      <c r="E204" s="144">
        <f t="shared" ref="E204:H213" si="79">+E205</f>
        <v>0</v>
      </c>
      <c r="F204" s="144">
        <f t="shared" si="79"/>
        <v>0</v>
      </c>
      <c r="G204" s="144">
        <f t="shared" si="79"/>
        <v>800</v>
      </c>
      <c r="H204" s="144">
        <f t="shared" si="79"/>
        <v>5000</v>
      </c>
      <c r="I204" s="145"/>
    </row>
    <row r="205" spans="1:9" ht="18.600000000000001" hidden="1" customHeight="1" x14ac:dyDescent="0.25">
      <c r="A205" s="862">
        <f>+[7]ระบบการควบคุมฯ!A653</f>
        <v>0</v>
      </c>
      <c r="B205" s="147" t="str">
        <f>+[7]ระบบการควบคุมฯ!B653</f>
        <v xml:space="preserve"> งบดำเนินงาน 66112xx </v>
      </c>
      <c r="C205" s="147" t="str">
        <f>+[7]ระบบการควบคุมฯ!C653</f>
        <v>20004 35000200 2000000</v>
      </c>
      <c r="D205" s="148">
        <f>SUM(D206:D207)</f>
        <v>5800</v>
      </c>
      <c r="E205" s="148">
        <f t="shared" ref="E205:H205" si="80">SUM(E206:E207)</f>
        <v>0</v>
      </c>
      <c r="F205" s="148">
        <f t="shared" si="80"/>
        <v>0</v>
      </c>
      <c r="G205" s="148">
        <f t="shared" si="80"/>
        <v>800</v>
      </c>
      <c r="H205" s="148">
        <f t="shared" si="80"/>
        <v>5000</v>
      </c>
      <c r="I205" s="150"/>
    </row>
    <row r="206" spans="1:9" ht="18.600000000000001" hidden="1" customHeight="1" x14ac:dyDescent="0.25">
      <c r="A206" s="381" t="str">
        <f>+[7]ระบบการควบคุมฯ!A654</f>
        <v>2.1.4.1</v>
      </c>
      <c r="B206" s="382" t="str">
        <f>+[7]ระบบการควบคุมฯ!B654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06" s="382" t="str">
        <f>+[7]ระบบการควบคุมฯ!C654</f>
        <v>ศธ04002/ว5054 ลว.8 พ.ย.65 โอนครั้งที่ 54</v>
      </c>
      <c r="D206" s="151">
        <f>+[7]ระบบการควบคุมฯ!F654</f>
        <v>5000</v>
      </c>
      <c r="E206" s="151">
        <f>+[7]ระบบการควบคุมฯ!G654+[7]ระบบการควบคุมฯ!H654</f>
        <v>0</v>
      </c>
      <c r="F206" s="151">
        <f>+[7]ระบบการควบคุมฯ!I654+[7]ระบบการควบคุมฯ!J654</f>
        <v>0</v>
      </c>
      <c r="G206" s="151">
        <f>+[7]ระบบการควบคุมฯ!K654+[7]ระบบการควบคุมฯ!L654</f>
        <v>0</v>
      </c>
      <c r="H206" s="151">
        <f>+D206-E206-F206-G206</f>
        <v>5000</v>
      </c>
      <c r="I206" s="863" t="s">
        <v>181</v>
      </c>
    </row>
    <row r="207" spans="1:9" ht="93" x14ac:dyDescent="0.25">
      <c r="A207" s="381" t="str">
        <f>+[7]ระบบการควบคุมฯ!A655</f>
        <v>2.1.4.2</v>
      </c>
      <c r="B207" s="382" t="str">
        <f>+[7]ระบบการควบคุมฯ!B655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07" s="382" t="str">
        <f>+[7]ระบบการควบคุมฯ!C655</f>
        <v>ศธ04002/ว1387 ลว. 5 เมย 66 โอนครั้งที่ 456</v>
      </c>
      <c r="D207" s="151">
        <f>+[7]ระบบการควบคุมฯ!F655</f>
        <v>800</v>
      </c>
      <c r="E207" s="151">
        <f>+[7]ระบบการควบคุมฯ!G655+[7]ระบบการควบคุมฯ!H655</f>
        <v>0</v>
      </c>
      <c r="F207" s="151">
        <f>+[7]ระบบการควบคุมฯ!I655+[7]ระบบการควบคุมฯ!J655</f>
        <v>0</v>
      </c>
      <c r="G207" s="151">
        <f>+[7]ระบบการควบคุมฯ!K655+[7]ระบบการควบคุมฯ!L655</f>
        <v>800</v>
      </c>
      <c r="H207" s="151">
        <f>+D207-E207-F207-G207</f>
        <v>0</v>
      </c>
      <c r="I207" s="863" t="s">
        <v>181</v>
      </c>
    </row>
    <row r="208" spans="1:9" ht="18.600000000000001" x14ac:dyDescent="0.25">
      <c r="A208" s="159">
        <f>+[7]ระบบการควบคุมฯ!A657</f>
        <v>2.2000000000000002</v>
      </c>
      <c r="B208" s="125" t="str">
        <f>+[7]ระบบการควบคุมฯ!B657</f>
        <v xml:space="preserve">กิจกรรมการจัดการศึกษามัธยมศึกษาตอนต้นสำหรับโรงเรียนปกติ  </v>
      </c>
      <c r="C208" s="125" t="str">
        <f>+[7]ระบบการควบคุมฯ!C657</f>
        <v>20004 66 0516500000</v>
      </c>
      <c r="D208" s="127">
        <f>+D209</f>
        <v>700</v>
      </c>
      <c r="E208" s="144">
        <f t="shared" si="79"/>
        <v>0</v>
      </c>
      <c r="F208" s="144">
        <f t="shared" si="79"/>
        <v>0</v>
      </c>
      <c r="G208" s="144">
        <f t="shared" si="79"/>
        <v>700</v>
      </c>
      <c r="H208" s="144">
        <f t="shared" si="79"/>
        <v>0</v>
      </c>
      <c r="I208" s="145"/>
    </row>
    <row r="209" spans="1:9" ht="18.600000000000001" x14ac:dyDescent="0.25">
      <c r="A209" s="862">
        <f>+[7]ระบบการควบคุมฯ!A658</f>
        <v>0</v>
      </c>
      <c r="B209" s="147" t="str">
        <f>+[7]ระบบการควบคุมฯ!B658</f>
        <v xml:space="preserve"> งบดำเนินงาน 66112xx</v>
      </c>
      <c r="C209" s="147" t="str">
        <f>+[7]ระบบการควบคุมฯ!C658</f>
        <v>20004 35000200 2000000</v>
      </c>
      <c r="D209" s="148">
        <f>+D210</f>
        <v>700</v>
      </c>
      <c r="E209" s="148">
        <f t="shared" si="79"/>
        <v>0</v>
      </c>
      <c r="F209" s="148">
        <f t="shared" si="79"/>
        <v>0</v>
      </c>
      <c r="G209" s="148">
        <f t="shared" si="79"/>
        <v>700</v>
      </c>
      <c r="H209" s="148">
        <f t="shared" si="79"/>
        <v>0</v>
      </c>
      <c r="I209" s="150"/>
    </row>
    <row r="210" spans="1:9" ht="74.400000000000006" x14ac:dyDescent="0.25">
      <c r="A210" s="381" t="str">
        <f>+[7]ระบบการควบคุมฯ!A660</f>
        <v>2.2.1</v>
      </c>
      <c r="B210" s="382" t="str">
        <f>+[7]ระบบการควบคุมฯ!B660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10" s="382" t="str">
        <f>+[7]ระบบการควบคุมฯ!C660</f>
        <v>ศธ 04002/ว253 ลว 25 มค 66 โอนครั้งที่ 231</v>
      </c>
      <c r="D210" s="151">
        <f>+[7]ระบบการควบคุมฯ!F660</f>
        <v>700</v>
      </c>
      <c r="E210" s="151">
        <f>+[7]ระบบการควบคุมฯ!G660+[7]ระบบการควบคุมฯ!H660</f>
        <v>0</v>
      </c>
      <c r="F210" s="151">
        <f>+[7]ระบบการควบคุมฯ!I660+[7]ระบบการควบคุมฯ!J660</f>
        <v>0</v>
      </c>
      <c r="G210" s="151">
        <f>+[7]ระบบการควบคุมฯ!K660+[7]ระบบการควบคุมฯ!L660</f>
        <v>700</v>
      </c>
      <c r="H210" s="151">
        <f>+D210-E210-G210</f>
        <v>0</v>
      </c>
      <c r="I210" s="880" t="s">
        <v>97</v>
      </c>
    </row>
    <row r="211" spans="1:9" ht="18.600000000000001" x14ac:dyDescent="0.25">
      <c r="A211" s="381"/>
      <c r="B211" s="382"/>
      <c r="C211" s="382"/>
      <c r="D211" s="151"/>
      <c r="E211" s="151"/>
      <c r="F211" s="151"/>
      <c r="G211" s="151"/>
      <c r="H211" s="151">
        <f>+D211-E211-F211-G211</f>
        <v>0</v>
      </c>
      <c r="I211" s="863"/>
    </row>
    <row r="212" spans="1:9" ht="37.200000000000003" x14ac:dyDescent="0.25">
      <c r="A212" s="159" t="str">
        <f>+[7]ระบบการควบคุมฯ!A872</f>
        <v>2.2.1</v>
      </c>
      <c r="B212" s="125" t="str">
        <f>+[7]ระบบการควบคุมฯ!B872</f>
        <v>กิจกรรมย่อยสนับสนุนเสริมสร้างความเข้มแข็งในการพัฒนาครูอย่างมีประสิทธิภาพ</v>
      </c>
      <c r="C212" s="125" t="str">
        <f>+[7]ระบบการควบคุมฯ!C872</f>
        <v>20004 66 05165 51999</v>
      </c>
      <c r="D212" s="127">
        <f>+D213</f>
        <v>6000</v>
      </c>
      <c r="E212" s="144">
        <f t="shared" si="79"/>
        <v>0</v>
      </c>
      <c r="F212" s="144">
        <f t="shared" si="79"/>
        <v>0</v>
      </c>
      <c r="G212" s="144">
        <f t="shared" si="79"/>
        <v>4800</v>
      </c>
      <c r="H212" s="144">
        <f t="shared" si="79"/>
        <v>1200</v>
      </c>
      <c r="I212" s="145"/>
    </row>
    <row r="213" spans="1:9" ht="18.600000000000001" x14ac:dyDescent="0.25">
      <c r="A213" s="862">
        <f>+[7]ระบบการควบคุมฯ!A873</f>
        <v>0</v>
      </c>
      <c r="B213" s="147" t="str">
        <f>+[7]ระบบการควบคุมฯ!B873</f>
        <v xml:space="preserve"> งบดำเนินงาน 66112xx </v>
      </c>
      <c r="C213" s="147" t="str">
        <f>+[7]ระบบการควบคุมฯ!C873</f>
        <v>20004 35000200 2000000</v>
      </c>
      <c r="D213" s="148">
        <f>+D214</f>
        <v>6000</v>
      </c>
      <c r="E213" s="148">
        <f t="shared" si="79"/>
        <v>0</v>
      </c>
      <c r="F213" s="148">
        <f t="shared" si="79"/>
        <v>0</v>
      </c>
      <c r="G213" s="148">
        <f t="shared" si="79"/>
        <v>4800</v>
      </c>
      <c r="H213" s="148">
        <f t="shared" si="79"/>
        <v>1200</v>
      </c>
      <c r="I213" s="150"/>
    </row>
    <row r="214" spans="1:9" ht="55.8" x14ac:dyDescent="0.25">
      <c r="A214" s="381" t="str">
        <f>+[7]ระบบการควบคุมฯ!A874</f>
        <v>2.2.1.1</v>
      </c>
      <c r="B214" s="382" t="str">
        <f>+[7]ระบบการควบคุมฯ!B874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14" s="382" t="str">
        <f>+[7]ระบบการควบคุมฯ!C874</f>
        <v>ศธ04002/ว5365 ลว.25 พ.ย.65 โอนครั้งที่ 93</v>
      </c>
      <c r="D214" s="151">
        <f>+[7]ระบบการควบคุมฯ!F874</f>
        <v>6000</v>
      </c>
      <c r="E214" s="151">
        <f>+[7]ระบบการควบคุมฯ!G874+[7]ระบบการควบคุมฯ!H874</f>
        <v>0</v>
      </c>
      <c r="F214" s="151">
        <f>+[7]ระบบการควบคุมฯ!I874+[7]ระบบการควบคุมฯ!J874</f>
        <v>0</v>
      </c>
      <c r="G214" s="151">
        <f>+[7]ระบบการควบคุมฯ!K874+[7]ระบบการควบคุมฯ!L874</f>
        <v>4800</v>
      </c>
      <c r="H214" s="151">
        <f>+D214-E214-F214-G214</f>
        <v>1200</v>
      </c>
      <c r="I214" s="863" t="s">
        <v>18</v>
      </c>
    </row>
    <row r="215" spans="1:9" ht="18.600000000000001" x14ac:dyDescent="0.25">
      <c r="A215" s="133"/>
      <c r="B215" s="134"/>
      <c r="C215" s="134"/>
      <c r="D215" s="151"/>
      <c r="E215" s="152"/>
      <c r="F215" s="152"/>
      <c r="G215" s="152"/>
      <c r="H215" s="152"/>
      <c r="I215" s="158"/>
    </row>
    <row r="216" spans="1:9" ht="18.600000000000001" x14ac:dyDescent="0.25">
      <c r="A216" s="159" t="str">
        <f>+[7]ระบบการควบคุมฯ!A875</f>
        <v>2.2.2</v>
      </c>
      <c r="B216" s="125" t="str">
        <f>+[7]ระบบการควบคุมฯ!B875</f>
        <v xml:space="preserve">กิจกรรมรองการวิจัยเพื่อพัฒนานวัตกรรมการจัดการศึกษา </v>
      </c>
      <c r="C216" s="125" t="str">
        <f>+[7]ระบบการควบคุมฯ!C875</f>
        <v>20004 66 05165 52018</v>
      </c>
      <c r="D216" s="127">
        <f>+D217</f>
        <v>34500</v>
      </c>
      <c r="E216" s="144">
        <f t="shared" ref="E216:H216" si="81">+E217</f>
        <v>0</v>
      </c>
      <c r="F216" s="144">
        <f t="shared" si="81"/>
        <v>0</v>
      </c>
      <c r="G216" s="144">
        <f t="shared" si="81"/>
        <v>32750</v>
      </c>
      <c r="H216" s="144">
        <f t="shared" si="81"/>
        <v>1750</v>
      </c>
      <c r="I216" s="145"/>
    </row>
    <row r="217" spans="1:9" ht="18.600000000000001" x14ac:dyDescent="0.25">
      <c r="A217" s="862"/>
      <c r="B217" s="147" t="str">
        <f>+[7]ระบบการควบคุมฯ!B876</f>
        <v xml:space="preserve"> งบดำเนินงาน 66112xx </v>
      </c>
      <c r="C217" s="147" t="str">
        <f>+[7]ระบบการควบคุมฯ!C876</f>
        <v>20004 35000200 2000000</v>
      </c>
      <c r="D217" s="148">
        <f>SUM(D218:D219)</f>
        <v>34500</v>
      </c>
      <c r="E217" s="148">
        <f t="shared" ref="E217:H217" si="82">SUM(E218:E219)</f>
        <v>0</v>
      </c>
      <c r="F217" s="148">
        <f t="shared" si="82"/>
        <v>0</v>
      </c>
      <c r="G217" s="148">
        <f t="shared" si="82"/>
        <v>32750</v>
      </c>
      <c r="H217" s="148">
        <f t="shared" si="82"/>
        <v>1750</v>
      </c>
      <c r="I217" s="150"/>
    </row>
    <row r="218" spans="1:9" ht="55.8" x14ac:dyDescent="0.25">
      <c r="A218" s="381" t="str">
        <f>+[7]ระบบการควบคุมฯ!A877</f>
        <v>2.2.2.1</v>
      </c>
      <c r="B218" s="382" t="str">
        <f>+[7]ระบบการควบคุมฯ!B877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18" s="382" t="str">
        <f>+[7]ระบบการควบคุมฯ!C877</f>
        <v>ศธ04002/ว567 ลว 13 กพ 2566 โอนครั้งที่ 304</v>
      </c>
      <c r="D218" s="151">
        <f>+[7]ระบบการควบคุมฯ!F877</f>
        <v>33500</v>
      </c>
      <c r="E218" s="151">
        <f>+[7]ระบบการควบคุมฯ!G877+[7]ระบบการควบคุมฯ!H877</f>
        <v>0</v>
      </c>
      <c r="F218" s="151">
        <f>+[7]ระบบการควบคุมฯ!I877+[7]ระบบการควบคุมฯ!J877</f>
        <v>0</v>
      </c>
      <c r="G218" s="151">
        <f>+[7]ระบบการควบคุมฯ!K877+[7]ระบบการควบคุมฯ!L877</f>
        <v>32750</v>
      </c>
      <c r="H218" s="151">
        <f>+D218-E218-F218-G218</f>
        <v>750</v>
      </c>
      <c r="I218" s="863" t="s">
        <v>13</v>
      </c>
    </row>
    <row r="219" spans="1:9" ht="55.8" x14ac:dyDescent="0.25">
      <c r="A219" s="381" t="str">
        <f>+[7]ระบบการควบคุมฯ!A878</f>
        <v>2.2.2.2</v>
      </c>
      <c r="B219" s="382" t="str">
        <f>+[7]ระบบการควบคุมฯ!B878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19" s="382" t="str">
        <f>+[7]ระบบการควบคุมฯ!C878</f>
        <v>ศธ04002/ว1888 ลว 11 พค 2566 โอนครั้งที่ 511</v>
      </c>
      <c r="D219" s="151">
        <f>+[7]ระบบการควบคุมฯ!F878</f>
        <v>1000</v>
      </c>
      <c r="E219" s="151">
        <f>+[7]ระบบการควบคุมฯ!G878+[7]ระบบการควบคุมฯ!H878</f>
        <v>0</v>
      </c>
      <c r="F219" s="151">
        <f>+[7]ระบบการควบคุมฯ!I878+[7]ระบบการควบคุมฯ!J878</f>
        <v>0</v>
      </c>
      <c r="G219" s="151">
        <f>+[7]ระบบการควบคุมฯ!K878+[7]ระบบการควบคุมฯ!L878</f>
        <v>0</v>
      </c>
      <c r="H219" s="151">
        <f>+D219-E219-F219-G219</f>
        <v>1000</v>
      </c>
      <c r="I219" s="863" t="s">
        <v>207</v>
      </c>
    </row>
    <row r="220" spans="1:9" ht="37.200000000000003" x14ac:dyDescent="0.25">
      <c r="A220" s="159">
        <f>+[3]ระบบการควบคุมฯ!A718</f>
        <v>2.2999999999999998</v>
      </c>
      <c r="B220" s="125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20" s="125" t="str">
        <f>+[1]ระบบการควบคุมฯ!C890</f>
        <v>20004 66 5201500000</v>
      </c>
      <c r="D220" s="127">
        <f>+D221</f>
        <v>15500</v>
      </c>
      <c r="E220" s="144">
        <f t="shared" ref="E220:H220" si="83">+E221</f>
        <v>0</v>
      </c>
      <c r="F220" s="144">
        <f t="shared" si="83"/>
        <v>0</v>
      </c>
      <c r="G220" s="144">
        <f t="shared" si="83"/>
        <v>6248.78</v>
      </c>
      <c r="H220" s="144">
        <f t="shared" si="83"/>
        <v>9251.2200000000012</v>
      </c>
      <c r="I220" s="145"/>
    </row>
    <row r="221" spans="1:9" ht="18.600000000000001" x14ac:dyDescent="0.25">
      <c r="A221" s="146"/>
      <c r="B221" s="147" t="str">
        <f>+[7]ระบบการควบคุมฯ!B927</f>
        <v xml:space="preserve"> งบดำเนินงาน 66112xx</v>
      </c>
      <c r="C221" s="147"/>
      <c r="D221" s="148">
        <f>SUM(D222:D231)</f>
        <v>15500</v>
      </c>
      <c r="E221" s="148">
        <f t="shared" ref="E221:H221" si="84">SUM(E222:E231)</f>
        <v>0</v>
      </c>
      <c r="F221" s="148">
        <f t="shared" si="84"/>
        <v>0</v>
      </c>
      <c r="G221" s="148">
        <f t="shared" si="84"/>
        <v>6248.78</v>
      </c>
      <c r="H221" s="148">
        <f t="shared" si="84"/>
        <v>9251.2200000000012</v>
      </c>
      <c r="I221" s="150"/>
    </row>
    <row r="222" spans="1:9" ht="37.200000000000003" x14ac:dyDescent="0.25">
      <c r="A222" s="381" t="str">
        <f>+[7]ระบบการควบคุมฯ!A928</f>
        <v>2.3.1</v>
      </c>
      <c r="B222" s="383" t="str">
        <f>+[7]ระบบการควบคุมฯ!B928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22" s="384" t="str">
        <f>+[7]ระบบการควบคุมฯ!C928</f>
        <v>ศธ 04002/ว55059 ลว 6 ธ.ค.65 โอนครั้งที่ 107</v>
      </c>
      <c r="D222" s="381">
        <f>+[7]ระบบการควบคุมฯ!F928</f>
        <v>10000</v>
      </c>
      <c r="E222" s="385">
        <f>+[7]ระบบการควบคุมฯ!G928+[7]ระบบการควบคุมฯ!H928</f>
        <v>0</v>
      </c>
      <c r="F222" s="385">
        <f>+[7]ระบบการควบคุมฯ!I928+[7]ระบบการควบคุมฯ!J928</f>
        <v>0</v>
      </c>
      <c r="G222" s="385">
        <f>+[7]ระบบการควบคุมฯ!K928+[7]ระบบการควบคุมฯ!L928</f>
        <v>1080</v>
      </c>
      <c r="H222" s="386">
        <f t="shared" ref="H222:H227" si="85">+D222-E222-F222-G222</f>
        <v>8920</v>
      </c>
      <c r="I222" s="514" t="s">
        <v>13</v>
      </c>
    </row>
    <row r="223" spans="1:9" ht="55.8" x14ac:dyDescent="0.25">
      <c r="A223" s="381" t="str">
        <f>+[7]ระบบการควบคุมฯ!A929</f>
        <v>2.3.2</v>
      </c>
      <c r="B223" s="383" t="str">
        <f>+[7]ระบบการควบคุมฯ!B929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23" s="384" t="str">
        <f>+[7]ระบบการควบคุมฯ!C929</f>
        <v>ศธ 04002/ว5603 ลว 14 ธ.ค.65 ครั้งที่ 125</v>
      </c>
      <c r="D223" s="381">
        <f>+[7]ระบบการควบคุมฯ!F929</f>
        <v>5500</v>
      </c>
      <c r="E223" s="385">
        <f>+[7]ระบบการควบคุมฯ!G929+[7]ระบบการควบคุมฯ!H929</f>
        <v>0</v>
      </c>
      <c r="F223" s="385">
        <f>+[7]ระบบการควบคุมฯ!I929+[7]ระบบการควบคุมฯ!J929</f>
        <v>0</v>
      </c>
      <c r="G223" s="385">
        <f>+[7]ระบบการควบคุมฯ!K929+[7]ระบบการควบคุมฯ!L929</f>
        <v>5168.78</v>
      </c>
      <c r="H223" s="386">
        <f t="shared" si="85"/>
        <v>331.22000000000025</v>
      </c>
      <c r="I223" s="514" t="s">
        <v>13</v>
      </c>
    </row>
    <row r="224" spans="1:9" ht="74.400000000000006" x14ac:dyDescent="0.25">
      <c r="A224" s="381" t="s">
        <v>132</v>
      </c>
      <c r="B224" s="515" t="str">
        <f>+[1]ระบบการควบคุมฯ!B895</f>
        <v xml:space="preserve">ค่าใช้จ่ายในการประชุมเชิงปฏิบัติการสังเคราะห์รางวัลคุรุชนคนคุณธรรมและนวัตกรรมสร้างสรรค์คนดี ของผู้บริหาร ครูและบุคลากรทางการศึกษา “โครงการโรงเรียนคุณธรรม สพฐ.”  ระหว่างวันที่ 1 – 3  กรฎาคม  2565 ณ โรงแรมแกรนด์ทาวเวอร์อินน์  กรุงเทพมหานคร </v>
      </c>
      <c r="C224" s="384" t="str">
        <f>+[1]ระบบการควบคุมฯ!C895</f>
        <v>ศธ 04002/ว2210 ลว 18 ก.ค. 65 ครั้งที่ 643</v>
      </c>
      <c r="D224" s="381">
        <f>+[1]ระบบการควบคุมฯ!F895</f>
        <v>0</v>
      </c>
      <c r="E224" s="385">
        <f>+[1]ระบบการควบคุมฯ!G895+[1]ระบบการควบคุมฯ!H895</f>
        <v>0</v>
      </c>
      <c r="F224" s="385">
        <f>+[1]ระบบการควบคุมฯ!I895+[1]ระบบการควบคุมฯ!J895</f>
        <v>0</v>
      </c>
      <c r="G224" s="385">
        <f>+[1]ระบบการควบคุมฯ!K895+[1]ระบบการควบคุมฯ!L895</f>
        <v>0</v>
      </c>
      <c r="H224" s="386">
        <f t="shared" si="85"/>
        <v>0</v>
      </c>
      <c r="I224" s="514" t="s">
        <v>118</v>
      </c>
    </row>
    <row r="225" spans="1:9" ht="74.400000000000006" x14ac:dyDescent="0.25">
      <c r="A225" s="381" t="s">
        <v>133</v>
      </c>
      <c r="B225" s="515" t="str">
        <f>+[1]ระบบการควบคุมฯ!B896</f>
        <v>ค่าใช้จ่ายในการเดินทางเข้าร่วมประชุมสัมมนาผู้อำนวยการกลุ่มนโยบายและแผน ของสำนักงานเขตพื้นที่การศึกษาทั่วประเทศ ระหว่างวันที่ 22 – 24    สิงหาคม 2565 ณ โรงแรมปริ้นซ์พาเลซ มหานาค กรุงเทพมหานคร</v>
      </c>
      <c r="C225" s="384" t="str">
        <f>+[1]ระบบการควบคุมฯ!C896</f>
        <v>ศธ 04002/ว3364 ลว 24 ส.ค. 65 ครั้งที่ 823</v>
      </c>
      <c r="D225" s="381">
        <f>+[1]ระบบการควบคุมฯ!F896</f>
        <v>0</v>
      </c>
      <c r="E225" s="385">
        <f>+[1]ระบบการควบคุมฯ!G896+[1]ระบบการควบคุมฯ!H896</f>
        <v>0</v>
      </c>
      <c r="F225" s="385">
        <f>+[1]ระบบการควบคุมฯ!I896+[1]ระบบการควบคุมฯ!J896</f>
        <v>0</v>
      </c>
      <c r="G225" s="385">
        <f>+[1]ระบบการควบคุมฯ!K896+[1]ระบบการควบคุมฯ!L896</f>
        <v>0</v>
      </c>
      <c r="H225" s="386">
        <f t="shared" si="85"/>
        <v>0</v>
      </c>
      <c r="I225" s="514"/>
    </row>
    <row r="226" spans="1:9" ht="74.400000000000006" x14ac:dyDescent="0.25">
      <c r="A226" s="381" t="s">
        <v>116</v>
      </c>
      <c r="B226" s="515" t="str">
        <f>+[1]ระบบการควบคุมฯ!B897</f>
        <v xml:space="preserve">ค่าใช้จ่ายในการจัดประชุมสัมมนาผู้อำนวยการสำนักงานเขตพื้นที่การศึกษา และรองผู้อำนวยการสำนักงานเขตพื้นที่การศึกษา ทั่วประเทศ ระหว่างวันที่ 7 – 9           กันยายน  2565  ณ โรงแรมเชียงใหม่ภูคำ จังหวัดเชียงใหม่ </v>
      </c>
      <c r="C226" s="384" t="str">
        <f>+[1]ระบบการควบคุมฯ!C897</f>
        <v>ศธ 04002/ว3251 ลว 19 ส.ค. 65 ครั้งที่ 766</v>
      </c>
      <c r="D226" s="381">
        <f>+[1]ระบบการควบคุมฯ!F897</f>
        <v>0</v>
      </c>
      <c r="E226" s="385">
        <f>+[1]ระบบการควบคุมฯ!G897+[1]ระบบการควบคุมฯ!H897</f>
        <v>0</v>
      </c>
      <c r="F226" s="385">
        <f>+[1]ระบบการควบคุมฯ!I897+[1]ระบบการควบคุมฯ!J897</f>
        <v>0</v>
      </c>
      <c r="G226" s="385">
        <f>+[1]ระบบการควบคุมฯ!K897+[1]ระบบการควบคุมฯ!L897</f>
        <v>0</v>
      </c>
      <c r="H226" s="386">
        <f t="shared" si="85"/>
        <v>0</v>
      </c>
      <c r="I226" s="514" t="s">
        <v>17</v>
      </c>
    </row>
    <row r="227" spans="1:9" ht="93" x14ac:dyDescent="0.25">
      <c r="A227" s="228" t="s">
        <v>117</v>
      </c>
      <c r="B227" s="229" t="str">
        <f>+[3]ระบบการควบคุมฯ!B720</f>
        <v xml:space="preserve">ค่าใช้จ่ายในการประชุมเชิงปฏิบัติการจัดทำแผนพัฒนาเด็กและเยาวชนในถิ่นทุรกันดารและกิจกรรมแลกเปลี่ยนเรียนรู้ในการ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กรมสมเด็จพระเทพรัตนราชสุดาฯสยามบรมราชกุมารี </v>
      </c>
      <c r="C227" s="229" t="str">
        <f>+[3]ระบบการควบคุมฯ!C720</f>
        <v>ศธ 04002/ว5393 ลว 22 ธ.ค.64 ครั้งที่ 116</v>
      </c>
      <c r="D227" s="230"/>
      <c r="E227" s="231">
        <f>+[3]ระบบการควบคุมฯ!I720+[3]ระบบการควบคุมฯ!J720</f>
        <v>0</v>
      </c>
      <c r="F227" s="232">
        <f>+[3]ระบบการควบคุมฯ!I720+[3]ระบบการควบคุมฯ!J720</f>
        <v>0</v>
      </c>
      <c r="G227" s="231">
        <f>+[1]ระบบการควบคุมฯ!K898+[1]ระบบการควบคุมฯ!L898</f>
        <v>0</v>
      </c>
      <c r="H227" s="231">
        <f t="shared" si="85"/>
        <v>0</v>
      </c>
      <c r="I227" s="233" t="s">
        <v>13</v>
      </c>
    </row>
    <row r="228" spans="1:9" ht="37.200000000000003" x14ac:dyDescent="0.25">
      <c r="A228" s="234"/>
      <c r="B228" s="235" t="str">
        <f>+[3]ระบบการควบคุมฯ!B721</f>
        <v>กลุ่มส่งเสริมการจัดการศึกษาและร.ร.ร่วมใจประสิทธิ์ ร่วมจิตประสาท รวมราษฎร์สามัคคี เจริญดีวิทยา</v>
      </c>
      <c r="C228" s="236"/>
      <c r="D228" s="237"/>
      <c r="E228" s="238"/>
      <c r="F228" s="238"/>
      <c r="G228" s="238"/>
      <c r="H228" s="238"/>
      <c r="I228" s="239"/>
    </row>
    <row r="229" spans="1:9" ht="55.8" x14ac:dyDescent="0.25">
      <c r="A229" s="381" t="s">
        <v>134</v>
      </c>
      <c r="B229" s="513" t="str">
        <f>+[1]ระบบการควบคุมฯ!B900</f>
        <v xml:space="preserve">ค่าใช้จ่ายสำหรับการรายงานผลการรับนักเรียนและดำเนินการในภารกิจที่เกี่ยวข้องกับการรับนักเรียน ปีการศึกษา 2565 </v>
      </c>
      <c r="C229" s="384" t="str">
        <f>+[1]ระบบการควบคุมฯ!C900</f>
        <v>ศธ 04002/ว1919 ลว 20 พ.ค.65 โอนครั้งที่ 468</v>
      </c>
      <c r="D229" s="381">
        <f>+[1]ระบบการควบคุมฯ!F900</f>
        <v>0</v>
      </c>
      <c r="E229" s="385">
        <f>+[1]ระบบการควบคุมฯ!G900+[1]ระบบการควบคุมฯ!H900</f>
        <v>0</v>
      </c>
      <c r="F229" s="385">
        <f>+[1]ระบบการควบคุมฯ!I900+[1]ระบบการควบคุมฯ!J900</f>
        <v>0</v>
      </c>
      <c r="G229" s="385">
        <f>+[1]ระบบการควบคุมฯ!K900+[1]ระบบการควบคุมฯ!L900</f>
        <v>0</v>
      </c>
      <c r="H229" s="386">
        <f>+D229-E229-F229-G229</f>
        <v>0</v>
      </c>
      <c r="I229" s="514" t="s">
        <v>13</v>
      </c>
    </row>
    <row r="230" spans="1:9" ht="74.400000000000006" x14ac:dyDescent="0.25">
      <c r="A230" s="381" t="s">
        <v>135</v>
      </c>
      <c r="B230" s="513" t="str">
        <f>+[1]ระบบการควบคุมฯ!B901</f>
        <v xml:space="preserve">เพื่อเป็นค่าใช้จ่ายในการดำเนินการติดตาม ค้นหาเด็กตกหล่นและเด็กออกกลางคัน ให้ได้รับการดูแลช่วยเหลือด้านการศึกษาหรือส่งเสริมให้มีงานทำ มีอาชีพ รวมทั้งป้องกันไม่ให้เด็กที่กลับเข้าระบบการศึกษาหลุดออกจากกระบบการศึกษาซ้ำ </v>
      </c>
      <c r="C230" s="384" t="str">
        <f>+[1]ระบบการควบคุมฯ!C901</f>
        <v>ศธ 04002/ว3019 ลว 8 ส.ค. 65 ครั้งที่ 729</v>
      </c>
      <c r="D230" s="381">
        <f>+[1]ระบบการควบคุมฯ!F901</f>
        <v>0</v>
      </c>
      <c r="E230" s="385">
        <f>+[1]ระบบการควบคุมฯ!G901+[1]ระบบการควบคุมฯ!H901</f>
        <v>0</v>
      </c>
      <c r="F230" s="385">
        <f>+[1]ระบบการควบคุมฯ!I901+[1]ระบบการควบคุมฯ!J901</f>
        <v>0</v>
      </c>
      <c r="G230" s="385">
        <f>+[1]ระบบการควบคุมฯ!K901+[1]ระบบการควบคุมฯ!L901</f>
        <v>0</v>
      </c>
      <c r="H230" s="386">
        <f>+D230-E230-F230-G230</f>
        <v>0</v>
      </c>
      <c r="I230" s="514" t="s">
        <v>13</v>
      </c>
    </row>
    <row r="231" spans="1:9" ht="93" x14ac:dyDescent="0.25">
      <c r="A231" s="381" t="s">
        <v>136</v>
      </c>
      <c r="B231" s="513" t="str">
        <f>+[1]ระบบการควบคุมฯ!B902</f>
        <v xml:space="preserve">ค่าใช้จ่ายในการดำเนินการจัดการแข่งขันทักษะทางวิชาการในการประชุมวิชาการการพัฒนาเด็กและเยาวชนในถิ่นทุรกันดารตามพระราชดำริ สมเด็จพระกนิษฐา  ธิราชเจ้า กรมสมเด็จพระเทพรัตนราชสุดาฯ สยามบรมราชกุมารี ระดับเขตพื้นที่การศึกษาและระดับภูมิภาค </v>
      </c>
      <c r="C231" s="384" t="str">
        <f>+[1]ระบบการควบคุมฯ!C902</f>
        <v>ศธ 04002/ว3365 ลว 24 ส.ค. 65 ครั้งที่ 822</v>
      </c>
      <c r="D231" s="381">
        <f>+[1]ระบบการควบคุมฯ!F902</f>
        <v>0</v>
      </c>
      <c r="E231" s="385">
        <f>+[1]ระบบการควบคุมฯ!G902+[1]ระบบการควบคุมฯ!H902</f>
        <v>0</v>
      </c>
      <c r="F231" s="385">
        <f>+[1]ระบบการควบคุมฯ!I902+[1]ระบบการควบคุมฯ!J902</f>
        <v>0</v>
      </c>
      <c r="G231" s="385">
        <f>+[1]ระบบการควบคุมฯ!K902+[1]ระบบการควบคุมฯ!L902</f>
        <v>0</v>
      </c>
      <c r="H231" s="386">
        <f>+D231-E231-F231-G231</f>
        <v>0</v>
      </c>
      <c r="I231" s="514" t="s">
        <v>13</v>
      </c>
    </row>
    <row r="232" spans="1:9" ht="55.8" x14ac:dyDescent="0.25">
      <c r="A232" s="159">
        <f>+[7]ระบบการควบคุมฯ!A940</f>
        <v>2.4</v>
      </c>
      <c r="B232" s="125" t="str">
        <f>+[7]ระบบการควบคุมฯ!B940</f>
        <v>กิจกรรมสนับสนุนผู้ปฏิบัติงานในสถานศึกษา</v>
      </c>
      <c r="C232" s="125" t="str">
        <f>+[7]ระบบการควบคุมฯ!C940</f>
        <v>20004 1300 Q2669/20004 65 0005400000</v>
      </c>
      <c r="D232" s="127">
        <f>+D233</f>
        <v>85600</v>
      </c>
      <c r="E232" s="144">
        <f t="shared" ref="E232:H232" si="86">+E233</f>
        <v>0</v>
      </c>
      <c r="F232" s="144">
        <f t="shared" si="86"/>
        <v>0</v>
      </c>
      <c r="G232" s="144">
        <f t="shared" si="86"/>
        <v>5300</v>
      </c>
      <c r="H232" s="144">
        <f t="shared" si="86"/>
        <v>80300</v>
      </c>
      <c r="I232" s="145"/>
    </row>
    <row r="233" spans="1:9" ht="18.600000000000001" x14ac:dyDescent="0.25">
      <c r="A233" s="146"/>
      <c r="B233" s="147" t="str">
        <f>+[7]ระบบการควบคุมฯ!B941</f>
        <v xml:space="preserve"> งบดำเนินงาน 66112xx</v>
      </c>
      <c r="C233" s="147"/>
      <c r="D233" s="148">
        <f>SUM(D234:D237)</f>
        <v>85600</v>
      </c>
      <c r="E233" s="148">
        <f t="shared" ref="E233:H233" si="87">SUM(E234:E237)</f>
        <v>0</v>
      </c>
      <c r="F233" s="148">
        <f t="shared" si="87"/>
        <v>0</v>
      </c>
      <c r="G233" s="148">
        <f t="shared" si="87"/>
        <v>5300</v>
      </c>
      <c r="H233" s="148">
        <f t="shared" si="87"/>
        <v>80300</v>
      </c>
      <c r="I233" s="150"/>
    </row>
    <row r="234" spans="1:9" ht="111.6" x14ac:dyDescent="0.25">
      <c r="A234" s="864" t="s">
        <v>119</v>
      </c>
      <c r="B234" s="865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34" s="865" t="str">
        <f>+[3]ระบบการควบคุมฯ!C727</f>
        <v>ศธ 04002/ว135 ลว 12 ม.ค.65 โอนครั้งที่ 147</v>
      </c>
      <c r="D234" s="866">
        <f>+[1]ระบบการควบคุมฯ!F909</f>
        <v>0</v>
      </c>
      <c r="E234" s="866">
        <f>+[1]ระบบการควบคุมฯ!G909+[1]ระบบการควบคุมฯ!H909</f>
        <v>0</v>
      </c>
      <c r="F234" s="866">
        <f>+[1]ระบบการควบคุมฯ!I909+[1]ระบบการควบคุมฯ!J909</f>
        <v>0</v>
      </c>
      <c r="G234" s="866">
        <f>+[1]ระบบการควบคุมฯ!K909+[1]ระบบการควบคุมฯ!L909</f>
        <v>0</v>
      </c>
      <c r="H234" s="866">
        <f>+D234-E234-F234-G234</f>
        <v>0</v>
      </c>
      <c r="I234" s="867" t="s">
        <v>13</v>
      </c>
    </row>
    <row r="235" spans="1:9" ht="18.600000000000001" x14ac:dyDescent="0.25">
      <c r="A235" s="159">
        <v>2.4</v>
      </c>
      <c r="B235" s="125" t="str">
        <f>+[1]ระบบการควบคุมฯ!B910</f>
        <v xml:space="preserve">กิจกรรมช่วยเหลือกลุ่มเป้าหมายทางสังคม  </v>
      </c>
      <c r="C235" s="125" t="str">
        <f>+[1]ระบบการควบคุมฯ!C910</f>
        <v>20004 66 62408 00000</v>
      </c>
      <c r="D235" s="127">
        <f>+D236</f>
        <v>42400</v>
      </c>
      <c r="E235" s="144">
        <f t="shared" ref="E235:H235" si="88">+E236</f>
        <v>0</v>
      </c>
      <c r="F235" s="144">
        <f t="shared" si="88"/>
        <v>0</v>
      </c>
      <c r="G235" s="144">
        <f t="shared" si="88"/>
        <v>2300</v>
      </c>
      <c r="H235" s="144">
        <f t="shared" si="88"/>
        <v>40100</v>
      </c>
      <c r="I235" s="145"/>
    </row>
    <row r="236" spans="1:9" ht="18.600000000000001" x14ac:dyDescent="0.25">
      <c r="A236" s="146"/>
      <c r="B236" s="147" t="str">
        <f>+[7]ระบบการควบคุมฯ!C416</f>
        <v>20004 35000200 2000000</v>
      </c>
      <c r="C236" s="147"/>
      <c r="D236" s="148">
        <f>SUM(D237:D240)</f>
        <v>42400</v>
      </c>
      <c r="E236" s="148">
        <f t="shared" ref="E236:H236" si="89">SUM(E237:E240)</f>
        <v>0</v>
      </c>
      <c r="F236" s="148">
        <f t="shared" si="89"/>
        <v>0</v>
      </c>
      <c r="G236" s="148">
        <f t="shared" si="89"/>
        <v>2300</v>
      </c>
      <c r="H236" s="148">
        <f t="shared" si="89"/>
        <v>40100</v>
      </c>
      <c r="I236" s="150"/>
    </row>
    <row r="237" spans="1:9" ht="74.400000000000006" x14ac:dyDescent="0.25">
      <c r="A237" s="133" t="str">
        <f>+[7]ระบบการควบคุมฯ!A948</f>
        <v>2.4.1</v>
      </c>
      <c r="B237" s="170" t="str">
        <f>+[7]ระบบการควบคุมฯ!B948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37" s="170" t="str">
        <f>+[7]ระบบการควบคุมฯ!C948</f>
        <v>ศธ 04002/ว5750 ลว 20 ธ.ค.65 ครั้งที่ 148</v>
      </c>
      <c r="D237" s="135">
        <f>+[7]ระบบการควบคุมฯ!F948</f>
        <v>800</v>
      </c>
      <c r="E237" s="135">
        <f>+[7]ระบบการควบคุมฯ!G948+[7]ระบบการควบคุมฯ!H948</f>
        <v>0</v>
      </c>
      <c r="F237" s="135">
        <f>+[7]ระบบการควบคุมฯ!I948+[7]ระบบการควบคุมฯ!J948</f>
        <v>0</v>
      </c>
      <c r="G237" s="135">
        <f>+[7]ระบบการควบคุมฯ!K948+[7]ระบบการควบคุมฯ!L948</f>
        <v>700</v>
      </c>
      <c r="H237" s="135">
        <f>+D237-E237-F237-G237</f>
        <v>100</v>
      </c>
      <c r="I237" s="881" t="s">
        <v>13</v>
      </c>
    </row>
    <row r="238" spans="1:9" ht="111.6" x14ac:dyDescent="0.25">
      <c r="A238" s="133" t="str">
        <f>+[7]ระบบการควบคุมฯ!A949</f>
        <v>2.4.2</v>
      </c>
      <c r="B238" s="170" t="str">
        <f>+[7]ระบบการควบคุมฯ!B949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38" s="170" t="str">
        <f>+[7]ระบบการควบคุมฯ!C949</f>
        <v>ศธ 04002/ว125ลว 12 ม.ค.66 ครั้งที่ 185</v>
      </c>
      <c r="D238" s="135">
        <f>+[7]ระบบการควบคุมฯ!F949</f>
        <v>1600</v>
      </c>
      <c r="E238" s="135">
        <f>+[7]ระบบการควบคุมฯ!G949+[7]ระบบการควบคุมฯ!H949</f>
        <v>0</v>
      </c>
      <c r="F238" s="135">
        <f>+[7]ระบบการควบคุมฯ!I949+[7]ระบบการควบคุมฯ!J949</f>
        <v>0</v>
      </c>
      <c r="G238" s="135">
        <f>+[7]ระบบการควบคุมฯ!K949+[7]ระบบการควบคุมฯ!L949</f>
        <v>1600</v>
      </c>
      <c r="H238" s="135">
        <f>+D238-E238-F238-G238</f>
        <v>0</v>
      </c>
      <c r="I238" s="881" t="s">
        <v>15</v>
      </c>
    </row>
    <row r="239" spans="1:9" ht="55.8" x14ac:dyDescent="0.25">
      <c r="A239" s="133" t="str">
        <f>+[7]ระบบการควบคุมฯ!A950</f>
        <v>2.4.3</v>
      </c>
      <c r="B239" s="170" t="str">
        <f>+[7]ระบบการควบคุมฯ!B950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39" s="170" t="str">
        <f>+[7]ระบบการควบคุมฯ!C950</f>
        <v>ศธ 04002/ว686/22 กพ 66 ครั้งที่ 323</v>
      </c>
      <c r="D239" s="135">
        <f>+[7]ระบบการควบคุมฯ!F950</f>
        <v>10000</v>
      </c>
      <c r="E239" s="135">
        <f>+[7]ระบบการควบคุมฯ!G950+[7]ระบบการควบคุมฯ!H950</f>
        <v>0</v>
      </c>
      <c r="F239" s="135">
        <f>+[7]ระบบการควบคุมฯ!I950+[7]ระบบการควบคุมฯ!J950</f>
        <v>0</v>
      </c>
      <c r="G239" s="135">
        <f>+[7]ระบบการควบคุมฯ!K950+[7]ระบบการควบคุมฯ!L950</f>
        <v>0</v>
      </c>
      <c r="H239" s="135">
        <f t="shared" ref="H239:H240" si="90">+D239-E239-F239-G239</f>
        <v>10000</v>
      </c>
      <c r="I239" s="881" t="s">
        <v>13</v>
      </c>
    </row>
    <row r="240" spans="1:9" ht="37.200000000000003" x14ac:dyDescent="0.25">
      <c r="A240" s="133" t="str">
        <f>+[7]ระบบการควบคุมฯ!A951</f>
        <v>2.4.4</v>
      </c>
      <c r="B240" s="170" t="str">
        <f>+[7]ระบบการควบคุมฯ!B951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40" s="170" t="str">
        <f>+[7]ระบบการควบคุมฯ!C951</f>
        <v>ศธ 04002/ว1230/27 มีค 66 ครั้งที่ 421</v>
      </c>
      <c r="D240" s="135">
        <f>+[7]ระบบการควบคุมฯ!F951</f>
        <v>30000</v>
      </c>
      <c r="E240" s="135">
        <f>+[7]ระบบการควบคุมฯ!G951+[7]ระบบการควบคุมฯ!H951</f>
        <v>0</v>
      </c>
      <c r="F240" s="135">
        <f>+[7]ระบบการควบคุมฯ!I951+[7]ระบบการควบคุมฯ!J951</f>
        <v>0</v>
      </c>
      <c r="G240" s="135">
        <f>+[7]ระบบการควบคุมฯ!K951+[7]ระบบการควบคุมฯ!L951</f>
        <v>0</v>
      </c>
      <c r="H240" s="135">
        <f t="shared" si="90"/>
        <v>30000</v>
      </c>
      <c r="I240" s="881" t="s">
        <v>13</v>
      </c>
    </row>
    <row r="241" spans="1:9" ht="18.600000000000001" x14ac:dyDescent="0.25">
      <c r="A241" s="159">
        <v>2.5</v>
      </c>
      <c r="B241" s="882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241" s="882" t="str">
        <f>+[1]ระบบการควบคุมฯ!C1063</f>
        <v>20004 65 00092 00000</v>
      </c>
      <c r="D241" s="127">
        <f>+D242</f>
        <v>0</v>
      </c>
      <c r="E241" s="127">
        <f t="shared" ref="E241:H241" si="91">+E242</f>
        <v>0</v>
      </c>
      <c r="F241" s="127">
        <f t="shared" si="91"/>
        <v>0</v>
      </c>
      <c r="G241" s="127">
        <f t="shared" si="91"/>
        <v>0</v>
      </c>
      <c r="H241" s="127">
        <f t="shared" si="91"/>
        <v>0</v>
      </c>
      <c r="I241" s="883"/>
    </row>
    <row r="242" spans="1:9" ht="18.600000000000001" x14ac:dyDescent="0.25">
      <c r="A242" s="146"/>
      <c r="B242" s="147" t="str">
        <f>+[7]ระบบการควบคุมฯ!B1123</f>
        <v xml:space="preserve"> งบดำเนินงาน 66112xx</v>
      </c>
      <c r="C242" s="147" t="str">
        <f>+[1]ระบบการควบคุมฯ!C1064</f>
        <v>20004 35000200 200000</v>
      </c>
      <c r="D242" s="148"/>
      <c r="E242" s="148">
        <f t="shared" ref="E242:H242" si="92">SUM(E243)</f>
        <v>0</v>
      </c>
      <c r="F242" s="148">
        <f t="shared" si="92"/>
        <v>0</v>
      </c>
      <c r="G242" s="148">
        <f t="shared" si="92"/>
        <v>0</v>
      </c>
      <c r="H242" s="148">
        <f t="shared" si="92"/>
        <v>0</v>
      </c>
      <c r="I242" s="150"/>
    </row>
    <row r="243" spans="1:9" ht="37.200000000000003" x14ac:dyDescent="0.25">
      <c r="A243" s="228" t="s">
        <v>137</v>
      </c>
      <c r="B243" s="229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243" s="229" t="str">
        <f>+[1]ระบบการควบคุมฯ!C1065</f>
        <v>ศธ 04002/ว3006 ลว 5 ส.ค.65 ครั้งที่ 727</v>
      </c>
      <c r="D243" s="230">
        <f>+[1]ระบบการควบคุมฯ!D1065</f>
        <v>0</v>
      </c>
      <c r="E243" s="231">
        <f>+[1]ระบบการควบคุมฯ!G918+[1]ระบบการควบคุมฯ!H918</f>
        <v>0</v>
      </c>
      <c r="F243" s="231">
        <f>+[1]ระบบการควบคุมฯ!I918+[1]ระบบการควบคุมฯ!J918</f>
        <v>0</v>
      </c>
      <c r="G243" s="231">
        <f>+[1]ระบบการควบคุมฯ!K1065+[1]ระบบการควบคุมฯ!L1065</f>
        <v>0</v>
      </c>
      <c r="H243" s="231">
        <f>+D243-E243-F243-G243</f>
        <v>0</v>
      </c>
      <c r="I243" s="243" t="s">
        <v>138</v>
      </c>
    </row>
    <row r="244" spans="1:9" ht="37.200000000000003" x14ac:dyDescent="0.25">
      <c r="A244" s="910">
        <f>+[7]ระบบการควบคุมฯ!A1133</f>
        <v>3</v>
      </c>
      <c r="B244" s="911" t="str">
        <f>+[7]ระบบการควบคุมฯ!B1133</f>
        <v xml:space="preserve">ผลผลิตผู้จบการศึกษามัธยมศึกษาตอนปลาย  </v>
      </c>
      <c r="C244" s="912" t="str">
        <f>+[7]ระบบการควบคุมฯ!C1133</f>
        <v>20004 35000300 2000000</v>
      </c>
      <c r="D244" s="913">
        <f>+D245+D248</f>
        <v>4000</v>
      </c>
      <c r="E244" s="913">
        <f t="shared" ref="E244:H244" si="93">+E245+E248</f>
        <v>0</v>
      </c>
      <c r="F244" s="913">
        <f t="shared" si="93"/>
        <v>0</v>
      </c>
      <c r="G244" s="913">
        <f t="shared" si="93"/>
        <v>4000</v>
      </c>
      <c r="H244" s="913">
        <f t="shared" si="93"/>
        <v>0</v>
      </c>
      <c r="I244" s="914"/>
    </row>
    <row r="245" spans="1:9" ht="37.200000000000003" x14ac:dyDescent="0.25">
      <c r="A245" s="124">
        <f>+[7]ระบบการควบคุมฯ!A1135</f>
        <v>3.1</v>
      </c>
      <c r="B245" s="126" t="str">
        <f>+[7]ระบบการควบคุมฯ!B1135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245" s="125" t="str">
        <f>+[7]ระบบการควบคุมฯ!C1133</f>
        <v>20004 35000300 2000000</v>
      </c>
      <c r="D245" s="127">
        <f>+D246</f>
        <v>4000</v>
      </c>
      <c r="E245" s="144">
        <f t="shared" ref="E245:H245" si="94">+E246</f>
        <v>0</v>
      </c>
      <c r="F245" s="144">
        <f t="shared" si="94"/>
        <v>0</v>
      </c>
      <c r="G245" s="144">
        <f t="shared" si="94"/>
        <v>4000</v>
      </c>
      <c r="H245" s="144">
        <f t="shared" si="94"/>
        <v>0</v>
      </c>
      <c r="I245" s="145"/>
    </row>
    <row r="246" spans="1:9" ht="18.600000000000001" x14ac:dyDescent="0.25">
      <c r="A246" s="146"/>
      <c r="B246" s="147" t="str">
        <f>+[3]ระบบการควบคุมฯ!B890</f>
        <v xml:space="preserve"> งบดำเนินงาน 65112xx</v>
      </c>
      <c r="C246" s="147"/>
      <c r="D246" s="148">
        <f>SUM(D247)</f>
        <v>4000</v>
      </c>
      <c r="E246" s="148">
        <f t="shared" ref="E246:H246" si="95">SUM(E247)</f>
        <v>0</v>
      </c>
      <c r="F246" s="148">
        <f t="shared" si="95"/>
        <v>0</v>
      </c>
      <c r="G246" s="148">
        <f t="shared" si="95"/>
        <v>4000</v>
      </c>
      <c r="H246" s="148">
        <f t="shared" si="95"/>
        <v>0</v>
      </c>
      <c r="I246" s="150"/>
    </row>
    <row r="247" spans="1:9" ht="74.400000000000006" x14ac:dyDescent="0.25">
      <c r="A247" s="133" t="str">
        <f>+[7]ระบบการควบคุมฯ!A1137</f>
        <v>3.1.1</v>
      </c>
      <c r="B247" s="134" t="str">
        <f>+[7]ระบบการควบคุมฯ!B1137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247" s="134" t="str">
        <f>+[7]ระบบการควบคุมฯ!C1137</f>
        <v>ศธ04002/ว334ลว. 1 ก.พ.66 โอนครั้งที่ 252</v>
      </c>
      <c r="D247" s="151">
        <f>+[7]ระบบการควบคุมฯ!F1137</f>
        <v>4000</v>
      </c>
      <c r="E247" s="152">
        <f>+[7]ระบบการควบคุมฯ!G1137+[7]ระบบการควบคุมฯ!H1137</f>
        <v>0</v>
      </c>
      <c r="F247" s="152">
        <f>+[7]ระบบการควบคุมฯ!I1137+[7]ระบบการควบคุมฯ!J1137</f>
        <v>0</v>
      </c>
      <c r="G247" s="152">
        <f>+[7]ระบบการควบคุมฯ!K1137+[7]ระบบการควบคุมฯ!L1137</f>
        <v>4000</v>
      </c>
      <c r="H247" s="152">
        <f>+D247-E247-F247-G247</f>
        <v>0</v>
      </c>
      <c r="I247" s="157" t="s">
        <v>139</v>
      </c>
    </row>
    <row r="248" spans="1:9" ht="18.600000000000001" x14ac:dyDescent="0.25">
      <c r="A248" s="124">
        <v>3.2</v>
      </c>
      <c r="B248" s="126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248" s="125" t="str">
        <f>+[1]ระบบการควบคุมฯ!C1099</f>
        <v>20004 66 00082 00000</v>
      </c>
      <c r="D248" s="127">
        <f>+D249</f>
        <v>0</v>
      </c>
      <c r="E248" s="144">
        <f t="shared" ref="E248:H248" si="96">+E249</f>
        <v>0</v>
      </c>
      <c r="F248" s="144">
        <f t="shared" si="96"/>
        <v>0</v>
      </c>
      <c r="G248" s="144">
        <f t="shared" si="96"/>
        <v>0</v>
      </c>
      <c r="H248" s="144">
        <f t="shared" si="96"/>
        <v>0</v>
      </c>
      <c r="I248" s="145"/>
    </row>
    <row r="249" spans="1:9" ht="18.600000000000001" x14ac:dyDescent="0.25">
      <c r="A249" s="146"/>
      <c r="B249" s="147" t="str">
        <f>+[1]ระบบการควบคุมฯ!B1100</f>
        <v xml:space="preserve"> งบดำเนินงาน 66112xx</v>
      </c>
      <c r="C249" s="147" t="str">
        <f>+[1]ระบบการควบคุมฯ!C1100</f>
        <v>20004 35000700 2000000</v>
      </c>
      <c r="D249" s="148">
        <f>SUM(D250)</f>
        <v>0</v>
      </c>
      <c r="E249" s="148">
        <f t="shared" ref="E249:H249" si="97">SUM(E250)</f>
        <v>0</v>
      </c>
      <c r="F249" s="148">
        <f t="shared" si="97"/>
        <v>0</v>
      </c>
      <c r="G249" s="148">
        <f t="shared" si="97"/>
        <v>0</v>
      </c>
      <c r="H249" s="148">
        <f t="shared" si="97"/>
        <v>0</v>
      </c>
      <c r="I249" s="150"/>
    </row>
    <row r="250" spans="1:9" ht="55.8" x14ac:dyDescent="0.25">
      <c r="A250" s="133" t="s">
        <v>125</v>
      </c>
      <c r="B250" s="134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250" s="553" t="str">
        <f>+[1]ระบบการควบคุมฯ!C1101</f>
        <v>ศธ04002/ว3006 ลว.5 ส.ค.65 โอนครั้งที่ 727</v>
      </c>
      <c r="D250" s="151">
        <f>+[1]ระบบการควบคุมฯ!D1101</f>
        <v>0</v>
      </c>
      <c r="E250" s="152">
        <f>+[1]ระบบการควบคุมฯ!G1100+[1]ระบบการควบคุมฯ!H1100</f>
        <v>0</v>
      </c>
      <c r="F250" s="152">
        <f>+[1]ระบบการควบคุมฯ!I1100+[1]ระบบการควบคุมฯ!J1100</f>
        <v>0</v>
      </c>
      <c r="G250" s="152">
        <f>+[1]ระบบการควบคุมฯ!K1100+[1]ระบบการควบคุมฯ!L1100</f>
        <v>0</v>
      </c>
      <c r="H250" s="152">
        <f>+D250-E250-F250-G250</f>
        <v>0</v>
      </c>
      <c r="I250" s="157" t="s">
        <v>140</v>
      </c>
    </row>
    <row r="251" spans="1:9" ht="18.600000000000001" x14ac:dyDescent="0.25">
      <c r="A251" s="133"/>
      <c r="B251" s="134"/>
      <c r="C251" s="134"/>
      <c r="D251" s="151">
        <f>+[3]ระบบการควบคุมฯ!F272</f>
        <v>0</v>
      </c>
      <c r="E251" s="152">
        <f>+[3]ระบบการควบคุมฯ!G272+[3]ระบบการควบคุมฯ!H272</f>
        <v>0</v>
      </c>
      <c r="F251" s="152">
        <f>+[3]ระบบการควบคุมฯ!I272+[3]ระบบการควบคุมฯ!J272</f>
        <v>0</v>
      </c>
      <c r="G251" s="152">
        <f>+[3]ระบบการควบคุมฯ!K272+[3]ระบบการควบคุมฯ!L272</f>
        <v>0</v>
      </c>
      <c r="H251" s="152">
        <f>+D251-E251-F251-G251</f>
        <v>0</v>
      </c>
      <c r="I251" s="157"/>
    </row>
    <row r="252" spans="1:9" ht="18.600000000000001" x14ac:dyDescent="0.25">
      <c r="A252" s="516" t="str">
        <f>+[3]ระบบการควบคุมฯ!A895</f>
        <v>จ</v>
      </c>
      <c r="B252" s="517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252" s="518">
        <f>+[1]ระบบการควบคุมฯ!C1105</f>
        <v>0</v>
      </c>
      <c r="D252" s="519">
        <f t="shared" ref="D252:H254" si="98">+D253</f>
        <v>52000</v>
      </c>
      <c r="E252" s="519">
        <f t="shared" si="98"/>
        <v>0</v>
      </c>
      <c r="F252" s="519">
        <f t="shared" si="98"/>
        <v>0</v>
      </c>
      <c r="G252" s="519">
        <f t="shared" si="98"/>
        <v>0</v>
      </c>
      <c r="H252" s="519">
        <f t="shared" si="98"/>
        <v>52000</v>
      </c>
      <c r="I252" s="520"/>
    </row>
    <row r="253" spans="1:9" ht="18.600000000000001" x14ac:dyDescent="0.25">
      <c r="A253" s="163">
        <f>+[3]ระบบการควบคุมฯ!A896</f>
        <v>1</v>
      </c>
      <c r="B253" s="164" t="str">
        <f>+[7]ระบบการควบคุมฯ!B1146</f>
        <v xml:space="preserve">โครงการป้องกันและแก้ไขปัญหายาเสพติดในสถานศึกษา    </v>
      </c>
      <c r="C253" s="387" t="str">
        <f>+[7]ระบบการควบคุมฯ!C1146</f>
        <v>20004 06003600</v>
      </c>
      <c r="D253" s="165">
        <f t="shared" si="98"/>
        <v>52000</v>
      </c>
      <c r="E253" s="165">
        <f t="shared" si="98"/>
        <v>0</v>
      </c>
      <c r="F253" s="165">
        <f t="shared" si="98"/>
        <v>0</v>
      </c>
      <c r="G253" s="165">
        <f t="shared" si="98"/>
        <v>0</v>
      </c>
      <c r="H253" s="165">
        <f t="shared" si="98"/>
        <v>52000</v>
      </c>
      <c r="I253" s="166"/>
    </row>
    <row r="254" spans="1:9" ht="18.600000000000001" x14ac:dyDescent="0.25">
      <c r="A254" s="167">
        <f>+[7]ระบบการควบคุมฯ!A1147</f>
        <v>1.1000000000000001</v>
      </c>
      <c r="B254" s="491" t="str">
        <f>+[7]ระบบการควบคุมฯ!B1147</f>
        <v xml:space="preserve"> กิจกรรมป้องกันและแก้ไขปัญหายาเสพติดในสถานศึกษา  </v>
      </c>
      <c r="C254" s="491" t="str">
        <f>+[1]ระบบการควบคุมฯ!C1107</f>
        <v>20004 66 57455 00000</v>
      </c>
      <c r="D254" s="168">
        <f>+D255</f>
        <v>52000</v>
      </c>
      <c r="E254" s="168">
        <f t="shared" si="98"/>
        <v>0</v>
      </c>
      <c r="F254" s="168">
        <f t="shared" si="98"/>
        <v>0</v>
      </c>
      <c r="G254" s="168">
        <f t="shared" si="98"/>
        <v>0</v>
      </c>
      <c r="H254" s="168">
        <f t="shared" si="98"/>
        <v>52000</v>
      </c>
      <c r="I254" s="169"/>
    </row>
    <row r="255" spans="1:9" ht="18.600000000000001" x14ac:dyDescent="0.25">
      <c r="A255" s="146"/>
      <c r="B255" s="527" t="str">
        <f>+[7]ระบบการควบคุมฯ!B1148</f>
        <v xml:space="preserve"> งบรายจ่ายอื่น 6611500</v>
      </c>
      <c r="C255" s="527"/>
      <c r="D255" s="148">
        <f>SUM(D256:D267)</f>
        <v>52000</v>
      </c>
      <c r="E255" s="148">
        <f t="shared" ref="E255:H255" si="99">SUM(E256:E267)</f>
        <v>0</v>
      </c>
      <c r="F255" s="148">
        <f t="shared" si="99"/>
        <v>0</v>
      </c>
      <c r="G255" s="148">
        <f t="shared" si="99"/>
        <v>0</v>
      </c>
      <c r="H255" s="148">
        <f t="shared" si="99"/>
        <v>52000</v>
      </c>
      <c r="I255" s="150"/>
    </row>
    <row r="256" spans="1:9" ht="74.400000000000006" x14ac:dyDescent="0.25">
      <c r="A256" s="228" t="str">
        <f>+[7]ระบบการควบคุมฯ!A1150</f>
        <v>1.1.1</v>
      </c>
      <c r="B256" s="240" t="str">
        <f>+[7]ระบบการควบคุมฯ!B1150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256" s="240" t="str">
        <f>+[7]ระบบการควบคุมฯ!C1150</f>
        <v>ศธ 04002/ว5654 ลว 16 ธ.ค. 65 ครั้งที่ 130</v>
      </c>
      <c r="D256" s="241">
        <f>+[7]ระบบการควบคุมฯ!F1150</f>
        <v>52000</v>
      </c>
      <c r="E256" s="242">
        <f>+[7]ระบบการควบคุมฯ!G1150+[7]ระบบการควบคุมฯ!H1150</f>
        <v>0</v>
      </c>
      <c r="F256" s="242">
        <f>+[7]ระบบการควบคุมฯ!I1150+[7]ระบบการควบคุมฯ!J1150</f>
        <v>0</v>
      </c>
      <c r="G256" s="242">
        <f>+[7]ระบบการควบคุมฯ!K1150+[7]ระบบการควบคุมฯ!L1150</f>
        <v>0</v>
      </c>
      <c r="H256" s="242">
        <f>+D256-E256-F256-G256</f>
        <v>52000</v>
      </c>
      <c r="I256" s="243" t="s">
        <v>13</v>
      </c>
    </row>
    <row r="257" spans="1:9" ht="18.600000000000001" x14ac:dyDescent="0.25">
      <c r="A257" s="234"/>
      <c r="B257" s="244"/>
      <c r="C257" s="244" t="str">
        <f>+[7]ระบบการควบคุมฯ!C1149</f>
        <v>20004 06003600 5000002</v>
      </c>
      <c r="D257" s="245"/>
      <c r="E257" s="246"/>
      <c r="F257" s="246"/>
      <c r="G257" s="246"/>
      <c r="H257" s="246"/>
      <c r="I257" s="239"/>
    </row>
    <row r="258" spans="1:9" ht="37.200000000000003" x14ac:dyDescent="0.25">
      <c r="A258" s="228" t="str">
        <f>+[1]ระบบการควบคุมฯ!A1111</f>
        <v>1.1.2</v>
      </c>
      <c r="B258" s="240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258" s="240" t="str">
        <f>+[1]ระบบการควบคุมฯ!C1111</f>
        <v>ศธ 04002/ว1970  ลว 25 พ.ค. 65 ครั้งที่ 479</v>
      </c>
      <c r="D258" s="241">
        <f>+[1]ระบบการควบคุมฯ!D1111</f>
        <v>0</v>
      </c>
      <c r="E258" s="242">
        <f>+[1]ระบบการควบคุมฯ!G1111+[1]ระบบการควบคุมฯ!H1111</f>
        <v>0</v>
      </c>
      <c r="F258" s="242">
        <f>+[1]ระบบการควบคุมฯ!I1111+[1]ระบบการควบคุมฯ!J1111</f>
        <v>0</v>
      </c>
      <c r="G258" s="242">
        <f>+[1]ระบบการควบคุมฯ!K1111+[1]ระบบการควบคุมฯ!L1111</f>
        <v>0</v>
      </c>
      <c r="H258" s="242">
        <f>+D258-E258-F258-G258</f>
        <v>0</v>
      </c>
      <c r="I258" s="243" t="s">
        <v>111</v>
      </c>
    </row>
    <row r="259" spans="1:9" ht="18.600000000000001" x14ac:dyDescent="0.25">
      <c r="A259" s="234"/>
      <c r="B259" s="247"/>
      <c r="C259" s="247" t="str">
        <f>+[1]ระบบการควบคุมฯ!C1112</f>
        <v>20004 06003600</v>
      </c>
      <c r="D259" s="248"/>
      <c r="E259" s="249"/>
      <c r="F259" s="249"/>
      <c r="G259" s="249"/>
      <c r="H259" s="249"/>
      <c r="I259" s="239"/>
    </row>
    <row r="260" spans="1:9" ht="37.200000000000003" x14ac:dyDescent="0.25">
      <c r="A260" s="228" t="str">
        <f>+[1]ระบบการควบคุมฯ!A1113</f>
        <v>1.1.3</v>
      </c>
      <c r="B260" s="240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260" s="240" t="str">
        <f>+[1]ระบบการควบคุมฯ!C1113</f>
        <v>ศธ 04002/ว2903  ลว 2 ส.ค. 65 ครั้งที่ 680</v>
      </c>
      <c r="D260" s="241">
        <f>+[1]ระบบการควบคุมฯ!D1113</f>
        <v>0</v>
      </c>
      <c r="E260" s="242">
        <f>+[1]ระบบการควบคุมฯ!G1113+[1]ระบบการควบคุมฯ!H1113</f>
        <v>0</v>
      </c>
      <c r="F260" s="242">
        <f>+[1]ระบบการควบคุมฯ!I1113+[1]ระบบการควบคุมฯ!J1113</f>
        <v>0</v>
      </c>
      <c r="G260" s="242">
        <f>+[1]ระบบการควบคุมฯ!K1113+[1]ระบบการควบคุมฯ!L1113</f>
        <v>0</v>
      </c>
      <c r="H260" s="242">
        <f>+D260-E260-F260-G260</f>
        <v>0</v>
      </c>
      <c r="I260" s="243" t="s">
        <v>13</v>
      </c>
    </row>
    <row r="261" spans="1:9" ht="18.600000000000001" x14ac:dyDescent="0.25">
      <c r="A261" s="234"/>
      <c r="B261" s="247"/>
      <c r="C261" s="247" t="str">
        <f>+[1]ระบบการควบคุมฯ!C1114</f>
        <v>20004 06003600</v>
      </c>
      <c r="D261" s="248"/>
      <c r="E261" s="249"/>
      <c r="F261" s="249"/>
      <c r="G261" s="249"/>
      <c r="H261" s="249"/>
      <c r="I261" s="239"/>
    </row>
    <row r="262" spans="1:9" ht="37.200000000000003" x14ac:dyDescent="0.25">
      <c r="A262" s="228" t="str">
        <f>+[1]ระบบการควบคุมฯ!A1115</f>
        <v>1.1.4</v>
      </c>
      <c r="B262" s="240" t="str">
        <f>+[3]ระบบการควบคุมฯ!B901</f>
        <v>ค่าใช้จ่ายโครงการลูกเสือต้านยาเสพติด</v>
      </c>
      <c r="C262" s="240" t="str">
        <f>+[3]ระบบการควบคุมฯ!C901</f>
        <v xml:space="preserve">ศธ 04002/ว589 ลว 11 ก.พ. 65 ครั้งที่ 208 </v>
      </c>
      <c r="D262" s="241"/>
      <c r="E262" s="242">
        <f>+[1]ระบบการควบคุมฯ!G1115+[1]ระบบการควบคุมฯ!H1115</f>
        <v>0</v>
      </c>
      <c r="F262" s="242">
        <f>+[1]ระบบการควบคุมฯ!I1115+[1]ระบบการควบคุมฯ!J1115</f>
        <v>0</v>
      </c>
      <c r="G262" s="242">
        <f>+[1]ระบบการควบคุมฯ!K1115+[1]ระบบการควบคุมฯ!L1115</f>
        <v>0</v>
      </c>
      <c r="H262" s="242">
        <f>+D262-E262-F262-G262</f>
        <v>0</v>
      </c>
      <c r="I262" s="243" t="s">
        <v>111</v>
      </c>
    </row>
    <row r="263" spans="1:9" ht="18.600000000000001" x14ac:dyDescent="0.25">
      <c r="A263" s="234"/>
      <c r="B263" s="247"/>
      <c r="C263" s="247" t="str">
        <f>+[3]ระบบการควบคุมฯ!C902</f>
        <v>2000406036700002</v>
      </c>
      <c r="D263" s="248"/>
      <c r="E263" s="249"/>
      <c r="F263" s="249"/>
      <c r="G263" s="249"/>
      <c r="H263" s="249"/>
      <c r="I263" s="239"/>
    </row>
    <row r="264" spans="1:9" ht="18.600000000000001" x14ac:dyDescent="0.25">
      <c r="A264" s="133"/>
      <c r="B264" s="170"/>
      <c r="C264" s="170"/>
      <c r="D264" s="171"/>
      <c r="E264" s="172"/>
      <c r="F264" s="172"/>
      <c r="G264" s="172"/>
      <c r="H264" s="172"/>
      <c r="I264" s="155"/>
    </row>
    <row r="265" spans="1:9" ht="18.600000000000001" x14ac:dyDescent="0.25">
      <c r="A265" s="554"/>
      <c r="B265" s="555"/>
      <c r="C265" s="555"/>
      <c r="D265" s="556"/>
      <c r="E265" s="557"/>
      <c r="F265" s="557"/>
      <c r="G265" s="557"/>
      <c r="H265" s="557"/>
      <c r="I265" s="156"/>
    </row>
    <row r="266" spans="1:9" ht="18.600000000000001" x14ac:dyDescent="0.25">
      <c r="A266" s="554"/>
      <c r="B266" s="555"/>
      <c r="C266" s="555"/>
      <c r="D266" s="556"/>
      <c r="E266" s="557"/>
      <c r="F266" s="557"/>
      <c r="G266" s="557"/>
      <c r="H266" s="557"/>
      <c r="I266" s="156"/>
    </row>
    <row r="267" spans="1:9" ht="18.600000000000001" x14ac:dyDescent="0.25">
      <c r="A267" s="554"/>
      <c r="B267" s="555"/>
      <c r="C267" s="555"/>
      <c r="D267" s="556"/>
      <c r="E267" s="557"/>
      <c r="F267" s="557"/>
      <c r="G267" s="557"/>
      <c r="H267" s="557"/>
      <c r="I267" s="156"/>
    </row>
    <row r="268" spans="1:9" ht="18.600000000000001" x14ac:dyDescent="0.25">
      <c r="A268" s="107" t="str">
        <f>+[1]ระบบการควบคุมฯ!A1119</f>
        <v>ฉ</v>
      </c>
      <c r="B268" s="161" t="str">
        <f>+[1]ระบบการควบคุมฯ!B1119</f>
        <v>แผนงานบูรณาการ : ต่อต้านการทุจริตและประพฤติมิชอบ</v>
      </c>
      <c r="C268" s="522" t="str">
        <f>+[1]ระบบการควบคุมฯ!C1119</f>
        <v>20004 56003700</v>
      </c>
      <c r="D268" s="109">
        <f>+D269</f>
        <v>115000</v>
      </c>
      <c r="E268" s="109">
        <f t="shared" ref="E268:H268" si="100">+E269</f>
        <v>0</v>
      </c>
      <c r="F268" s="109">
        <f t="shared" si="100"/>
        <v>0</v>
      </c>
      <c r="G268" s="109">
        <f t="shared" si="100"/>
        <v>16800</v>
      </c>
      <c r="H268" s="109">
        <f t="shared" si="100"/>
        <v>98200</v>
      </c>
      <c r="I268" s="162"/>
    </row>
    <row r="269" spans="1:9" ht="18.600000000000001" x14ac:dyDescent="0.25">
      <c r="A269" s="521">
        <f>+[1]ระบบการควบคุมฯ!A1120</f>
        <v>1</v>
      </c>
      <c r="B269" s="523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269" s="524" t="str">
        <f>+[1]ระบบการควบคุมฯ!C1120</f>
        <v>20005 56003700</v>
      </c>
      <c r="D269" s="525">
        <f>+D271+D277+D280+D284</f>
        <v>115000</v>
      </c>
      <c r="E269" s="525">
        <f t="shared" ref="E269:H270" si="101">+E271+E277+E280+E284</f>
        <v>0</v>
      </c>
      <c r="F269" s="525">
        <f t="shared" si="101"/>
        <v>0</v>
      </c>
      <c r="G269" s="525">
        <f t="shared" si="101"/>
        <v>16800</v>
      </c>
      <c r="H269" s="525">
        <f t="shared" si="101"/>
        <v>98200</v>
      </c>
      <c r="I269" s="526"/>
    </row>
    <row r="270" spans="1:9" ht="18.600000000000001" x14ac:dyDescent="0.25">
      <c r="A270" s="146"/>
      <c r="B270" s="527" t="str">
        <f>+[7]ระบบการควบคุมฯ!B1162</f>
        <v>งบดำเนินงาน 66112XX</v>
      </c>
      <c r="C270" s="527"/>
      <c r="D270" s="148">
        <f>+D272+D278+D281+D285</f>
        <v>115000</v>
      </c>
      <c r="E270" s="148">
        <f t="shared" si="101"/>
        <v>0</v>
      </c>
      <c r="F270" s="148">
        <f t="shared" si="101"/>
        <v>0</v>
      </c>
      <c r="G270" s="148">
        <f t="shared" si="101"/>
        <v>16800</v>
      </c>
      <c r="H270" s="148">
        <f t="shared" si="101"/>
        <v>98200</v>
      </c>
      <c r="I270" s="150"/>
    </row>
    <row r="271" spans="1:9" ht="37.200000000000003" x14ac:dyDescent="0.25">
      <c r="A271" s="167">
        <f>+[7]ระบบการควบคุมฯ!A1163</f>
        <v>1.1000000000000001</v>
      </c>
      <c r="B271" s="491" t="str">
        <f>+[7]ระบบการควบคุมฯ!B1163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271" s="528" t="str">
        <f>+[7]ระบบการควบคุมฯ!C1163</f>
        <v xml:space="preserve">20004 66 00026 00000  </v>
      </c>
      <c r="D271" s="168">
        <f>+D272</f>
        <v>73000</v>
      </c>
      <c r="E271" s="168">
        <f t="shared" ref="E271:I271" si="102">+E272</f>
        <v>0</v>
      </c>
      <c r="F271" s="168">
        <f t="shared" si="102"/>
        <v>0</v>
      </c>
      <c r="G271" s="168">
        <f t="shared" si="102"/>
        <v>16800</v>
      </c>
      <c r="H271" s="168">
        <f t="shared" si="102"/>
        <v>56200</v>
      </c>
      <c r="I271" s="168">
        <f t="shared" si="102"/>
        <v>0</v>
      </c>
    </row>
    <row r="272" spans="1:9" ht="18.600000000000001" x14ac:dyDescent="0.25">
      <c r="A272" s="146"/>
      <c r="B272" s="527" t="str">
        <f>+[1]ระบบการควบคุมฯ!B1123</f>
        <v xml:space="preserve"> งบดำเนินงาน 66112xx</v>
      </c>
      <c r="C272" s="527"/>
      <c r="D272" s="148">
        <f>SUM(D273:D276)</f>
        <v>73000</v>
      </c>
      <c r="E272" s="148">
        <f t="shared" ref="E272:H272" si="103">SUM(E273:E276)</f>
        <v>0</v>
      </c>
      <c r="F272" s="148">
        <f t="shared" si="103"/>
        <v>0</v>
      </c>
      <c r="G272" s="148">
        <f t="shared" si="103"/>
        <v>16800</v>
      </c>
      <c r="H272" s="148">
        <f t="shared" si="103"/>
        <v>56200</v>
      </c>
      <c r="I272" s="150"/>
    </row>
    <row r="273" spans="1:9" ht="130.19999999999999" x14ac:dyDescent="0.25">
      <c r="A273" s="228" t="str">
        <f>+[7]ระบบการควบคุมฯ!A1165</f>
        <v>1.1.1</v>
      </c>
      <c r="B273" s="240" t="str">
        <f>+[7]ระบบการควบคุมฯ!B1165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273" s="240" t="str">
        <f>+[7]ระบบการควบคุมฯ!C1165</f>
        <v>ศธ 04002/ว5724 ลว 19 ธ.ค. 65 ครั้งที่ 140</v>
      </c>
      <c r="D273" s="241">
        <f>+[7]ระบบการควบคุมฯ!F1165</f>
        <v>2000</v>
      </c>
      <c r="E273" s="242">
        <f>+[7]ระบบการควบคุมฯ!G1165+[7]ระบบการควบคุมฯ!H1165</f>
        <v>0</v>
      </c>
      <c r="F273" s="242">
        <f>+[7]ระบบการควบคุมฯ!I1165+[7]ระบบการควบคุมฯ!J1165</f>
        <v>0</v>
      </c>
      <c r="G273" s="242">
        <f>+[7]ระบบการควบคุมฯ!K1165+[7]ระบบการควบคุมฯ!L1165</f>
        <v>800</v>
      </c>
      <c r="H273" s="242">
        <f t="shared" ref="H273:H287" si="104">+D273-E273-F273-G273</f>
        <v>1200</v>
      </c>
      <c r="I273" s="243" t="s">
        <v>17</v>
      </c>
    </row>
    <row r="274" spans="1:9" ht="93" x14ac:dyDescent="0.25">
      <c r="A274" s="228" t="str">
        <f>+[7]ระบบการควบคุมฯ!A1166</f>
        <v>1.1.11.1</v>
      </c>
      <c r="B274" s="240" t="str">
        <f>+[7]ระบบการควบคุมฯ!B1166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274" s="240" t="str">
        <f>+[7]ระบบการควบคุมฯ!C1166</f>
        <v>ศธ 04002/ว973 ลว 10 มีค 66  ครั้งที่ 378</v>
      </c>
      <c r="D274" s="241">
        <f>+[7]ระบบการควบคุมฯ!F1166</f>
        <v>1000</v>
      </c>
      <c r="E274" s="242">
        <f>+[7]ระบบการควบคุมฯ!G1166+[7]ระบบการควบคุมฯ!H1166</f>
        <v>0</v>
      </c>
      <c r="F274" s="242">
        <f>+[7]ระบบการควบคุมฯ!I1166+[7]ระบบการควบคุมฯ!J1166</f>
        <v>0</v>
      </c>
      <c r="G274" s="242">
        <f>+[7]ระบบการควบคุมฯ!K1166+[7]ระบบการควบคุมฯ!L1166</f>
        <v>800</v>
      </c>
      <c r="H274" s="242">
        <f t="shared" si="104"/>
        <v>200</v>
      </c>
      <c r="I274" s="243" t="s">
        <v>120</v>
      </c>
    </row>
    <row r="275" spans="1:9" ht="37.200000000000003" x14ac:dyDescent="0.25">
      <c r="A275" s="228" t="str">
        <f>+[7]ระบบการควบคุมฯ!A1167</f>
        <v>1.1.2</v>
      </c>
      <c r="B275" s="240" t="str">
        <f>+[7]ระบบการควบคุมฯ!B1167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275" s="240" t="str">
        <f>+[7]ระบบการควบคุมฯ!C1167</f>
        <v>ศธ 04002/ว502 ลว 10 กพ 66  ครั้งที่ 290</v>
      </c>
      <c r="D275" s="241">
        <f>+[7]ระบบการควบคุมฯ!F1167</f>
        <v>10000</v>
      </c>
      <c r="E275" s="242">
        <f>+[7]ระบบการควบคุมฯ!G1167+[7]ระบบการควบคุมฯ!H1167</f>
        <v>0</v>
      </c>
      <c r="F275" s="242">
        <f>+[7]ระบบการควบคุมฯ!I1167+[7]ระบบการควบคุมฯ!J1167</f>
        <v>0</v>
      </c>
      <c r="G275" s="242">
        <f>+[7]ระบบการควบคุมฯ!K1167+[7]ระบบการควบคุมฯ!L1167</f>
        <v>1600</v>
      </c>
      <c r="H275" s="242">
        <f t="shared" si="104"/>
        <v>8400</v>
      </c>
      <c r="I275" s="243" t="s">
        <v>17</v>
      </c>
    </row>
    <row r="276" spans="1:9" ht="37.200000000000003" x14ac:dyDescent="0.25">
      <c r="A276" s="228" t="str">
        <f>+[7]ระบบการควบคุมฯ!A1168</f>
        <v>1.1.3</v>
      </c>
      <c r="B276" s="240" t="str">
        <f>+[7]ระบบการควบคุมฯ!B1168</f>
        <v xml:space="preserve">ค่าใช้จ่ายในการดำเนินกิจกรรมโครงการโรงเรียนสุจริต ประจำปีงบประมาณ พ.ศ. 2566 </v>
      </c>
      <c r="C276" s="240" t="str">
        <f>+[7]ระบบการควบคุมฯ!C1168</f>
        <v>ศธ 04002/ว1226 ลว 27 มีค 66  ครั้งที่ 424</v>
      </c>
      <c r="D276" s="241">
        <f>+[7]ระบบการควบคุมฯ!F1168</f>
        <v>60000</v>
      </c>
      <c r="E276" s="242">
        <f>+[7]ระบบการควบคุมฯ!G1168+[7]ระบบการควบคุมฯ!H1168</f>
        <v>0</v>
      </c>
      <c r="F276" s="242">
        <f>+[7]ระบบการควบคุมฯ!I1168+[7]ระบบการควบคุมฯ!J1168</f>
        <v>0</v>
      </c>
      <c r="G276" s="242">
        <f>+[7]ระบบการควบคุมฯ!K1168+[7]ระบบการควบคุมฯ!L1168</f>
        <v>13600</v>
      </c>
      <c r="H276" s="242">
        <f t="shared" si="104"/>
        <v>46400</v>
      </c>
      <c r="I276" s="243" t="s">
        <v>14</v>
      </c>
    </row>
    <row r="277" spans="1:9" ht="37.200000000000003" x14ac:dyDescent="0.25">
      <c r="A277" s="529">
        <f>+[1]ระบบการควบคุมฯ!A1128</f>
        <v>1.2</v>
      </c>
      <c r="B277" s="530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277" s="530" t="str">
        <f>+[1]ระบบการควบคุมฯ!C1128</f>
        <v>20004 66 00060 00000</v>
      </c>
      <c r="D277" s="531">
        <f>+D278</f>
        <v>2000</v>
      </c>
      <c r="E277" s="531">
        <f t="shared" ref="E277:H278" si="105">+E278</f>
        <v>0</v>
      </c>
      <c r="F277" s="531">
        <f t="shared" si="105"/>
        <v>0</v>
      </c>
      <c r="G277" s="531">
        <f t="shared" si="105"/>
        <v>0</v>
      </c>
      <c r="H277" s="531">
        <f t="shared" si="105"/>
        <v>2000</v>
      </c>
      <c r="I277" s="533"/>
    </row>
    <row r="278" spans="1:9" ht="37.200000000000003" x14ac:dyDescent="0.25">
      <c r="A278" s="534"/>
      <c r="B278" s="535" t="str">
        <f>+[7]ระบบการควบคุมฯ!B1170</f>
        <v xml:space="preserve"> งบดำเนินงาน 66112xx</v>
      </c>
      <c r="C278" s="535" t="str">
        <f>+[1]ระบบการควบคุมฯ!C1129</f>
        <v>20004 57003700 2000000</v>
      </c>
      <c r="D278" s="536">
        <f>+D279</f>
        <v>2000</v>
      </c>
      <c r="E278" s="536">
        <f t="shared" si="105"/>
        <v>0</v>
      </c>
      <c r="F278" s="536">
        <f t="shared" si="105"/>
        <v>0</v>
      </c>
      <c r="G278" s="536">
        <f t="shared" si="105"/>
        <v>0</v>
      </c>
      <c r="H278" s="536">
        <f t="shared" si="105"/>
        <v>2000</v>
      </c>
      <c r="I278" s="538"/>
    </row>
    <row r="279" spans="1:9" ht="93" x14ac:dyDescent="0.25">
      <c r="A279" s="228" t="str">
        <f>+[7]ระบบการควบคุมฯ!A1171</f>
        <v>1.2.1</v>
      </c>
      <c r="B279" s="240" t="str">
        <f>+[7]ระบบการควบคุมฯ!B1171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         พ.ศ. 2566 ระหว่างวันที่ 8 - 13 มีนาคม 2566 ณ โรงแรมริเวอร์ไซด์ กรุงเทพมหานคร </v>
      </c>
      <c r="C279" s="998" t="str">
        <f>+[7]ระบบการควบคุมฯ!C1171</f>
        <v>ที่ ศธ 04002/ว1231 ลว. 27 มีนาคม ครั้งที่ 423</v>
      </c>
      <c r="D279" s="241">
        <f>+[7]ระบบการควบคุมฯ!F1171</f>
        <v>2000</v>
      </c>
      <c r="E279" s="242">
        <f>+[1]ระบบการควบคุมฯ!G1130+[1]ระบบการควบคุมฯ!H1130</f>
        <v>0</v>
      </c>
      <c r="F279" s="242">
        <f>+[1]ระบบการควบคุมฯ!I1130+[1]ระบบการควบคุมฯ!J1130</f>
        <v>0</v>
      </c>
      <c r="G279" s="242">
        <f>+[1]ระบบการควบคุมฯ!K1130+[1]ระบบการควบคุมฯ!L1130</f>
        <v>0</v>
      </c>
      <c r="H279" s="242">
        <f t="shared" si="104"/>
        <v>2000</v>
      </c>
      <c r="I279" s="243" t="s">
        <v>17</v>
      </c>
    </row>
    <row r="280" spans="1:9" ht="37.200000000000003" x14ac:dyDescent="0.25">
      <c r="A280" s="529">
        <f>+[7]ระบบการควบคุมฯ!A1173</f>
        <v>1.3</v>
      </c>
      <c r="B280" s="530" t="str">
        <f>+[7]ระบบการควบคุมฯ!B1173</f>
        <v>กิจกรรมเสริมสร้างธรรมาภิบาลเพื่อเพิ่มประสิทธิภาพในการบริหารจัดการ</v>
      </c>
      <c r="C280" s="530" t="str">
        <f>+[7]ระบบการควบคุมฯ!C1173</f>
        <v>20004 66 00068 00000</v>
      </c>
      <c r="D280" s="531">
        <f>+D281</f>
        <v>40000</v>
      </c>
      <c r="E280" s="531">
        <f t="shared" ref="E280:H280" si="106">+E281</f>
        <v>0</v>
      </c>
      <c r="F280" s="531">
        <f t="shared" si="106"/>
        <v>0</v>
      </c>
      <c r="G280" s="531">
        <f t="shared" si="106"/>
        <v>0</v>
      </c>
      <c r="H280" s="531">
        <f t="shared" si="106"/>
        <v>40000</v>
      </c>
      <c r="I280" s="533"/>
    </row>
    <row r="281" spans="1:9" ht="37.200000000000003" x14ac:dyDescent="0.25">
      <c r="A281" s="534"/>
      <c r="B281" s="535" t="str">
        <f>+[7]ระบบการควบคุมฯ!B1174</f>
        <v xml:space="preserve"> งบดำเนินงาน 66112xx</v>
      </c>
      <c r="C281" s="535" t="str">
        <f>+[7]ระบบการควบคุมฯ!C1174</f>
        <v>20004 56003700 2000000</v>
      </c>
      <c r="D281" s="536">
        <f>SUM(D282:D286)</f>
        <v>40000</v>
      </c>
      <c r="E281" s="536">
        <f t="shared" ref="E281:H281" si="107">SUM(E282:E286)</f>
        <v>0</v>
      </c>
      <c r="F281" s="536">
        <f t="shared" si="107"/>
        <v>0</v>
      </c>
      <c r="G281" s="536">
        <f t="shared" si="107"/>
        <v>0</v>
      </c>
      <c r="H281" s="536">
        <f t="shared" si="107"/>
        <v>40000</v>
      </c>
      <c r="I281" s="538"/>
    </row>
    <row r="282" spans="1:9" ht="37.200000000000003" x14ac:dyDescent="0.25">
      <c r="A282" s="228" t="str">
        <f>+[7]ระบบการควบคุมฯ!A1175</f>
        <v>1.3.1</v>
      </c>
      <c r="B282" s="240" t="str">
        <f>+[7]ระบบการควบคุมฯ!B1175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282" s="998" t="str">
        <f>+[7]ระบบการควบคุมฯ!C1175</f>
        <v>ศธ04087/1378 ลว 5 เมย 66โอนครั้งที่ 455</v>
      </c>
      <c r="D282" s="241">
        <f>+[7]ระบบการควบคุมฯ!F1174</f>
        <v>40000</v>
      </c>
      <c r="E282" s="242">
        <f>+[1]ระบบการควบคุมฯ!G1133+[1]ระบบการควบคุมฯ!H1133</f>
        <v>0</v>
      </c>
      <c r="F282" s="242">
        <f>+[1]ระบบการควบคุมฯ!I1133+[1]ระบบการควบคุมฯ!J1133</f>
        <v>0</v>
      </c>
      <c r="G282" s="242">
        <f>+[1]ระบบการควบคุมฯ!K1133+[1]ระบบการควบคุมฯ!L1133</f>
        <v>0</v>
      </c>
      <c r="H282" s="242">
        <f t="shared" ref="H282" si="108">+D282-E282-F282-G282</f>
        <v>40000</v>
      </c>
      <c r="I282" s="243" t="s">
        <v>17</v>
      </c>
    </row>
    <row r="283" spans="1:9" ht="18.600000000000001" x14ac:dyDescent="0.25">
      <c r="A283" s="133"/>
      <c r="B283" s="170"/>
      <c r="C283" s="562"/>
      <c r="D283" s="171"/>
      <c r="E283" s="172"/>
      <c r="F283" s="172"/>
      <c r="G283" s="172"/>
      <c r="H283" s="172"/>
      <c r="I283" s="173"/>
    </row>
    <row r="284" spans="1:9" ht="37.200000000000003" x14ac:dyDescent="0.25">
      <c r="A284" s="529">
        <f>+[1]ระบบการควบคุมฯ!A1132</f>
        <v>1.3</v>
      </c>
      <c r="B284" s="530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284" s="530" t="str">
        <f>+[1]ระบบการควบคุมฯ!C1132</f>
        <v>20004 66 00068 00000</v>
      </c>
      <c r="D284" s="531">
        <f>+[1]ระบบการควบคุมฯ!F1132</f>
        <v>0</v>
      </c>
      <c r="E284" s="532">
        <f>+[1]ระบบการควบคุมฯ!G1132+[1]ระบบการควบคุมฯ!H1132</f>
        <v>0</v>
      </c>
      <c r="F284" s="532">
        <f>+[1]ระบบการควบคุมฯ!I1132+[1]ระบบการควบคุมฯ!J1132</f>
        <v>0</v>
      </c>
      <c r="G284" s="532">
        <f>+[1]ระบบการควบคุมฯ!K1132+[1]ระบบการควบคุมฯ!L1132</f>
        <v>0</v>
      </c>
      <c r="H284" s="532">
        <f t="shared" si="104"/>
        <v>0</v>
      </c>
      <c r="I284" s="533"/>
    </row>
    <row r="285" spans="1:9" ht="37.200000000000003" x14ac:dyDescent="0.25">
      <c r="A285" s="534"/>
      <c r="B285" s="535" t="str">
        <f>+[1]ระบบการควบคุมฯ!B1133</f>
        <v xml:space="preserve"> งบดำเนินงาน 66112xx</v>
      </c>
      <c r="C285" s="535" t="str">
        <f>+[1]ระบบการควบคุมฯ!C1133</f>
        <v>20004 57003700 200000</v>
      </c>
      <c r="D285" s="536">
        <f>+[1]ระบบการควบคุมฯ!F1133</f>
        <v>0</v>
      </c>
      <c r="E285" s="537">
        <f>+[1]ระบบการควบคุมฯ!G1133+[1]ระบบการควบคุมฯ!H1133</f>
        <v>0</v>
      </c>
      <c r="F285" s="537">
        <f>+[1]ระบบการควบคุมฯ!I1133+[1]ระบบการควบคุมฯ!J1133</f>
        <v>0</v>
      </c>
      <c r="G285" s="537">
        <f>+[1]ระบบการควบคุมฯ!K1133+[1]ระบบการควบคุมฯ!L1133</f>
        <v>0</v>
      </c>
      <c r="H285" s="537">
        <f t="shared" si="104"/>
        <v>0</v>
      </c>
      <c r="I285" s="538"/>
    </row>
    <row r="286" spans="1:9" ht="55.8" x14ac:dyDescent="0.25">
      <c r="A286" s="228" t="str">
        <f>+[1]ระบบการควบคุมฯ!A1134</f>
        <v>1.3.1</v>
      </c>
      <c r="B286" s="240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286" s="240" t="str">
        <f>+[1]ระบบการควบคุมฯ!C1134</f>
        <v>ที่ ศธ 04002/ว1422 ลว. 11 เม.ย. 65 ครั้งที่ 342</v>
      </c>
      <c r="D286" s="241">
        <f>+[1]ระบบการควบคุมฯ!F1134</f>
        <v>0</v>
      </c>
      <c r="E286" s="242">
        <f>+[1]ระบบการควบคุมฯ!G1134+[1]ระบบการควบคุมฯ!H1134</f>
        <v>0</v>
      </c>
      <c r="F286" s="242">
        <f>+[1]ระบบการควบคุมฯ!I1134+[1]ระบบการควบคุมฯ!J1134</f>
        <v>0</v>
      </c>
      <c r="G286" s="242">
        <f>+[1]ระบบการควบคุมฯ!K1134+[1]ระบบการควบคุมฯ!L1134</f>
        <v>0</v>
      </c>
      <c r="H286" s="242">
        <f t="shared" si="104"/>
        <v>0</v>
      </c>
      <c r="I286" s="243" t="s">
        <v>14</v>
      </c>
    </row>
    <row r="287" spans="1:9" ht="37.200000000000003" x14ac:dyDescent="0.25">
      <c r="A287" s="228" t="str">
        <f>+[1]ระบบการควบคุมฯ!A1135</f>
        <v>1.3.2</v>
      </c>
      <c r="B287" s="240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287" s="240" t="str">
        <f>+[1]ระบบการควบคุมฯ!C1135</f>
        <v>ศธ 04002/ว2730 ลว 19 ก.ค. 65  ครั้งที่ 639</v>
      </c>
      <c r="D287" s="241">
        <f>+[1]ระบบการควบคุมฯ!F1135</f>
        <v>0</v>
      </c>
      <c r="E287" s="242">
        <f>+[1]ระบบการควบคุมฯ!G1135+[1]ระบบการควบคุมฯ!H1135</f>
        <v>0</v>
      </c>
      <c r="F287" s="242">
        <f>+[1]ระบบการควบคุมฯ!I1135+[1]ระบบการควบคุมฯ!J1135</f>
        <v>0</v>
      </c>
      <c r="G287" s="242">
        <f>+[1]ระบบการควบคุมฯ!K1135+[1]ระบบการควบคุมฯ!L1135</f>
        <v>0</v>
      </c>
      <c r="H287" s="242">
        <f t="shared" si="104"/>
        <v>0</v>
      </c>
      <c r="I287" s="243" t="s">
        <v>14</v>
      </c>
    </row>
    <row r="288" spans="1:9" ht="18.600000000000001" x14ac:dyDescent="0.25">
      <c r="A288" s="234"/>
      <c r="B288" s="244"/>
      <c r="C288" s="244"/>
      <c r="D288" s="245"/>
      <c r="E288" s="246"/>
      <c r="F288" s="246"/>
      <c r="G288" s="246"/>
      <c r="H288" s="246"/>
      <c r="I288" s="239"/>
    </row>
    <row r="289" spans="1:9" ht="18.600000000000001" x14ac:dyDescent="0.25">
      <c r="A289" s="133"/>
      <c r="B289" s="160"/>
      <c r="C289" s="160"/>
      <c r="D289" s="174"/>
      <c r="E289" s="175"/>
      <c r="F289" s="175"/>
      <c r="G289" s="175"/>
      <c r="H289" s="175"/>
      <c r="I289" s="155"/>
    </row>
    <row r="290" spans="1:9" ht="18.600000000000001" x14ac:dyDescent="0.25">
      <c r="A290" s="133"/>
      <c r="B290" s="170"/>
      <c r="C290" s="170"/>
      <c r="D290" s="171"/>
      <c r="E290" s="172"/>
      <c r="F290" s="172"/>
      <c r="G290" s="172"/>
      <c r="H290" s="172"/>
      <c r="I290" s="173"/>
    </row>
    <row r="291" spans="1:9" ht="18.600000000000001" x14ac:dyDescent="0.25">
      <c r="A291" s="133"/>
      <c r="B291" s="170"/>
      <c r="C291" s="170"/>
      <c r="D291" s="171"/>
      <c r="E291" s="172"/>
      <c r="F291" s="172"/>
      <c r="G291" s="172"/>
      <c r="H291" s="172"/>
      <c r="I291" s="173"/>
    </row>
    <row r="292" spans="1:9" ht="18.600000000000001" x14ac:dyDescent="0.55000000000000004">
      <c r="A292" s="477"/>
      <c r="B292" s="478" t="s">
        <v>19</v>
      </c>
      <c r="C292" s="478"/>
      <c r="D292" s="479">
        <f>+D5+D16+D148+D157+D252+D268</f>
        <v>25571972</v>
      </c>
      <c r="E292" s="479">
        <f t="shared" ref="E292:H292" si="109">+E5+E16+E148+E157+E252+E268</f>
        <v>0</v>
      </c>
      <c r="F292" s="479">
        <f t="shared" si="109"/>
        <v>0</v>
      </c>
      <c r="G292" s="479">
        <f t="shared" si="109"/>
        <v>20016751.099999998</v>
      </c>
      <c r="H292" s="479">
        <f t="shared" si="109"/>
        <v>5555220.9000000004</v>
      </c>
      <c r="I292" s="479">
        <f>+I5+I16+I148+I157+I252+I268</f>
        <v>0</v>
      </c>
    </row>
    <row r="293" spans="1:9" ht="18.600000000000001" x14ac:dyDescent="0.55000000000000004">
      <c r="A293" s="477"/>
      <c r="B293" s="478" t="s">
        <v>20</v>
      </c>
      <c r="C293" s="478"/>
      <c r="D293" s="480">
        <f>SUM(E293:H293)</f>
        <v>99.999999999999986</v>
      </c>
      <c r="E293" s="481">
        <f>+E292*100/D292</f>
        <v>0</v>
      </c>
      <c r="F293" s="482">
        <v>0</v>
      </c>
      <c r="G293" s="483">
        <f>+G292*100/D292</f>
        <v>78.276134120591081</v>
      </c>
      <c r="H293" s="481">
        <f>+H292*100/D292</f>
        <v>21.723865879408908</v>
      </c>
      <c r="I293" s="176"/>
    </row>
    <row r="294" spans="1:9" x14ac:dyDescent="0.6">
      <c r="A294" s="177"/>
      <c r="B294" s="178"/>
      <c r="C294" s="179"/>
      <c r="D294" s="180"/>
      <c r="E294" s="388"/>
      <c r="F294" s="389"/>
      <c r="G294" s="389"/>
      <c r="H294" s="389"/>
      <c r="I294" s="181"/>
    </row>
    <row r="295" spans="1:9" x14ac:dyDescent="0.6">
      <c r="A295" s="13"/>
      <c r="B295" s="14"/>
      <c r="C295" s="1109" t="s">
        <v>184</v>
      </c>
      <c r="D295" s="1109"/>
      <c r="E295" s="1109"/>
      <c r="F295" s="1109"/>
      <c r="G295" s="1109"/>
      <c r="H295" s="1109"/>
      <c r="I295" s="722"/>
    </row>
    <row r="296" spans="1:9" x14ac:dyDescent="0.6">
      <c r="A296" s="13"/>
      <c r="B296" s="14"/>
      <c r="C296" s="15"/>
      <c r="D296" s="13"/>
      <c r="E296" s="16"/>
      <c r="F296" s="7"/>
      <c r="G296" s="566"/>
      <c r="H296" s="566"/>
      <c r="I296" s="390"/>
    </row>
    <row r="297" spans="1:9" ht="24.6" x14ac:dyDescent="0.7">
      <c r="A297" s="391" t="s">
        <v>66</v>
      </c>
      <c r="C297" s="18"/>
      <c r="D297" s="19"/>
      <c r="E297" s="3"/>
      <c r="F297" s="3"/>
      <c r="G297" s="3"/>
      <c r="H297" s="3"/>
      <c r="I297" s="182"/>
    </row>
    <row r="298" spans="1:9" ht="24.6" x14ac:dyDescent="0.7">
      <c r="A298" s="391" t="s">
        <v>24</v>
      </c>
      <c r="C298" s="19"/>
      <c r="D298" s="348" t="s">
        <v>22</v>
      </c>
      <c r="F298" s="3"/>
      <c r="G298" s="1" t="s">
        <v>99</v>
      </c>
      <c r="H298" s="21"/>
      <c r="I298" s="21"/>
    </row>
    <row r="299" spans="1:9" x14ac:dyDescent="0.6">
      <c r="A299" s="391" t="s">
        <v>109</v>
      </c>
      <c r="C299" s="1059" t="s">
        <v>149</v>
      </c>
      <c r="D299" s="1059"/>
      <c r="E299" s="1059"/>
      <c r="F299" s="1059"/>
      <c r="G299" s="1059"/>
      <c r="H299" s="1059"/>
      <c r="I299" s="21"/>
    </row>
    <row r="300" spans="1:9" x14ac:dyDescent="0.6">
      <c r="C300" s="1110" t="s">
        <v>50</v>
      </c>
      <c r="D300" s="1110"/>
      <c r="E300" s="1110"/>
      <c r="F300" s="1110"/>
      <c r="G300" s="1110"/>
      <c r="H300" s="1110"/>
      <c r="I300" s="21"/>
    </row>
    <row r="301" spans="1:9" ht="18.600000000000001" x14ac:dyDescent="0.25">
      <c r="A301" s="133"/>
      <c r="B301" s="170"/>
      <c r="C301" s="170"/>
      <c r="D301" s="171"/>
      <c r="E301" s="172"/>
      <c r="F301" s="172"/>
      <c r="G301" s="172"/>
      <c r="H301" s="172"/>
      <c r="I301" s="173"/>
    </row>
    <row r="302" spans="1:9" ht="18.600000000000001" x14ac:dyDescent="0.55000000000000004">
      <c r="A302" s="477"/>
      <c r="B302" s="478" t="s">
        <v>19</v>
      </c>
      <c r="C302" s="478"/>
      <c r="D302" s="479">
        <f t="shared" ref="D302:I302" si="110">+D5+D19+D151+D160+D262+D278</f>
        <v>8298300</v>
      </c>
      <c r="E302" s="479">
        <f t="shared" si="110"/>
        <v>0</v>
      </c>
      <c r="F302" s="479">
        <f t="shared" si="110"/>
        <v>0</v>
      </c>
      <c r="G302" s="479">
        <f t="shared" si="110"/>
        <v>6048454.7599999998</v>
      </c>
      <c r="H302" s="479">
        <f t="shared" si="110"/>
        <v>2249845.2400000002</v>
      </c>
      <c r="I302" s="479" t="e">
        <f t="shared" si="110"/>
        <v>#VALUE!</v>
      </c>
    </row>
    <row r="303" spans="1:9" ht="18.600000000000001" x14ac:dyDescent="0.55000000000000004">
      <c r="A303" s="477"/>
      <c r="B303" s="478" t="s">
        <v>20</v>
      </c>
      <c r="C303" s="478"/>
      <c r="D303" s="480">
        <f>SUM(E303:H303)</f>
        <v>100</v>
      </c>
      <c r="E303" s="481">
        <f>+E302*100/D302</f>
        <v>0</v>
      </c>
      <c r="F303" s="482">
        <v>0</v>
      </c>
      <c r="G303" s="483">
        <f>+G302*100/D302</f>
        <v>72.88787775809503</v>
      </c>
      <c r="H303" s="481">
        <f>+H302*100/D302</f>
        <v>27.112122241904974</v>
      </c>
      <c r="I303" s="176"/>
    </row>
    <row r="304" spans="1:9" x14ac:dyDescent="0.6">
      <c r="A304" s="177"/>
      <c r="B304" s="178"/>
      <c r="C304" s="179"/>
      <c r="D304" s="180"/>
      <c r="E304" s="388"/>
      <c r="F304" s="389"/>
      <c r="G304" s="389"/>
      <c r="H304" s="389"/>
      <c r="I304" s="181"/>
    </row>
    <row r="305" spans="1:9" x14ac:dyDescent="0.6">
      <c r="A305" s="13"/>
      <c r="B305" s="14"/>
      <c r="C305" s="1109" t="s">
        <v>184</v>
      </c>
      <c r="D305" s="1109"/>
      <c r="E305" s="1109"/>
      <c r="F305" s="1109"/>
      <c r="G305" s="1109"/>
      <c r="H305" s="1109"/>
      <c r="I305" s="722"/>
    </row>
    <row r="306" spans="1:9" x14ac:dyDescent="0.6">
      <c r="A306" s="13"/>
      <c r="B306" s="14"/>
      <c r="C306" s="15"/>
      <c r="D306" s="13"/>
      <c r="E306" s="16"/>
      <c r="F306" s="7"/>
      <c r="G306" s="566"/>
      <c r="H306" s="566"/>
      <c r="I306" s="390"/>
    </row>
    <row r="307" spans="1:9" ht="24.6" x14ac:dyDescent="0.7">
      <c r="A307" s="391" t="s">
        <v>66</v>
      </c>
      <c r="C307" s="18"/>
      <c r="D307" s="19"/>
      <c r="E307" s="3"/>
      <c r="F307" s="3"/>
      <c r="G307" s="3"/>
      <c r="H307" s="3"/>
      <c r="I307" s="182"/>
    </row>
    <row r="308" spans="1:9" ht="24.6" x14ac:dyDescent="0.7">
      <c r="A308" s="391" t="s">
        <v>24</v>
      </c>
      <c r="C308" s="19"/>
      <c r="D308" s="348" t="s">
        <v>22</v>
      </c>
      <c r="F308" s="3"/>
      <c r="G308" s="1" t="s">
        <v>99</v>
      </c>
      <c r="H308" s="21"/>
      <c r="I308" s="21"/>
    </row>
    <row r="309" spans="1:9" x14ac:dyDescent="0.6">
      <c r="A309" s="391" t="s">
        <v>109</v>
      </c>
      <c r="C309" s="1129" t="s">
        <v>149</v>
      </c>
      <c r="D309" s="1129"/>
      <c r="E309" s="1129"/>
      <c r="F309" s="1129"/>
      <c r="G309" s="1129"/>
      <c r="H309" s="1129"/>
      <c r="I309" s="21"/>
    </row>
  </sheetData>
  <sheetProtection algorithmName="SHA-512" hashValue="lqWW5Mw04Iv+K/s1qWe5LYODywRemiU0WwEuiyIb+PFJmRed54NqzEekM5nmqpPamRZM7BeO5Yt5Qu45J47/vQ==" saltValue="hSVRu6V5eVq9DjZvQxKOzQ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C305:H305"/>
    <mergeCell ref="C309:H309"/>
    <mergeCell ref="C295:H295"/>
    <mergeCell ref="C299:H299"/>
    <mergeCell ref="C300:H300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abSelected="1" topLeftCell="A13" workbookViewId="0">
      <selection sqref="A1:M41"/>
    </sheetView>
  </sheetViews>
  <sheetFormatPr defaultRowHeight="13.8" x14ac:dyDescent="0.25"/>
  <cols>
    <col min="1" max="1" width="4.5" customWidth="1"/>
    <col min="4" max="4" width="3.09765625" hidden="1" customWidth="1"/>
    <col min="5" max="5" width="3.19921875" hidden="1" customWidth="1"/>
    <col min="6" max="7" width="6.3984375" customWidth="1"/>
    <col min="8" max="8" width="10.3984375" customWidth="1"/>
    <col min="9" max="9" width="10" customWidth="1"/>
    <col min="10" max="10" width="5.59765625" customWidth="1"/>
    <col min="11" max="11" width="10.09765625" customWidth="1"/>
    <col min="12" max="12" width="4.8984375" customWidth="1"/>
    <col min="13" max="13" width="15" customWidth="1"/>
  </cols>
  <sheetData>
    <row r="1" spans="1:13" ht="18.600000000000001" x14ac:dyDescent="0.55000000000000004">
      <c r="A1" s="1093" t="s">
        <v>51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</row>
    <row r="2" spans="1:13" ht="18.600000000000001" x14ac:dyDescent="0.55000000000000004">
      <c r="A2" s="1093" t="s">
        <v>166</v>
      </c>
      <c r="B2" s="1093"/>
      <c r="C2" s="1093"/>
      <c r="D2" s="1093"/>
      <c r="E2" s="1093"/>
      <c r="F2" s="1093"/>
      <c r="G2" s="1093"/>
      <c r="H2" s="1093"/>
      <c r="I2" s="1093"/>
      <c r="J2" s="1093"/>
      <c r="K2" s="1093"/>
      <c r="L2" s="1093"/>
      <c r="M2" s="1093"/>
    </row>
    <row r="3" spans="1:13" ht="18.600000000000001" x14ac:dyDescent="0.55000000000000004">
      <c r="A3" s="1093" t="s">
        <v>167</v>
      </c>
      <c r="B3" s="1093"/>
      <c r="C3" s="1093"/>
      <c r="D3" s="1093"/>
      <c r="E3" s="1093"/>
      <c r="F3" s="1093"/>
      <c r="G3" s="1093"/>
      <c r="H3" s="1093"/>
      <c r="I3" s="1093"/>
      <c r="J3" s="1093"/>
      <c r="K3" s="1093"/>
      <c r="L3" s="1093"/>
      <c r="M3" s="1093"/>
    </row>
    <row r="4" spans="1:13" ht="18.600000000000001" x14ac:dyDescent="0.55000000000000004">
      <c r="A4" s="1093" t="s">
        <v>168</v>
      </c>
      <c r="B4" s="1093"/>
      <c r="C4" s="1093"/>
      <c r="D4" s="1093"/>
      <c r="E4" s="1093"/>
      <c r="F4" s="1093"/>
      <c r="G4" s="1093"/>
      <c r="H4" s="1093"/>
      <c r="I4" s="1093"/>
      <c r="J4" s="1093"/>
      <c r="K4" s="1093"/>
      <c r="L4" s="1093"/>
      <c r="M4" s="1093"/>
    </row>
    <row r="5" spans="1:13" ht="18.600000000000001" x14ac:dyDescent="0.55000000000000004">
      <c r="A5" s="21"/>
      <c r="B5" s="999"/>
      <c r="C5" s="1128" t="str">
        <f>+[7]ระบบการควบคุมฯ!A5</f>
        <v>ประจำเดือนพฤษภาคม  2566</v>
      </c>
      <c r="D5" s="1128"/>
      <c r="E5" s="1128"/>
      <c r="F5" s="1128"/>
      <c r="G5" s="1128"/>
      <c r="H5" s="1128"/>
      <c r="I5" s="1128"/>
      <c r="J5" s="1128"/>
      <c r="K5" s="1128"/>
      <c r="L5" s="1128"/>
      <c r="M5" s="1000" t="s">
        <v>67</v>
      </c>
    </row>
    <row r="6" spans="1:13" ht="18.600000000000001" customHeight="1" x14ac:dyDescent="0.55000000000000004">
      <c r="A6" s="1114" t="s">
        <v>28</v>
      </c>
      <c r="B6" s="1115"/>
      <c r="C6" s="1115"/>
      <c r="D6" s="1115"/>
      <c r="E6" s="1116"/>
      <c r="F6" s="1120" t="s">
        <v>169</v>
      </c>
      <c r="G6" s="1121"/>
      <c r="H6" s="1122" t="s">
        <v>68</v>
      </c>
      <c r="I6" s="1114" t="s">
        <v>186</v>
      </c>
      <c r="J6" s="1116"/>
      <c r="K6" s="1126" t="s">
        <v>69</v>
      </c>
      <c r="L6" s="1127"/>
      <c r="M6" s="1122" t="s">
        <v>70</v>
      </c>
    </row>
    <row r="7" spans="1:13" ht="18.600000000000001" x14ac:dyDescent="0.55000000000000004">
      <c r="A7" s="1117"/>
      <c r="B7" s="1118"/>
      <c r="C7" s="1118"/>
      <c r="D7" s="1118"/>
      <c r="E7" s="1119"/>
      <c r="F7" s="873" t="s">
        <v>29</v>
      </c>
      <c r="G7" s="873" t="s">
        <v>170</v>
      </c>
      <c r="H7" s="1123"/>
      <c r="I7" s="873" t="s">
        <v>71</v>
      </c>
      <c r="J7" s="873" t="s">
        <v>72</v>
      </c>
      <c r="K7" s="873" t="s">
        <v>71</v>
      </c>
      <c r="L7" s="873" t="s">
        <v>72</v>
      </c>
      <c r="M7" s="1123"/>
    </row>
    <row r="8" spans="1:13" ht="18.600000000000001" x14ac:dyDescent="0.55000000000000004">
      <c r="A8" s="1001" t="s">
        <v>73</v>
      </c>
      <c r="B8" s="1002" t="s">
        <v>74</v>
      </c>
      <c r="C8" s="1003"/>
      <c r="D8" s="1003"/>
      <c r="E8" s="1004"/>
      <c r="F8" s="1005">
        <f>+F12</f>
        <v>93</v>
      </c>
      <c r="G8" s="1005"/>
      <c r="H8" s="1006"/>
      <c r="I8" s="1003"/>
      <c r="J8" s="1007"/>
      <c r="K8" s="1008"/>
      <c r="L8" s="1007"/>
      <c r="M8" s="1006"/>
    </row>
    <row r="9" spans="1:13" ht="37.200000000000003" x14ac:dyDescent="0.25">
      <c r="A9" s="1009" t="s">
        <v>75</v>
      </c>
      <c r="B9" s="1010" t="s">
        <v>171</v>
      </c>
      <c r="C9" s="1010"/>
      <c r="D9" s="1010"/>
      <c r="E9" s="1011"/>
      <c r="F9" s="1012">
        <v>32</v>
      </c>
      <c r="G9" s="1012">
        <v>34.08</v>
      </c>
      <c r="H9" s="944">
        <f>+[4]ระบบการควบคุมฯ!F1213</f>
        <v>76528531</v>
      </c>
      <c r="I9" s="1013">
        <f>+[4]ระบบการควบคุมฯ!L1213+[4]ระบบการควบคุมฯ!G1214</f>
        <v>48065482.350000001</v>
      </c>
      <c r="J9" s="1014">
        <f>+I9*100/H9</f>
        <v>62.807271643565194</v>
      </c>
      <c r="K9" s="1015">
        <f>+(48065482.35+5122200)</f>
        <v>53187682.350000001</v>
      </c>
      <c r="L9" s="1016">
        <f>53187682.35*100/76528531</f>
        <v>69.500461664421593</v>
      </c>
      <c r="M9" s="1017" t="s">
        <v>200</v>
      </c>
    </row>
    <row r="10" spans="1:13" ht="37.200000000000003" x14ac:dyDescent="0.25">
      <c r="A10" s="1009" t="s">
        <v>76</v>
      </c>
      <c r="B10" s="1010" t="s">
        <v>173</v>
      </c>
      <c r="C10" s="1010"/>
      <c r="D10" s="1010"/>
      <c r="E10" s="1011"/>
      <c r="F10" s="1012">
        <v>52</v>
      </c>
      <c r="G10" s="1012">
        <v>56.24</v>
      </c>
      <c r="H10" s="1018">
        <f>+'[5]มาตการ รวมงบบุคลากร'!$H$10</f>
        <v>141341165</v>
      </c>
      <c r="I10" s="1018">
        <f>+'[5]มาตการ รวมงบบุคลากร'!$I$10</f>
        <v>116419585.98</v>
      </c>
      <c r="J10" s="1019">
        <f>+I10*100/H10</f>
        <v>82.36778434647826</v>
      </c>
      <c r="K10" s="1018">
        <f>+I10</f>
        <v>116419585.98</v>
      </c>
      <c r="L10" s="1016">
        <f>+K10*100/H10</f>
        <v>82.36778434647826</v>
      </c>
      <c r="M10" s="1017" t="s">
        <v>201</v>
      </c>
    </row>
    <row r="11" spans="1:13" s="101" customFormat="1" ht="18.600000000000001" x14ac:dyDescent="0.55000000000000004">
      <c r="A11" s="1020" t="s">
        <v>77</v>
      </c>
      <c r="B11" s="21" t="s">
        <v>174</v>
      </c>
      <c r="C11" s="21"/>
      <c r="D11" s="21"/>
      <c r="E11" s="1021"/>
      <c r="F11" s="1022">
        <v>75</v>
      </c>
      <c r="G11" s="1022">
        <v>81.739999999999995</v>
      </c>
      <c r="H11" s="1023">
        <f>+[7]ระบบการควบคุมฯ!F1205</f>
        <v>149428765</v>
      </c>
      <c r="I11" s="1024">
        <f>+[7]ระบบการควบคุมฯ!L1205+[7]ระบบการควบคุมฯ!K1205</f>
        <v>132768707.36000001</v>
      </c>
      <c r="J11" s="1025">
        <f>+I11*100/H11</f>
        <v>88.850836289786656</v>
      </c>
      <c r="K11" s="1026">
        <f>+I11+I23</f>
        <v>141325603.36000001</v>
      </c>
      <c r="L11" s="1025">
        <f>+(I11+I23)*100/H11</f>
        <v>94.577241108832041</v>
      </c>
      <c r="M11" s="1027" t="s">
        <v>172</v>
      </c>
    </row>
    <row r="12" spans="1:13" ht="18.600000000000001" x14ac:dyDescent="0.55000000000000004">
      <c r="A12" s="1020" t="s">
        <v>78</v>
      </c>
      <c r="B12" s="21" t="s">
        <v>175</v>
      </c>
      <c r="C12" s="21"/>
      <c r="D12" s="21"/>
      <c r="E12" s="1021"/>
      <c r="F12" s="1022">
        <v>93</v>
      </c>
      <c r="G12" s="1022">
        <v>100</v>
      </c>
      <c r="H12" s="1028"/>
      <c r="I12" s="1026"/>
      <c r="J12" s="1028"/>
      <c r="K12" s="1026"/>
      <c r="L12" s="1028"/>
      <c r="M12" s="1027" t="s">
        <v>172</v>
      </c>
    </row>
    <row r="13" spans="1:13" ht="18.600000000000001" x14ac:dyDescent="0.55000000000000004">
      <c r="A13" s="1029" t="s">
        <v>79</v>
      </c>
      <c r="B13" s="937" t="s">
        <v>80</v>
      </c>
      <c r="C13" s="21"/>
      <c r="D13" s="21"/>
      <c r="E13" s="1021"/>
      <c r="F13" s="1022">
        <f>+F17</f>
        <v>98</v>
      </c>
      <c r="G13" s="1022"/>
      <c r="H13" s="1027"/>
      <c r="I13" s="21"/>
      <c r="J13" s="1027"/>
      <c r="K13" s="21"/>
      <c r="L13" s="1027"/>
      <c r="M13" s="1028"/>
    </row>
    <row r="14" spans="1:13" ht="37.200000000000003" x14ac:dyDescent="0.25">
      <c r="A14" s="1009" t="s">
        <v>81</v>
      </c>
      <c r="B14" s="1010" t="s">
        <v>171</v>
      </c>
      <c r="C14" s="1010"/>
      <c r="D14" s="1010"/>
      <c r="E14" s="1011"/>
      <c r="F14" s="1012">
        <v>35</v>
      </c>
      <c r="G14" s="1012">
        <v>35.33</v>
      </c>
      <c r="H14" s="944">
        <f>+[4]ระบบการควบคุมฯ!F1206+[4]ระบบการควบคุมฯ!F1207+[4]ระบบการควบคุมฯ!F1208+[4]ระบบการควบคุมฯ!F1209</f>
        <v>48875131</v>
      </c>
      <c r="I14" s="1013">
        <f>+[4]ระบบการควบคุมฯ!K1206+[4]ระบบการควบคุมฯ!L1206+[4]ระบบการควบคุมฯ!K1207+[4]ระบบการควบคุมฯ!L1207+[4]ระบบการควบคุมฯ!K1208+[4]ระบบการควบคุมฯ!L1208+[4]ระบบการควบคุมฯ!K1209+[4]ระบบการควบคุมฯ!L1209</f>
        <v>42865563.630000003</v>
      </c>
      <c r="J14" s="1014">
        <f>+I14*100/H14</f>
        <v>87.704242941057288</v>
      </c>
      <c r="K14" s="1013">
        <v>42865563.630000003</v>
      </c>
      <c r="L14" s="1014">
        <v>87.7</v>
      </c>
      <c r="M14" s="1017" t="s">
        <v>200</v>
      </c>
    </row>
    <row r="15" spans="1:13" ht="37.200000000000003" x14ac:dyDescent="0.25">
      <c r="A15" s="1009" t="s">
        <v>82</v>
      </c>
      <c r="B15" s="1010" t="s">
        <v>173</v>
      </c>
      <c r="C15" s="1010"/>
      <c r="D15" s="1010"/>
      <c r="E15" s="1011"/>
      <c r="F15" s="1012">
        <v>55</v>
      </c>
      <c r="G15" s="1012">
        <v>55.78</v>
      </c>
      <c r="H15" s="1018">
        <f>+'[5]มาตการ รวมงบบุคลากร'!$H$15</f>
        <v>116523665</v>
      </c>
      <c r="I15" s="1015">
        <f>+'[5]มาตการ รวมงบบุคลากร'!$I$15</f>
        <v>107119240.98</v>
      </c>
      <c r="J15" s="1014">
        <f>+I15*100/H15</f>
        <v>91.929172481830193</v>
      </c>
      <c r="K15" s="1015">
        <f>+'[5]มาตการ รวมงบบุคลากร'!$K$15</f>
        <v>107119240.98</v>
      </c>
      <c r="L15" s="1014">
        <f>+K15*100/H15</f>
        <v>91.929172481830193</v>
      </c>
      <c r="M15" s="1017" t="s">
        <v>200</v>
      </c>
    </row>
    <row r="16" spans="1:13" s="101" customFormat="1" ht="18.600000000000001" x14ac:dyDescent="0.55000000000000004">
      <c r="A16" s="1030">
        <v>2.2999999999999998</v>
      </c>
      <c r="B16" s="21" t="s">
        <v>174</v>
      </c>
      <c r="C16" s="21"/>
      <c r="D16" s="21"/>
      <c r="E16" s="1021"/>
      <c r="F16" s="1022">
        <v>80</v>
      </c>
      <c r="G16" s="1022">
        <v>81.760000000000005</v>
      </c>
      <c r="H16" s="944">
        <f>+[7]ระบบการควบคุมฯ!F1198+[7]ระบบการควบคุมฯ!F1199+[7]ระบบการควบคุมฯ!F1200+[7]ระบบการควบคุมฯ!F1201</f>
        <v>119874465</v>
      </c>
      <c r="I16" s="1013">
        <f>+[7]ระบบการควบคุมฯ!K1198+[7]ระบบการควบคุมฯ!L1198+[7]ระบบการควบคุมฯ!K1199+[7]ระบบการควบคุมฯ!L1199+[7]ระบบการควบคุมฯ!K1200+[7]ระบบการควบคุมฯ!L1200+[7]ระบบการควบคุมฯ!K1201+[7]ระบบการควบคุมฯ!L1201</f>
        <v>112814462.36</v>
      </c>
      <c r="J16" s="1014">
        <f>+I16*100/H16</f>
        <v>94.110503316949107</v>
      </c>
      <c r="K16" s="1015">
        <f>+I16</f>
        <v>112814462.36</v>
      </c>
      <c r="L16" s="1014">
        <f>+J16</f>
        <v>94.110503316949107</v>
      </c>
      <c r="M16" s="1027" t="s">
        <v>172</v>
      </c>
    </row>
    <row r="17" spans="1:13" ht="18.600000000000001" x14ac:dyDescent="0.55000000000000004">
      <c r="A17" s="1020" t="s">
        <v>83</v>
      </c>
      <c r="B17" s="21" t="s">
        <v>175</v>
      </c>
      <c r="C17" s="21"/>
      <c r="D17" s="21"/>
      <c r="E17" s="1021"/>
      <c r="F17" s="1022">
        <v>98</v>
      </c>
      <c r="G17" s="1022">
        <v>100</v>
      </c>
      <c r="H17" s="1028"/>
      <c r="I17" s="1026"/>
      <c r="J17" s="1028"/>
      <c r="K17" s="1026"/>
      <c r="L17" s="1028"/>
      <c r="M17" s="1027" t="s">
        <v>172</v>
      </c>
    </row>
    <row r="18" spans="1:13" ht="18.600000000000001" x14ac:dyDescent="0.55000000000000004">
      <c r="A18" s="1029" t="s">
        <v>84</v>
      </c>
      <c r="B18" s="937" t="s">
        <v>85</v>
      </c>
      <c r="C18" s="21"/>
      <c r="D18" s="21"/>
      <c r="E18" s="1021"/>
      <c r="F18" s="1022">
        <f>+F22</f>
        <v>75</v>
      </c>
      <c r="G18" s="1022"/>
      <c r="H18" s="1028"/>
      <c r="I18" s="1026"/>
      <c r="J18" s="1028"/>
      <c r="K18" s="1026"/>
      <c r="L18" s="1028"/>
      <c r="M18" s="1028"/>
    </row>
    <row r="19" spans="1:13" ht="37.200000000000003" x14ac:dyDescent="0.25">
      <c r="A19" s="1009" t="s">
        <v>86</v>
      </c>
      <c r="B19" s="1010" t="s">
        <v>171</v>
      </c>
      <c r="C19" s="1010"/>
      <c r="D19" s="1010"/>
      <c r="E19" s="1011"/>
      <c r="F19" s="1012">
        <v>19</v>
      </c>
      <c r="G19" s="1012">
        <v>28.96</v>
      </c>
      <c r="H19" s="944">
        <f>+[4]ระบบการควบคุมฯ!F1212</f>
        <v>27653400</v>
      </c>
      <c r="I19" s="1013">
        <f>+[4]ระบบการควบคุมฯ!L1212+[4]ระบบการควบคุมฯ!K1212</f>
        <v>1213000</v>
      </c>
      <c r="J19" s="944">
        <f>+I19*100/H19</f>
        <v>4.3864407269992114</v>
      </c>
      <c r="K19" s="1013">
        <f>1213000+5122200</f>
        <v>6335200</v>
      </c>
      <c r="L19" s="944">
        <f>+K19*100/27653400</f>
        <v>22.909298675750541</v>
      </c>
      <c r="M19" s="1017" t="s">
        <v>202</v>
      </c>
    </row>
    <row r="20" spans="1:13" ht="55.8" x14ac:dyDescent="0.25">
      <c r="A20" s="1009" t="s">
        <v>87</v>
      </c>
      <c r="B20" s="1010" t="s">
        <v>173</v>
      </c>
      <c r="C20" s="1010"/>
      <c r="D20" s="1010"/>
      <c r="E20" s="1011"/>
      <c r="F20" s="1012">
        <v>39</v>
      </c>
      <c r="G20" s="1012">
        <v>58.15</v>
      </c>
      <c r="H20" s="1018">
        <f>+'[5]มาตการ รวมงบบุคลากร'!$H$20</f>
        <v>24817500</v>
      </c>
      <c r="I20" s="1015">
        <f>+'[5]มาตการ รวมงบบุคลากร'!$I$20</f>
        <v>9300345</v>
      </c>
      <c r="J20" s="1018">
        <f>+I20*100/H20</f>
        <v>37.474947113931698</v>
      </c>
      <c r="K20" s="1015">
        <f>+'[5]มาตการ รวมงบบุคลากร'!$K$20</f>
        <v>23065645</v>
      </c>
      <c r="L20" s="1014">
        <f>+K20*100/H20</f>
        <v>92.941049662536514</v>
      </c>
      <c r="M20" s="1031" t="s">
        <v>203</v>
      </c>
    </row>
    <row r="21" spans="1:13" ht="18.600000000000001" x14ac:dyDescent="0.55000000000000004">
      <c r="A21" s="1020" t="s">
        <v>88</v>
      </c>
      <c r="B21" s="21" t="s">
        <v>174</v>
      </c>
      <c r="C21" s="21"/>
      <c r="D21" s="21"/>
      <c r="E21" s="1021"/>
      <c r="F21" s="1022">
        <v>57</v>
      </c>
      <c r="G21" s="1022">
        <v>81.650000000000006</v>
      </c>
      <c r="H21" s="944">
        <f>+[7]ระบบการควบคุมฯ!F1204</f>
        <v>29554300</v>
      </c>
      <c r="I21" s="1013">
        <f>+[7]ระบบการควบคุมฯ!L1204+[7]ระบบการควบคุมฯ!K1204</f>
        <v>19954245</v>
      </c>
      <c r="J21" s="944">
        <f>+I21*100/H21</f>
        <v>67.517230995151294</v>
      </c>
      <c r="K21" s="1013">
        <f>+I21+I23</f>
        <v>28511141</v>
      </c>
      <c r="L21" s="1019">
        <f>+K21*100/H21</f>
        <v>96.470364718501202</v>
      </c>
      <c r="M21" s="1027" t="s">
        <v>172</v>
      </c>
    </row>
    <row r="22" spans="1:13" ht="18.600000000000001" x14ac:dyDescent="0.55000000000000004">
      <c r="A22" s="1020" t="s">
        <v>89</v>
      </c>
      <c r="B22" s="21" t="s">
        <v>175</v>
      </c>
      <c r="C22" s="21"/>
      <c r="D22" s="21"/>
      <c r="E22" s="1021"/>
      <c r="F22" s="1022">
        <v>75</v>
      </c>
      <c r="G22" s="1022">
        <v>100</v>
      </c>
      <c r="H22" s="1028"/>
      <c r="I22" s="1026"/>
      <c r="J22" s="1023"/>
      <c r="K22" s="1024"/>
      <c r="L22" s="1023"/>
      <c r="M22" s="1027" t="s">
        <v>172</v>
      </c>
    </row>
    <row r="23" spans="1:13" ht="18.600000000000001" x14ac:dyDescent="0.55000000000000004">
      <c r="A23" s="1032"/>
      <c r="B23" s="937" t="s">
        <v>90</v>
      </c>
      <c r="C23" s="21"/>
      <c r="D23" s="21"/>
      <c r="E23" s="1021"/>
      <c r="F23" s="1022"/>
      <c r="G23" s="1022"/>
      <c r="H23" s="1033"/>
      <c r="I23" s="1034">
        <f>+[7]ระบบการควบคุมฯ!G1204+[7]ระบบการควบคุมฯ!H1204</f>
        <v>8556896</v>
      </c>
      <c r="J23" s="1035">
        <f>+I23*100/H21</f>
        <v>28.9531337233499</v>
      </c>
      <c r="K23" s="1036"/>
      <c r="L23" s="1035"/>
      <c r="M23" s="1028"/>
    </row>
    <row r="24" spans="1:13" ht="18.600000000000001" x14ac:dyDescent="0.55000000000000004">
      <c r="A24" s="1032"/>
      <c r="B24" s="937" t="s">
        <v>91</v>
      </c>
      <c r="C24" s="21"/>
      <c r="D24" s="21"/>
      <c r="E24" s="1021"/>
      <c r="F24" s="1022"/>
      <c r="G24" s="1022"/>
      <c r="H24" s="1033"/>
      <c r="I24" s="1034"/>
      <c r="J24" s="1037"/>
      <c r="K24" s="1038"/>
      <c r="L24" s="1037"/>
      <c r="M24" s="1028"/>
    </row>
    <row r="25" spans="1:13" ht="18.600000000000001" x14ac:dyDescent="0.55000000000000004">
      <c r="A25" s="1032"/>
      <c r="B25" s="937" t="s">
        <v>92</v>
      </c>
      <c r="C25" s="21"/>
      <c r="D25" s="21"/>
      <c r="E25" s="1021"/>
      <c r="F25" s="1022"/>
      <c r="G25" s="1022"/>
      <c r="H25" s="1033"/>
      <c r="I25" s="1039">
        <f>+H21-I21-I23-I26</f>
        <v>507959</v>
      </c>
      <c r="J25" s="1037">
        <f>+I25*100/H21</f>
        <v>1.7187312844493019</v>
      </c>
      <c r="K25" s="1040"/>
      <c r="L25" s="1037"/>
      <c r="M25" s="1041"/>
    </row>
    <row r="26" spans="1:13" ht="18.600000000000001" x14ac:dyDescent="0.55000000000000004">
      <c r="A26" s="1042"/>
      <c r="B26" s="999" t="s">
        <v>93</v>
      </c>
      <c r="C26" s="1043"/>
      <c r="D26" s="1043"/>
      <c r="E26" s="1044"/>
      <c r="F26" s="1045"/>
      <c r="G26" s="1045"/>
      <c r="H26" s="1046"/>
      <c r="I26" s="1047">
        <f>+[7]ระบบการควบคุมฯ!M621</f>
        <v>535200</v>
      </c>
      <c r="J26" s="1047">
        <f>+I26*100/H21</f>
        <v>1.8109039970494987</v>
      </c>
      <c r="K26" s="1048"/>
      <c r="L26" s="1047"/>
      <c r="M26" s="1046"/>
    </row>
    <row r="27" spans="1:13" ht="18.600000000000001" hidden="1" customHeight="1" x14ac:dyDescent="0.55000000000000004">
      <c r="A27" s="21"/>
      <c r="B27" s="21"/>
      <c r="C27" s="21"/>
      <c r="D27" s="21"/>
      <c r="E27" s="21"/>
      <c r="F27" s="1049" t="s">
        <v>94</v>
      </c>
      <c r="G27" s="1049"/>
      <c r="H27" s="21"/>
      <c r="I27" s="1050" t="s">
        <v>176</v>
      </c>
      <c r="J27" s="21"/>
      <c r="K27" s="21"/>
      <c r="L27" s="21"/>
      <c r="M27" s="21"/>
    </row>
    <row r="28" spans="1:13" ht="18.600000000000001" hidden="1" customHeight="1" x14ac:dyDescent="0.55000000000000004">
      <c r="A28" s="21"/>
      <c r="B28" s="1051"/>
      <c r="C28" s="1051"/>
      <c r="D28" s="1051"/>
      <c r="E28" s="1051"/>
      <c r="F28" s="1112" t="s">
        <v>95</v>
      </c>
      <c r="G28" s="1112"/>
      <c r="H28" s="1112"/>
      <c r="I28" s="1051"/>
      <c r="J28" s="1051"/>
      <c r="K28" s="1051"/>
      <c r="L28" s="1051"/>
      <c r="M28" s="1051"/>
    </row>
    <row r="29" spans="1:13" ht="18.600000000000001" hidden="1" customHeight="1" x14ac:dyDescent="0.55000000000000004">
      <c r="A29" s="21"/>
      <c r="B29" s="1051"/>
      <c r="C29" s="1051"/>
      <c r="D29" s="1051" t="s">
        <v>106</v>
      </c>
      <c r="E29" s="1051"/>
      <c r="F29" s="1051"/>
      <c r="G29" s="1051"/>
      <c r="H29" s="1051"/>
      <c r="I29" s="1051"/>
      <c r="J29" s="1051"/>
      <c r="K29" s="1051"/>
      <c r="L29" s="1051"/>
      <c r="M29" s="1051"/>
    </row>
    <row r="30" spans="1:13" ht="18.600000000000001" hidden="1" customHeight="1" x14ac:dyDescent="0.55000000000000004">
      <c r="A30" s="21"/>
      <c r="B30" s="21"/>
      <c r="C30" s="21"/>
      <c r="D30" s="21"/>
      <c r="E30" s="21"/>
      <c r="F30" s="1124" t="s">
        <v>121</v>
      </c>
      <c r="G30" s="1124"/>
      <c r="H30" s="1124"/>
      <c r="I30" s="21"/>
      <c r="J30" s="21"/>
      <c r="K30" s="21"/>
      <c r="L30" s="21"/>
      <c r="M30" s="21"/>
    </row>
    <row r="31" spans="1:13" ht="18.600000000000001" hidden="1" customHeight="1" x14ac:dyDescent="0.5500000000000000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.600000000000001" hidden="1" customHeight="1" x14ac:dyDescent="0.55000000000000004">
      <c r="A32" s="21"/>
      <c r="B32" s="21"/>
      <c r="C32" s="21"/>
      <c r="D32" s="1112" t="s">
        <v>22</v>
      </c>
      <c r="E32" s="1112"/>
      <c r="F32" s="1112"/>
      <c r="G32" s="1049"/>
      <c r="H32" s="21"/>
      <c r="I32" s="1050" t="s">
        <v>177</v>
      </c>
      <c r="J32" s="21"/>
      <c r="K32" s="21"/>
      <c r="L32" s="21"/>
      <c r="M32" s="21"/>
    </row>
    <row r="33" spans="1:13" ht="18.600000000000001" hidden="1" customHeight="1" x14ac:dyDescent="0.55000000000000004">
      <c r="A33" s="884"/>
      <c r="B33" s="884"/>
      <c r="C33" s="884"/>
      <c r="D33" s="884"/>
      <c r="E33" s="884"/>
      <c r="F33" s="1056" t="s">
        <v>149</v>
      </c>
      <c r="G33" s="1056"/>
      <c r="H33" s="1056"/>
      <c r="I33" s="884"/>
      <c r="J33" s="884"/>
      <c r="K33" s="884"/>
      <c r="L33" s="884"/>
      <c r="M33" s="884"/>
    </row>
    <row r="34" spans="1:13" ht="18.600000000000001" hidden="1" customHeight="1" x14ac:dyDescent="0.55000000000000004">
      <c r="A34" s="884"/>
      <c r="B34" s="1053"/>
      <c r="C34" s="1053" t="s">
        <v>107</v>
      </c>
      <c r="D34" s="1053"/>
      <c r="E34" s="1053"/>
      <c r="F34" s="1053"/>
      <c r="G34" s="1053"/>
      <c r="H34" s="1053"/>
      <c r="I34" s="1053"/>
      <c r="J34" s="1053"/>
      <c r="K34" s="1053"/>
      <c r="L34" s="1053"/>
      <c r="M34" s="1053"/>
    </row>
    <row r="35" spans="1:13" ht="21" hidden="1" customHeight="1" x14ac:dyDescent="0.6">
      <c r="A35" s="1125" t="s">
        <v>108</v>
      </c>
      <c r="B35" s="1125"/>
      <c r="C35" s="1125"/>
      <c r="D35" s="1125"/>
      <c r="E35" s="1125"/>
      <c r="F35" s="1125"/>
      <c r="G35" s="1125"/>
      <c r="H35" s="1125"/>
      <c r="I35" s="1125"/>
      <c r="J35" s="1125"/>
      <c r="K35" s="1125"/>
      <c r="L35" s="1125"/>
      <c r="M35" s="1125"/>
    </row>
    <row r="36" spans="1:13" ht="21" hidden="1" customHeight="1" x14ac:dyDescent="0.6">
      <c r="A36" s="1125" t="s">
        <v>105</v>
      </c>
      <c r="B36" s="1125"/>
      <c r="C36" s="1125"/>
      <c r="D36" s="1125"/>
      <c r="E36" s="1125"/>
      <c r="F36" s="1125"/>
      <c r="G36" s="1125"/>
      <c r="H36" s="1125"/>
      <c r="I36" s="1125"/>
      <c r="J36" s="1125"/>
      <c r="K36" s="1125"/>
      <c r="L36" s="1125"/>
      <c r="M36" s="1125"/>
    </row>
    <row r="37" spans="1:13" ht="21" x14ac:dyDescent="0.6">
      <c r="A37" s="1054" t="s">
        <v>107</v>
      </c>
      <c r="B37" s="1054"/>
      <c r="C37" s="1054"/>
      <c r="D37" s="1054"/>
      <c r="E37" s="1054"/>
      <c r="F37" s="1054"/>
      <c r="G37" s="1054"/>
      <c r="H37" s="1054"/>
      <c r="I37" s="1124" t="s">
        <v>121</v>
      </c>
      <c r="J37" s="1124"/>
      <c r="K37" s="1124"/>
      <c r="L37" s="1124"/>
      <c r="M37" s="1054"/>
    </row>
    <row r="38" spans="1:13" ht="21" x14ac:dyDescent="0.6">
      <c r="A38" s="1055" t="s">
        <v>94</v>
      </c>
      <c r="B38" s="1049"/>
      <c r="C38" s="21"/>
      <c r="D38" s="1050" t="s">
        <v>176</v>
      </c>
      <c r="E38" s="250"/>
      <c r="F38" s="250"/>
      <c r="G38" s="250"/>
      <c r="H38" s="250"/>
      <c r="I38" s="250"/>
      <c r="J38" s="250"/>
      <c r="K38" s="250"/>
      <c r="L38" s="250"/>
      <c r="M38" s="250"/>
    </row>
    <row r="39" spans="1:13" ht="21" x14ac:dyDescent="0.6">
      <c r="A39" s="1112" t="s">
        <v>95</v>
      </c>
      <c r="B39" s="1112"/>
      <c r="C39" s="1112"/>
      <c r="D39" s="1112"/>
      <c r="E39" s="3"/>
      <c r="F39" s="3"/>
      <c r="G39" s="3"/>
      <c r="H39" s="3"/>
      <c r="I39" s="3"/>
      <c r="J39" s="3"/>
      <c r="K39" s="3"/>
      <c r="L39" s="3"/>
      <c r="M39" s="3"/>
    </row>
    <row r="40" spans="1:13" ht="21" x14ac:dyDescent="0.6">
      <c r="A40" s="1112" t="s">
        <v>210</v>
      </c>
      <c r="B40" s="1112"/>
      <c r="C40" s="1112"/>
      <c r="D40" s="1112"/>
      <c r="E40" s="3"/>
      <c r="F40" s="3"/>
      <c r="G40" s="3"/>
      <c r="H40" s="3"/>
      <c r="I40" s="1056" t="s">
        <v>149</v>
      </c>
      <c r="J40" s="1056"/>
      <c r="K40" s="1056"/>
      <c r="L40" s="1056"/>
      <c r="M40" s="3"/>
    </row>
    <row r="41" spans="1:13" ht="21" x14ac:dyDescent="0.6">
      <c r="A41" s="1052"/>
      <c r="B41" s="1052"/>
      <c r="C41" s="1052"/>
      <c r="D41" s="3"/>
      <c r="E41" s="3"/>
      <c r="F41" s="3"/>
      <c r="G41" s="3"/>
      <c r="H41" s="1113" t="s">
        <v>107</v>
      </c>
      <c r="I41" s="1113"/>
      <c r="J41" s="1113"/>
      <c r="K41" s="1113"/>
      <c r="L41" s="1113"/>
      <c r="M41" s="1113"/>
    </row>
    <row r="42" spans="1:13" ht="21" x14ac:dyDescent="0.6">
      <c r="A42" s="1052"/>
      <c r="B42" s="1052"/>
      <c r="C42" s="1052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sheetProtection algorithmName="SHA-512" hashValue="7KNXCwqNUiN5qyYz+pcyAhKLEp4pezWzmoIoTtldyxj0C0l0Isopnut/0svWN5SQ1+dFcgWCuNZLQWc2dAF30g==" saltValue="hgCkt7Ug9vz6ep6xdNo8Mw==" spinCount="100000" sheet="1" formatCells="0" formatColumns="0" formatRows="0" insertColumns="0" insertRows="0" insertHyperlinks="0" deleteColumns="0" deleteRows="0" sort="0" autoFilter="0" pivotTables="0"/>
  <mergeCells count="22">
    <mergeCell ref="A1:M1"/>
    <mergeCell ref="A2:M2"/>
    <mergeCell ref="A3:M3"/>
    <mergeCell ref="A4:M4"/>
    <mergeCell ref="K6:L6"/>
    <mergeCell ref="M6:M7"/>
    <mergeCell ref="C5:L5"/>
    <mergeCell ref="I40:L40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A39:D39"/>
    <mergeCell ref="A40:D40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2023-07-08T18:04:30Z</dcterms:modified>
</cp:coreProperties>
</file>